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updateLinks="always" codeName="ThisWorkbook" defaultThemeVersion="124226"/>
  <bookViews>
    <workbookView xWindow="14505" yWindow="45" windowWidth="14310" windowHeight="14205" tabRatio="879"/>
  </bookViews>
  <sheets>
    <sheet name="Bank Template - 2015" sheetId="1" r:id="rId1"/>
    <sheet name="Summary - 2015" sheetId="17" r:id="rId2"/>
    <sheet name="Summary - 2014" sheetId="6" r:id="rId3"/>
    <sheet name="Summary - 2013" sheetId="10" r:id="rId4"/>
    <sheet name="Charts 2015" sheetId="7" r:id="rId5"/>
    <sheet name="Charts - 3yr" sheetId="11" r:id="rId6"/>
    <sheet name="Data" sheetId="8" r:id="rId7"/>
    <sheet name="blank template " sheetId="16" r:id="rId8"/>
    <sheet name="sample" sheetId="5" r:id="rId9"/>
  </sheets>
  <externalReferences>
    <externalReference r:id="rId10"/>
    <externalReference r:id="rId11"/>
  </externalReferences>
  <definedNames>
    <definedName name="_xlnm._FilterDatabase" localSheetId="8" hidden="1">sample!$A$3:$D$38</definedName>
    <definedName name="_ftn1" localSheetId="0">'Bank Template - 2015'!#REF!</definedName>
    <definedName name="_ftn1" localSheetId="6">Data!#REF!</definedName>
    <definedName name="_ftnref1" localSheetId="0">'Bank Template - 2015'!$C$120</definedName>
    <definedName name="_ftnref1" localSheetId="6">Data!#REF!</definedName>
    <definedName name="A" localSheetId="1">#REF!</definedName>
    <definedName name="A">#REF!</definedName>
    <definedName name="AccountingStandard" localSheetId="6">#REF!</definedName>
    <definedName name="AccountingStandard" localSheetId="8">[1]Parameters!$E$74:$E$77</definedName>
    <definedName name="AccountingStandard" localSheetId="1">#REF!</definedName>
    <definedName name="AccountingStandard">#REF!</definedName>
    <definedName name="Bankname">'Bank Template - 2015'!$F$2</definedName>
    <definedName name="CheckBoxes1" localSheetId="6">Data!#REF!,Data!#REF!,Data!#REF!,Data!#REF!,Data!#REF!,Data!#REF!,Data!#REF!,Data!#REF!,Data!#REF!,Data!#REF!,Data!#REF!,Data!#REF!,Data!#REF!,Data!#REF!</definedName>
    <definedName name="CheckBoxes1" localSheetId="8">'[2]aux - 2013 blank template'!$J$20:$J$21,'[2]aux - 2013 blank template'!$J$22:$J$24,'[2]aux - 2013 blank template'!$J$26:$J$26,'[2]aux - 2013 blank template'!$J$27:$J$32,'[2]aux - 2013 blank template'!$J$40:$J$41,'[2]aux - 2013 blank template'!$J$57:$J$59,'[2]aux - 2013 blank template'!$J$61:$J$66,'[2]aux - 2013 blank template'!$J$67,'[2]aux - 2013 blank template'!$J$69:$J$70,'[2]aux - 2013 blank template'!$J$75:$J$77,'[2]aux - 2013 blank template'!$J$78,'[2]aux - 2013 blank template'!$J$80:$J$81,'[2]aux - 2013 blank template'!$J$88:$J$94,'[2]aux - 2013 blank template'!$J$96:$J$96</definedName>
    <definedName name="CheckBoxes1" localSheetId="1">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</definedName>
    <definedName name="CheckBoxes1">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</definedName>
    <definedName name="CheckBoxes2" localSheetId="6">Data!#REF!,Data!#REF!,Data!#REF!,Data!#REF!,Data!#REF!,Data!#REF!,Data!#REF!,Data!#REF!,Data!#REF!,Data!#REF!,Data!#REF!,Data!#REF!,Data!#REF!</definedName>
    <definedName name="CheckBoxes2" localSheetId="8">'[2]aux - 2013 blank template'!$J$103:$J$114,'[2]aux - 2013 blank template'!#REF!,'[2]aux - 2013 blank template'!$J$122,'[2]aux - 2013 blank template'!$J$125:$J$126,'[2]aux - 2013 blank template'!$J$132:$J$133,'[2]aux - 2013 blank template'!$J$137:$J$138,'[2]aux - 2013 blank template'!#REF!,'[2]aux - 2013 blank template'!$J$142,'[2]aux - 2013 blank template'!$J$146,'[2]aux - 2013 blank template'!$J$151,'[2]aux - 2013 blank template'!$J$157:$J$159,'[2]aux - 2013 blank template'!$J$167:$J$168,'[2]aux - 2013 blank template'!$J$170:$J$179</definedName>
    <definedName name="CheckBoxes2" localSheetId="1">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</definedName>
    <definedName name="CheckBoxes2">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- 2015'!#REF!,'Bank Template - 2015'!#REF!</definedName>
    <definedName name="ChecksColumn" localSheetId="6">Data!#REF!</definedName>
    <definedName name="ChecksColumn" localSheetId="1">'Bank Template - 2015'!#REF!</definedName>
    <definedName name="ChecksColumn">'Bank Template - 2015'!#REF!</definedName>
    <definedName name="ChecksResponses" localSheetId="6">#REF!</definedName>
    <definedName name="ChecksResponses" localSheetId="8">[1]Parameters!$E$79:$E$82</definedName>
    <definedName name="ChecksResponses" localSheetId="1">#REF!</definedName>
    <definedName name="ChecksResponses">#REF!</definedName>
    <definedName name="CountryCode" localSheetId="6">#REF!</definedName>
    <definedName name="CountryCode" localSheetId="8">[1]Parameters!$E$24:$E$45</definedName>
    <definedName name="CountryCode" localSheetId="1">#REF!</definedName>
    <definedName name="CountryCode">#REF!</definedName>
    <definedName name="PanelHeaders1" localSheetId="6">Data!#REF!,Data!#REF!,Data!#REF!,Data!#REF!,Data!#REF!,Data!#REF!,Data!#REF!</definedName>
    <definedName name="PanelHeaders1" localSheetId="8">'[2]aux - 2013 blank template'!$B$2:$M$2,'[2]aux - 2013 blank template'!$B$17:$M$17,'[2]aux - 2013 blank template'!$B$54:$M$54,'[2]aux - 2013 blank template'!$B$99:$M$99,'[2]aux - 2013 blank template'!$B$129:$M$129,'[2]aux - 2013 blank template'!$B$148:$M$148,'[2]aux - 2013 blank template'!$B$164:$M$164</definedName>
    <definedName name="PanelHeaders1">'Bank Template - 2015'!$B$4:$I$4,'Bank Template - 2015'!$B$20:$I$20,'Bank Template - 2015'!$B$40:$I$40,'Bank Template - 2015'!$B$82:$I$82,'Bank Template - 2015'!$B$108:$I$108,'Bank Template - 2015'!$B$125:$I$125,'Bank Template - 2015'!$B$136:$I$136</definedName>
    <definedName name="PanelHeaders2" localSheetId="6">#REF!,#REF!,#REF!</definedName>
    <definedName name="PanelHeaders2" localSheetId="8">#REF!,#REF!,#REF!</definedName>
    <definedName name="PanelHeaders2" localSheetId="1">#REF!,#REF!,#REF!</definedName>
    <definedName name="PanelHeaders2">#REF!,#REF!,#REF!</definedName>
    <definedName name="_xlnm.Print_Area" localSheetId="0">'Bank Template - 2015'!$A$2:$J$143</definedName>
    <definedName name="_xlnm.Print_Area" localSheetId="5">'Charts - 3yr'!$A$4:$U$58</definedName>
    <definedName name="_xlnm.Print_Area" localSheetId="4">'Charts 2015'!$A$1:$U$136</definedName>
    <definedName name="_xlnm.Print_Area" localSheetId="6">Data!#REF!</definedName>
    <definedName name="_xlnm.Print_Titles" localSheetId="0">'Bank Template - 2015'!$2:$19</definedName>
    <definedName name="ReportingCurrency" localSheetId="6">#REF!</definedName>
    <definedName name="ReportingCurrency" localSheetId="8">[1]Parameters!$E$48:$E$67</definedName>
    <definedName name="ReportingCurrency" localSheetId="1">#REF!</definedName>
    <definedName name="ReportingCurrency">#REF!</definedName>
    <definedName name="ReportingDate" localSheetId="6">#REF!</definedName>
    <definedName name="ReportingDate" localSheetId="8">[1]Parameters!$E$15:$E$22</definedName>
    <definedName name="ReportingDate" localSheetId="1">#REF!</definedName>
    <definedName name="ReportingDate">#REF!</definedName>
    <definedName name="ReportingUnit" localSheetId="6">#REF!</definedName>
    <definedName name="ReportingUnit" localSheetId="8">[1]Parameters!$E$69:$E$72</definedName>
    <definedName name="ReportingUnit" localSheetId="1">#REF!</definedName>
    <definedName name="ReportingUnit">#REF!</definedName>
  </definedNames>
  <calcPr calcId="145621"/>
</workbook>
</file>

<file path=xl/calcChain.xml><?xml version="1.0" encoding="utf-8"?>
<calcChain xmlns="http://schemas.openxmlformats.org/spreadsheetml/2006/main">
  <c r="Q32" i="17" l="1"/>
  <c r="P32" i="17"/>
  <c r="O32" i="17"/>
  <c r="N32" i="17"/>
  <c r="M32" i="17"/>
  <c r="L32" i="17"/>
  <c r="K32" i="17"/>
  <c r="J32" i="17"/>
  <c r="I32" i="17"/>
  <c r="H32" i="17"/>
  <c r="G32" i="17"/>
  <c r="F32" i="17"/>
  <c r="G84" i="1" l="1"/>
  <c r="C8" i="17" l="1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7" i="17"/>
  <c r="AA39" i="11"/>
  <c r="Y47" i="11"/>
  <c r="Z47" i="11"/>
  <c r="Y10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G1" i="1"/>
  <c r="AB39" i="11" l="1"/>
  <c r="G68" i="1"/>
  <c r="G97" i="1"/>
  <c r="G87" i="1"/>
  <c r="G89" i="1"/>
  <c r="G91" i="1"/>
  <c r="G93" i="1"/>
  <c r="G95" i="1"/>
  <c r="G85" i="1"/>
  <c r="G86" i="1"/>
  <c r="G88" i="1"/>
  <c r="G90" i="1"/>
  <c r="G92" i="1"/>
  <c r="G94" i="1"/>
  <c r="G96" i="1"/>
  <c r="G38" i="1"/>
  <c r="G63" i="1"/>
  <c r="G65" i="1"/>
  <c r="G64" i="1"/>
  <c r="G66" i="1"/>
  <c r="Q44" i="17"/>
  <c r="I264" i="16"/>
  <c r="I259" i="16"/>
  <c r="I258" i="16"/>
  <c r="I257" i="16"/>
  <c r="I256" i="16"/>
  <c r="I254" i="16"/>
  <c r="I253" i="16"/>
  <c r="I252" i="16"/>
  <c r="I251" i="16"/>
  <c r="I249" i="16"/>
  <c r="I248" i="16"/>
  <c r="I246" i="16"/>
  <c r="I245" i="16"/>
  <c r="I244" i="16"/>
  <c r="I243" i="16"/>
  <c r="I241" i="16"/>
  <c r="I240" i="16"/>
  <c r="I239" i="16"/>
  <c r="I238" i="16"/>
  <c r="I237" i="16"/>
  <c r="I236" i="16"/>
  <c r="I287" i="16" s="1"/>
  <c r="L234" i="16"/>
  <c r="K234" i="16"/>
  <c r="I234" i="16"/>
  <c r="I232" i="16"/>
  <c r="I231" i="16"/>
  <c r="I230" i="16"/>
  <c r="I286" i="16" s="1"/>
  <c r="L229" i="16"/>
  <c r="K229" i="16"/>
  <c r="I229" i="16"/>
  <c r="I227" i="16"/>
  <c r="I226" i="16"/>
  <c r="I225" i="16"/>
  <c r="I285" i="16" s="1"/>
  <c r="L224" i="16"/>
  <c r="K224" i="16"/>
  <c r="I224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284" i="16" s="1"/>
  <c r="L196" i="16"/>
  <c r="K196" i="16"/>
  <c r="I196" i="16"/>
  <c r="I194" i="16"/>
  <c r="I193" i="16"/>
  <c r="I192" i="16"/>
  <c r="I191" i="16"/>
  <c r="I190" i="16"/>
  <c r="I188" i="16"/>
  <c r="I187" i="16"/>
  <c r="I186" i="16"/>
  <c r="I185" i="16"/>
  <c r="I184" i="16"/>
  <c r="I182" i="16"/>
  <c r="I181" i="16"/>
  <c r="I180" i="16"/>
  <c r="I179" i="16"/>
  <c r="I178" i="16"/>
  <c r="I177" i="16"/>
  <c r="I176" i="16"/>
  <c r="I175" i="16"/>
  <c r="I174" i="16"/>
  <c r="L173" i="16"/>
  <c r="K173" i="16"/>
  <c r="I173" i="16"/>
  <c r="I171" i="16"/>
  <c r="I170" i="16"/>
  <c r="I169" i="16"/>
  <c r="I168" i="16"/>
  <c r="I167" i="16"/>
  <c r="I165" i="16"/>
  <c r="I164" i="16"/>
  <c r="I163" i="16"/>
  <c r="K162" i="16"/>
  <c r="I162" i="16"/>
  <c r="I158" i="16"/>
  <c r="I157" i="16"/>
  <c r="I156" i="16"/>
  <c r="I154" i="16"/>
  <c r="K153" i="16"/>
  <c r="I153" i="16"/>
  <c r="I151" i="16"/>
  <c r="K150" i="16"/>
  <c r="I150" i="16"/>
  <c r="I148" i="16"/>
  <c r="I147" i="16"/>
  <c r="I146" i="16"/>
  <c r="I145" i="16"/>
  <c r="I144" i="16"/>
  <c r="I143" i="16"/>
  <c r="I142" i="16"/>
  <c r="I140" i="16"/>
  <c r="I139" i="16"/>
  <c r="K138" i="16"/>
  <c r="I138" i="16"/>
  <c r="I133" i="16"/>
  <c r="I132" i="16"/>
  <c r="I131" i="16"/>
  <c r="L130" i="16"/>
  <c r="K130" i="16"/>
  <c r="I130" i="16"/>
  <c r="I128" i="16"/>
  <c r="I275" i="16" s="1"/>
  <c r="L127" i="16"/>
  <c r="K127" i="16"/>
  <c r="I127" i="16"/>
  <c r="I123" i="16"/>
  <c r="I274" i="16" s="1"/>
  <c r="L122" i="16"/>
  <c r="K122" i="16"/>
  <c r="I122" i="16"/>
  <c r="I119" i="16"/>
  <c r="I118" i="16"/>
  <c r="I117" i="16"/>
  <c r="I116" i="16"/>
  <c r="K115" i="16"/>
  <c r="I115" i="16"/>
  <c r="I112" i="16"/>
  <c r="I111" i="16"/>
  <c r="L110" i="16"/>
  <c r="K110" i="16"/>
  <c r="I110" i="16"/>
  <c r="I105" i="16"/>
  <c r="I104" i="16"/>
  <c r="I271" i="16" s="1"/>
  <c r="K103" i="16"/>
  <c r="I103" i="16"/>
  <c r="I101" i="16"/>
  <c r="I270" i="16" s="1"/>
  <c r="K100" i="16"/>
  <c r="I100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L84" i="16"/>
  <c r="K84" i="16"/>
  <c r="I84" i="16"/>
  <c r="I79" i="16"/>
  <c r="I78" i="16"/>
  <c r="I77" i="16"/>
  <c r="I76" i="16"/>
  <c r="I75" i="16"/>
  <c r="I74" i="16"/>
  <c r="I268" i="16" s="1"/>
  <c r="I73" i="16"/>
  <c r="K72" i="16"/>
  <c r="I72" i="16"/>
  <c r="I69" i="16"/>
  <c r="I68" i="16"/>
  <c r="I66" i="16"/>
  <c r="I65" i="16"/>
  <c r="I64" i="16"/>
  <c r="I63" i="16"/>
  <c r="I62" i="16"/>
  <c r="I267" i="16" s="1"/>
  <c r="K60" i="16"/>
  <c r="I60" i="16"/>
  <c r="I56" i="16"/>
  <c r="I55" i="16"/>
  <c r="I53" i="16"/>
  <c r="I52" i="16"/>
  <c r="I51" i="16"/>
  <c r="I50" i="16"/>
  <c r="I49" i="16"/>
  <c r="I48" i="16"/>
  <c r="I47" i="16"/>
  <c r="I45" i="16"/>
  <c r="I44" i="16"/>
  <c r="I43" i="16"/>
  <c r="L42" i="16"/>
  <c r="K42" i="16"/>
  <c r="I42" i="16"/>
  <c r="I36" i="16"/>
  <c r="I35" i="16"/>
  <c r="I34" i="16"/>
  <c r="I33" i="16"/>
  <c r="I32" i="16"/>
  <c r="I30" i="16"/>
  <c r="I29" i="16"/>
  <c r="I28" i="16"/>
  <c r="I26" i="16"/>
  <c r="I25" i="16"/>
  <c r="I24" i="16"/>
  <c r="N22" i="16"/>
  <c r="L22" i="16"/>
  <c r="L153" i="16" s="1"/>
  <c r="I18" i="16"/>
  <c r="I17" i="16"/>
  <c r="I16" i="16"/>
  <c r="I15" i="16"/>
  <c r="I279" i="16" s="1"/>
  <c r="I14" i="16"/>
  <c r="I12" i="16"/>
  <c r="I10" i="16"/>
  <c r="I9" i="16"/>
  <c r="I8" i="16"/>
  <c r="I7" i="16"/>
  <c r="I273" i="16" l="1"/>
  <c r="I280" i="16"/>
  <c r="I282" i="16"/>
  <c r="I266" i="16"/>
  <c r="L60" i="16"/>
  <c r="I269" i="16"/>
  <c r="L100" i="16"/>
  <c r="L103" i="16"/>
  <c r="I272" i="16"/>
  <c r="L115" i="16"/>
  <c r="I281" i="16"/>
  <c r="N234" i="16"/>
  <c r="N229" i="16"/>
  <c r="N224" i="16"/>
  <c r="N196" i="16"/>
  <c r="N173" i="16"/>
  <c r="N130" i="16"/>
  <c r="N127" i="16"/>
  <c r="N122" i="16"/>
  <c r="N115" i="16"/>
  <c r="N110" i="16"/>
  <c r="N103" i="16"/>
  <c r="N100" i="16"/>
  <c r="N84" i="16"/>
  <c r="N60" i="16"/>
  <c r="N42" i="16"/>
  <c r="N264" i="16"/>
  <c r="N162" i="16"/>
  <c r="N153" i="16"/>
  <c r="N150" i="16"/>
  <c r="N138" i="16"/>
  <c r="N72" i="16"/>
  <c r="I278" i="16"/>
  <c r="I265" i="16"/>
  <c r="I276" i="16"/>
  <c r="I189" i="16"/>
  <c r="L72" i="16"/>
  <c r="L138" i="16"/>
  <c r="L150" i="16"/>
  <c r="I183" i="16" l="1"/>
  <c r="I283" i="16"/>
  <c r="E1" i="5" l="1"/>
  <c r="Q45" i="10" l="1"/>
  <c r="C7" i="6" l="1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A33" i="17" l="1"/>
  <c r="A34" i="17"/>
  <c r="B36" i="17"/>
  <c r="A37" i="17"/>
  <c r="A38" i="17"/>
  <c r="B40" i="17"/>
  <c r="A41" i="17"/>
  <c r="A42" i="17"/>
  <c r="B34" i="17"/>
  <c r="A35" i="17"/>
  <c r="A36" i="17"/>
  <c r="B38" i="17"/>
  <c r="A39" i="17"/>
  <c r="A40" i="17"/>
  <c r="B42" i="17"/>
  <c r="B32" i="17"/>
  <c r="B41" i="17"/>
  <c r="B37" i="17"/>
  <c r="B33" i="17"/>
  <c r="B39" i="17"/>
  <c r="B35" i="17"/>
  <c r="A32" i="17"/>
  <c r="B30" i="17"/>
  <c r="B29" i="17"/>
  <c r="B27" i="17"/>
  <c r="B26" i="17"/>
  <c r="B24" i="17"/>
  <c r="B22" i="17"/>
  <c r="B20" i="17"/>
  <c r="B19" i="17"/>
  <c r="B17" i="17"/>
  <c r="A16" i="17"/>
  <c r="B14" i="17"/>
  <c r="B13" i="17"/>
  <c r="A12" i="17"/>
  <c r="B10" i="17"/>
  <c r="B8" i="17"/>
  <c r="A7" i="17"/>
  <c r="B31" i="17"/>
  <c r="A30" i="17"/>
  <c r="B28" i="17"/>
  <c r="A27" i="17"/>
  <c r="B25" i="17"/>
  <c r="B23" i="17"/>
  <c r="B21" i="17"/>
  <c r="A20" i="17"/>
  <c r="B18" i="17"/>
  <c r="B16" i="17"/>
  <c r="B15" i="17"/>
  <c r="A14" i="17"/>
  <c r="B12" i="17"/>
  <c r="B11" i="17"/>
  <c r="B9" i="17"/>
  <c r="A8" i="17"/>
  <c r="B7" i="17"/>
  <c r="A21" i="17"/>
  <c r="A24" i="17"/>
  <c r="A28" i="17"/>
  <c r="A11" i="17"/>
  <c r="A19" i="17"/>
  <c r="A17" i="17"/>
  <c r="A10" i="17"/>
  <c r="A22" i="17"/>
  <c r="A31" i="17"/>
  <c r="A23" i="17"/>
  <c r="A29" i="17"/>
  <c r="A18" i="17"/>
  <c r="A25" i="17"/>
  <c r="A15" i="17"/>
  <c r="A26" i="17"/>
  <c r="A9" i="17"/>
  <c r="A13" i="17"/>
  <c r="B7" i="6"/>
  <c r="A7" i="6"/>
  <c r="N13" i="17" l="1"/>
  <c r="J13" i="17"/>
  <c r="F13" i="17"/>
  <c r="AA17" i="11" s="1"/>
  <c r="AB17" i="11" s="1"/>
  <c r="M13" i="17"/>
  <c r="O13" i="17"/>
  <c r="G13" i="17"/>
  <c r="P13" i="17"/>
  <c r="L13" i="17"/>
  <c r="H13" i="17"/>
  <c r="Q13" i="17"/>
  <c r="I13" i="17"/>
  <c r="K13" i="17"/>
  <c r="P26" i="17"/>
  <c r="M26" i="17"/>
  <c r="H26" i="17"/>
  <c r="L26" i="17"/>
  <c r="Q26" i="17"/>
  <c r="N26" i="17"/>
  <c r="F26" i="17"/>
  <c r="AA31" i="11" s="1"/>
  <c r="AB31" i="11" s="1"/>
  <c r="O26" i="17"/>
  <c r="G26" i="17"/>
  <c r="I26" i="17"/>
  <c r="J26" i="17"/>
  <c r="K26" i="17"/>
  <c r="H25" i="17"/>
  <c r="Q25" i="17"/>
  <c r="J25" i="17"/>
  <c r="N25" i="17"/>
  <c r="G25" i="17"/>
  <c r="O25" i="17"/>
  <c r="F25" i="17"/>
  <c r="AA30" i="11" s="1"/>
  <c r="AB30" i="11" s="1"/>
  <c r="K25" i="17"/>
  <c r="P25" i="17"/>
  <c r="I25" i="17"/>
  <c r="M25" i="17"/>
  <c r="L25" i="17"/>
  <c r="N29" i="17"/>
  <c r="J29" i="17"/>
  <c r="F29" i="17"/>
  <c r="AA34" i="11" s="1"/>
  <c r="AB34" i="11" s="1"/>
  <c r="K29" i="17"/>
  <c r="Q29" i="17"/>
  <c r="I29" i="17"/>
  <c r="P29" i="17"/>
  <c r="L29" i="17"/>
  <c r="H29" i="17"/>
  <c r="O29" i="17"/>
  <c r="G29" i="17"/>
  <c r="M29" i="17"/>
  <c r="AA11" i="11"/>
  <c r="AB11" i="11" s="1"/>
  <c r="P22" i="17"/>
  <c r="J22" i="17"/>
  <c r="N22" i="17"/>
  <c r="G22" i="17"/>
  <c r="O22" i="17"/>
  <c r="F22" i="17"/>
  <c r="AA26" i="11" s="1"/>
  <c r="AB26" i="11" s="1"/>
  <c r="K22" i="17"/>
  <c r="M22" i="17"/>
  <c r="H22" i="17"/>
  <c r="Q22" i="17"/>
  <c r="I22" i="17"/>
  <c r="L22" i="17"/>
  <c r="N17" i="17"/>
  <c r="J17" i="17"/>
  <c r="F17" i="17"/>
  <c r="AA21" i="11" s="1"/>
  <c r="AB21" i="11" s="1"/>
  <c r="M17" i="17"/>
  <c r="O17" i="17"/>
  <c r="G17" i="17"/>
  <c r="P17" i="17"/>
  <c r="L17" i="17"/>
  <c r="H17" i="17"/>
  <c r="Q17" i="17"/>
  <c r="I17" i="17"/>
  <c r="K17" i="17"/>
  <c r="P11" i="17"/>
  <c r="L11" i="17"/>
  <c r="H11" i="17"/>
  <c r="G11" i="17"/>
  <c r="O11" i="17"/>
  <c r="I11" i="17"/>
  <c r="Q11" i="17"/>
  <c r="J11" i="17"/>
  <c r="K11" i="17"/>
  <c r="N11" i="17"/>
  <c r="F11" i="17"/>
  <c r="AA15" i="11" s="1"/>
  <c r="AB15" i="11" s="1"/>
  <c r="M11" i="17"/>
  <c r="P24" i="17"/>
  <c r="I24" i="17"/>
  <c r="M24" i="17"/>
  <c r="Q24" i="17"/>
  <c r="G24" i="17"/>
  <c r="O24" i="17"/>
  <c r="H24" i="17"/>
  <c r="L24" i="17"/>
  <c r="K24" i="17"/>
  <c r="F24" i="17"/>
  <c r="AA29" i="11" s="1"/>
  <c r="AB29" i="11" s="1"/>
  <c r="N24" i="17"/>
  <c r="J24" i="17"/>
  <c r="Q27" i="17"/>
  <c r="H27" i="17"/>
  <c r="L27" i="17"/>
  <c r="P27" i="17"/>
  <c r="J27" i="17"/>
  <c r="G27" i="17"/>
  <c r="K27" i="17"/>
  <c r="O27" i="17"/>
  <c r="F27" i="17"/>
  <c r="AA32" i="11" s="1"/>
  <c r="AB32" i="11" s="1"/>
  <c r="N27" i="17"/>
  <c r="M27" i="17"/>
  <c r="I27" i="17"/>
  <c r="P30" i="17"/>
  <c r="F30" i="17"/>
  <c r="AA35" i="11" s="1"/>
  <c r="AB35" i="11" s="1"/>
  <c r="N30" i="17"/>
  <c r="H30" i="17"/>
  <c r="G30" i="17"/>
  <c r="K30" i="17"/>
  <c r="O30" i="17"/>
  <c r="J30" i="17"/>
  <c r="Q30" i="17"/>
  <c r="M30" i="17"/>
  <c r="L30" i="17"/>
  <c r="I30" i="17"/>
  <c r="P7" i="17"/>
  <c r="Q7" i="17"/>
  <c r="I7" i="17"/>
  <c r="M7" i="17"/>
  <c r="F7" i="17"/>
  <c r="AA10" i="11" s="1"/>
  <c r="AB10" i="11" s="1"/>
  <c r="L7" i="17"/>
  <c r="K7" i="17"/>
  <c r="N7" i="17"/>
  <c r="H7" i="17"/>
  <c r="G7" i="17"/>
  <c r="O7" i="17"/>
  <c r="J7" i="17"/>
  <c r="N12" i="17"/>
  <c r="H12" i="17"/>
  <c r="L12" i="17"/>
  <c r="J12" i="17"/>
  <c r="Q12" i="17"/>
  <c r="F12" i="17"/>
  <c r="AA16" i="11" s="1"/>
  <c r="AB16" i="11" s="1"/>
  <c r="I12" i="17"/>
  <c r="M12" i="17"/>
  <c r="P12" i="17"/>
  <c r="G12" i="17"/>
  <c r="K12" i="17"/>
  <c r="O12" i="17"/>
  <c r="AA28" i="11"/>
  <c r="AB28" i="11" s="1"/>
  <c r="P40" i="17"/>
  <c r="I40" i="17"/>
  <c r="Q40" i="17"/>
  <c r="J40" i="17"/>
  <c r="F40" i="17"/>
  <c r="AA45" i="11" s="1"/>
  <c r="AB45" i="11" s="1"/>
  <c r="M40" i="17"/>
  <c r="N40" i="17"/>
  <c r="L40" i="17"/>
  <c r="K40" i="17"/>
  <c r="H40" i="17"/>
  <c r="O40" i="17"/>
  <c r="G40" i="17"/>
  <c r="P35" i="17"/>
  <c r="Q35" i="17"/>
  <c r="H35" i="17"/>
  <c r="L35" i="17"/>
  <c r="G35" i="17"/>
  <c r="K35" i="17"/>
  <c r="O35" i="17"/>
  <c r="F35" i="17"/>
  <c r="AA40" i="11" s="1"/>
  <c r="AB40" i="11" s="1"/>
  <c r="N35" i="17"/>
  <c r="I35" i="17"/>
  <c r="J35" i="17"/>
  <c r="M35" i="17"/>
  <c r="P42" i="17"/>
  <c r="M42" i="17"/>
  <c r="J42" i="17"/>
  <c r="Q42" i="17"/>
  <c r="F42" i="17"/>
  <c r="AA47" i="11" s="1"/>
  <c r="AB47" i="11" s="1"/>
  <c r="I42" i="17"/>
  <c r="N42" i="17"/>
  <c r="L42" i="17"/>
  <c r="O42" i="17"/>
  <c r="G42" i="17"/>
  <c r="H42" i="17"/>
  <c r="K42" i="17"/>
  <c r="Q37" i="17"/>
  <c r="H37" i="17"/>
  <c r="L37" i="17"/>
  <c r="G37" i="17"/>
  <c r="K37" i="17"/>
  <c r="O37" i="17"/>
  <c r="P37" i="17"/>
  <c r="F37" i="17"/>
  <c r="AA42" i="11" s="1"/>
  <c r="AB42" i="11" s="1"/>
  <c r="N37" i="17"/>
  <c r="I37" i="17"/>
  <c r="J37" i="17"/>
  <c r="M37" i="17"/>
  <c r="N34" i="17"/>
  <c r="J34" i="17"/>
  <c r="F34" i="17"/>
  <c r="AA38" i="11" s="1"/>
  <c r="AB38" i="11" s="1"/>
  <c r="K34" i="17"/>
  <c r="Q34" i="17"/>
  <c r="I34" i="17"/>
  <c r="P34" i="17"/>
  <c r="L34" i="17"/>
  <c r="H34" i="17"/>
  <c r="O34" i="17"/>
  <c r="G34" i="17"/>
  <c r="M34" i="17"/>
  <c r="N9" i="17"/>
  <c r="J9" i="17"/>
  <c r="F9" i="17"/>
  <c r="AA13" i="11" s="1"/>
  <c r="AB13" i="11" s="1"/>
  <c r="M9" i="17"/>
  <c r="O9" i="17"/>
  <c r="G9" i="17"/>
  <c r="P9" i="17"/>
  <c r="L9" i="17"/>
  <c r="H9" i="17"/>
  <c r="Q9" i="17"/>
  <c r="I9" i="17"/>
  <c r="K9" i="17"/>
  <c r="Q15" i="17"/>
  <c r="P15" i="17"/>
  <c r="O15" i="17"/>
  <c r="H15" i="17"/>
  <c r="L15" i="17"/>
  <c r="K15" i="17"/>
  <c r="J15" i="17"/>
  <c r="I15" i="17"/>
  <c r="G15" i="17"/>
  <c r="M15" i="17"/>
  <c r="F15" i="17"/>
  <c r="AA19" i="11" s="1"/>
  <c r="AB19" i="11" s="1"/>
  <c r="N15" i="17"/>
  <c r="H18" i="17"/>
  <c r="L18" i="17"/>
  <c r="I18" i="17"/>
  <c r="Q18" i="17"/>
  <c r="J18" i="17"/>
  <c r="M18" i="17"/>
  <c r="O18" i="17"/>
  <c r="G18" i="17"/>
  <c r="N18" i="17"/>
  <c r="K18" i="17"/>
  <c r="F18" i="17"/>
  <c r="AA22" i="11" s="1"/>
  <c r="AB22" i="11" s="1"/>
  <c r="P18" i="17"/>
  <c r="P23" i="17"/>
  <c r="I23" i="17"/>
  <c r="Q23" i="17"/>
  <c r="L23" i="17"/>
  <c r="M23" i="17"/>
  <c r="J23" i="17"/>
  <c r="O23" i="17"/>
  <c r="G23" i="17"/>
  <c r="H23" i="17"/>
  <c r="N23" i="17"/>
  <c r="F23" i="17"/>
  <c r="AA27" i="11" s="1"/>
  <c r="AB27" i="11" s="1"/>
  <c r="K23" i="17"/>
  <c r="P31" i="17"/>
  <c r="J31" i="17"/>
  <c r="K31" i="17"/>
  <c r="N31" i="17"/>
  <c r="I31" i="17"/>
  <c r="F31" i="17"/>
  <c r="AA36" i="11" s="1"/>
  <c r="AB36" i="11" s="1"/>
  <c r="Q31" i="17"/>
  <c r="O31" i="17"/>
  <c r="H31" i="17"/>
  <c r="M31" i="17"/>
  <c r="G31" i="17"/>
  <c r="L31" i="17"/>
  <c r="P10" i="17"/>
  <c r="F10" i="17"/>
  <c r="AA14" i="11" s="1"/>
  <c r="AB14" i="11" s="1"/>
  <c r="Q10" i="17"/>
  <c r="N10" i="17"/>
  <c r="L10" i="17"/>
  <c r="M10" i="17"/>
  <c r="I10" i="17"/>
  <c r="K10" i="17"/>
  <c r="O10" i="17"/>
  <c r="G10" i="17"/>
  <c r="H10" i="17"/>
  <c r="J10" i="17"/>
  <c r="Q19" i="17"/>
  <c r="M19" i="17"/>
  <c r="P19" i="17"/>
  <c r="L19" i="17"/>
  <c r="H19" i="17"/>
  <c r="G19" i="17"/>
  <c r="O19" i="17"/>
  <c r="I19" i="17"/>
  <c r="N19" i="17"/>
  <c r="F19" i="17"/>
  <c r="AA23" i="11" s="1"/>
  <c r="AB23" i="11" s="1"/>
  <c r="J19" i="17"/>
  <c r="K19" i="17"/>
  <c r="G28" i="17"/>
  <c r="K28" i="17"/>
  <c r="O28" i="17"/>
  <c r="P28" i="17"/>
  <c r="I28" i="17"/>
  <c r="Q28" i="17"/>
  <c r="H28" i="17"/>
  <c r="L28" i="17"/>
  <c r="M28" i="17"/>
  <c r="J28" i="17"/>
  <c r="F28" i="17"/>
  <c r="AA33" i="11" s="1"/>
  <c r="AB33" i="11" s="1"/>
  <c r="N28" i="17"/>
  <c r="I21" i="17"/>
  <c r="M21" i="17"/>
  <c r="Q21" i="17"/>
  <c r="G21" i="17"/>
  <c r="O21" i="17"/>
  <c r="H21" i="17"/>
  <c r="L21" i="17"/>
  <c r="P21" i="17"/>
  <c r="K21" i="17"/>
  <c r="J21" i="17"/>
  <c r="F21" i="17"/>
  <c r="AA25" i="11" s="1"/>
  <c r="AB25" i="11" s="1"/>
  <c r="N21" i="17"/>
  <c r="Q8" i="17"/>
  <c r="P8" i="17"/>
  <c r="J8" i="17"/>
  <c r="F8" i="17"/>
  <c r="AA12" i="11" s="1"/>
  <c r="AB12" i="11" s="1"/>
  <c r="G8" i="17"/>
  <c r="K8" i="17"/>
  <c r="O8" i="17"/>
  <c r="N8" i="17"/>
  <c r="H8" i="17"/>
  <c r="L8" i="17"/>
  <c r="I8" i="17"/>
  <c r="M8" i="17"/>
  <c r="N14" i="17"/>
  <c r="Q14" i="17"/>
  <c r="L14" i="17"/>
  <c r="F14" i="17"/>
  <c r="AA18" i="11" s="1"/>
  <c r="AB18" i="11" s="1"/>
  <c r="H14" i="17"/>
  <c r="G14" i="17"/>
  <c r="K14" i="17"/>
  <c r="O14" i="17"/>
  <c r="P14" i="17"/>
  <c r="J14" i="17"/>
  <c r="I14" i="17"/>
  <c r="M14" i="17"/>
  <c r="H20" i="17"/>
  <c r="L20" i="17"/>
  <c r="N20" i="17"/>
  <c r="J20" i="17"/>
  <c r="F20" i="17"/>
  <c r="AA24" i="11" s="1"/>
  <c r="AB24" i="11" s="1"/>
  <c r="G20" i="17"/>
  <c r="K20" i="17"/>
  <c r="O20" i="17"/>
  <c r="Q20" i="17"/>
  <c r="P20" i="17"/>
  <c r="I20" i="17"/>
  <c r="M20" i="17"/>
  <c r="Q16" i="17"/>
  <c r="H16" i="17"/>
  <c r="F16" i="17"/>
  <c r="AA20" i="11" s="1"/>
  <c r="AB20" i="11" s="1"/>
  <c r="N16" i="17"/>
  <c r="L16" i="17"/>
  <c r="P16" i="17"/>
  <c r="J16" i="17"/>
  <c r="I16" i="17"/>
  <c r="M16" i="17"/>
  <c r="G16" i="17"/>
  <c r="K16" i="17"/>
  <c r="O16" i="17"/>
  <c r="P39" i="17"/>
  <c r="Q39" i="17"/>
  <c r="H39" i="17"/>
  <c r="L39" i="17"/>
  <c r="G39" i="17"/>
  <c r="K39" i="17"/>
  <c r="O39" i="17"/>
  <c r="F39" i="17"/>
  <c r="AA44" i="11" s="1"/>
  <c r="AB44" i="11" s="1"/>
  <c r="N39" i="17"/>
  <c r="I39" i="17"/>
  <c r="J39" i="17"/>
  <c r="M39" i="17"/>
  <c r="I36" i="17"/>
  <c r="Q36" i="17"/>
  <c r="J36" i="17"/>
  <c r="P36" i="17"/>
  <c r="F36" i="17"/>
  <c r="AA41" i="11" s="1"/>
  <c r="AB41" i="11" s="1"/>
  <c r="M36" i="17"/>
  <c r="N36" i="17"/>
  <c r="L36" i="17"/>
  <c r="O36" i="17"/>
  <c r="G36" i="17"/>
  <c r="H36" i="17"/>
  <c r="K36" i="17"/>
  <c r="Q41" i="17"/>
  <c r="H41" i="17"/>
  <c r="L41" i="17"/>
  <c r="P41" i="17"/>
  <c r="G41" i="17"/>
  <c r="K41" i="17"/>
  <c r="O41" i="17"/>
  <c r="F41" i="17"/>
  <c r="AA46" i="11" s="1"/>
  <c r="AB46" i="11" s="1"/>
  <c r="N41" i="17"/>
  <c r="I41" i="17"/>
  <c r="J41" i="17"/>
  <c r="M41" i="17"/>
  <c r="P38" i="17"/>
  <c r="G38" i="17"/>
  <c r="O38" i="17"/>
  <c r="J38" i="17"/>
  <c r="I38" i="17"/>
  <c r="F38" i="17"/>
  <c r="AA43" i="11" s="1"/>
  <c r="AB43" i="11" s="1"/>
  <c r="K38" i="17"/>
  <c r="N38" i="17"/>
  <c r="L38" i="17"/>
  <c r="Q38" i="17"/>
  <c r="H38" i="17"/>
  <c r="M38" i="17"/>
  <c r="N33" i="17"/>
  <c r="L33" i="17"/>
  <c r="P33" i="17"/>
  <c r="H33" i="17"/>
  <c r="F33" i="17"/>
  <c r="AA37" i="11" s="1"/>
  <c r="AB37" i="11" s="1"/>
  <c r="I33" i="17"/>
  <c r="M33" i="17"/>
  <c r="Q33" i="17"/>
  <c r="K33" i="17"/>
  <c r="J33" i="17"/>
  <c r="G33" i="17"/>
  <c r="O33" i="17"/>
  <c r="Q45" i="6"/>
  <c r="C11" i="6"/>
  <c r="C43" i="6"/>
  <c r="C39" i="6"/>
  <c r="C38" i="6"/>
  <c r="C37" i="6"/>
  <c r="C35" i="6"/>
  <c r="C32" i="6"/>
  <c r="C31" i="6"/>
  <c r="C29" i="6"/>
  <c r="C27" i="6"/>
  <c r="C25" i="6"/>
  <c r="C22" i="6"/>
  <c r="C20" i="6"/>
  <c r="C18" i="6"/>
  <c r="C16" i="6"/>
  <c r="C13" i="6"/>
  <c r="C12" i="6"/>
  <c r="C10" i="6"/>
  <c r="C9" i="6"/>
  <c r="C8" i="6"/>
  <c r="C14" i="6" l="1"/>
  <c r="A14" i="6" s="1"/>
  <c r="C17" i="6"/>
  <c r="B17" i="6" s="1"/>
  <c r="C23" i="6"/>
  <c r="A23" i="6" s="1"/>
  <c r="C26" i="6"/>
  <c r="B26" i="6" s="1"/>
  <c r="C28" i="6"/>
  <c r="A28" i="6" s="1"/>
  <c r="C33" i="6"/>
  <c r="B33" i="6" s="1"/>
  <c r="C36" i="6"/>
  <c r="A36" i="6" s="1"/>
  <c r="C15" i="6"/>
  <c r="B15" i="6" s="1"/>
  <c r="C21" i="6"/>
  <c r="A21" i="6" s="1"/>
  <c r="C30" i="6"/>
  <c r="B30" i="6" s="1"/>
  <c r="C41" i="6"/>
  <c r="A41" i="6" s="1"/>
  <c r="C42" i="6"/>
  <c r="C19" i="6"/>
  <c r="A19" i="6" s="1"/>
  <c r="C24" i="6"/>
  <c r="B24" i="6" s="1"/>
  <c r="C34" i="6"/>
  <c r="A34" i="6" s="1"/>
  <c r="B9" i="6"/>
  <c r="A9" i="6"/>
  <c r="B12" i="6"/>
  <c r="A12" i="6"/>
  <c r="B14" i="6"/>
  <c r="B20" i="6"/>
  <c r="A20" i="6"/>
  <c r="B23" i="6"/>
  <c r="B28" i="6"/>
  <c r="B31" i="6"/>
  <c r="A31" i="6"/>
  <c r="B36" i="6"/>
  <c r="B38" i="6"/>
  <c r="A38" i="6"/>
  <c r="C40" i="6"/>
  <c r="G18" i="1"/>
  <c r="B43" i="6"/>
  <c r="A43" i="6"/>
  <c r="B21" i="6"/>
  <c r="B8" i="6"/>
  <c r="A8" i="6"/>
  <c r="B10" i="6"/>
  <c r="A10" i="6"/>
  <c r="B13" i="6"/>
  <c r="A13" i="6"/>
  <c r="B16" i="6"/>
  <c r="A16" i="6"/>
  <c r="B18" i="6"/>
  <c r="A18" i="6"/>
  <c r="B22" i="6"/>
  <c r="A22" i="6"/>
  <c r="B25" i="6"/>
  <c r="A25" i="6"/>
  <c r="B27" i="6"/>
  <c r="A27" i="6"/>
  <c r="B29" i="6"/>
  <c r="A29" i="6"/>
  <c r="B32" i="6"/>
  <c r="A32" i="6"/>
  <c r="B35" i="6"/>
  <c r="A35" i="6"/>
  <c r="B37" i="6"/>
  <c r="A37" i="6"/>
  <c r="B39" i="6"/>
  <c r="A39" i="6"/>
  <c r="B41" i="6"/>
  <c r="B11" i="6"/>
  <c r="A11" i="6"/>
  <c r="B19" i="6"/>
  <c r="B34" i="6"/>
  <c r="A15" i="6" l="1"/>
  <c r="A24" i="6"/>
  <c r="A26" i="6"/>
  <c r="A30" i="6"/>
  <c r="A33" i="6"/>
  <c r="A17" i="6"/>
  <c r="A42" i="6"/>
  <c r="B42" i="6"/>
  <c r="G132" i="1"/>
  <c r="G120" i="1"/>
  <c r="G116" i="1"/>
  <c r="G106" i="1"/>
  <c r="G77" i="1"/>
  <c r="G73" i="1"/>
  <c r="G12" i="1"/>
  <c r="G131" i="1"/>
  <c r="G119" i="1"/>
  <c r="G113" i="1"/>
  <c r="G105" i="1"/>
  <c r="G80" i="1"/>
  <c r="G76" i="1"/>
  <c r="G70" i="1"/>
  <c r="G10" i="1"/>
  <c r="G15" i="1"/>
  <c r="G35" i="1"/>
  <c r="G47" i="1"/>
  <c r="G51" i="1"/>
  <c r="G56" i="1"/>
  <c r="G8" i="1"/>
  <c r="G14" i="1"/>
  <c r="G24" i="1"/>
  <c r="G28" i="1"/>
  <c r="G32" i="1"/>
  <c r="G43" i="1"/>
  <c r="G48" i="1"/>
  <c r="G52" i="1"/>
  <c r="G58" i="1"/>
  <c r="G134" i="1"/>
  <c r="G128" i="1"/>
  <c r="G118" i="1"/>
  <c r="G112" i="1"/>
  <c r="G104" i="1"/>
  <c r="G79" i="1"/>
  <c r="G75" i="1"/>
  <c r="G69" i="1"/>
  <c r="G133" i="1"/>
  <c r="G123" i="1"/>
  <c r="G117" i="1"/>
  <c r="G111" i="1"/>
  <c r="G101" i="1"/>
  <c r="G78" i="1"/>
  <c r="G74" i="1"/>
  <c r="G9" i="1"/>
  <c r="G17" i="1"/>
  <c r="G25" i="1"/>
  <c r="G29" i="1"/>
  <c r="G33" i="1"/>
  <c r="G44" i="1"/>
  <c r="G49" i="1"/>
  <c r="G53" i="1"/>
  <c r="G11" i="1"/>
  <c r="G16" i="1"/>
  <c r="G26" i="1"/>
  <c r="G30" i="1"/>
  <c r="G34" i="1"/>
  <c r="G45" i="1"/>
  <c r="G50" i="1"/>
  <c r="G55" i="1"/>
  <c r="G62" i="1"/>
  <c r="B40" i="6"/>
  <c r="A40" i="6"/>
  <c r="G100" i="1" l="1"/>
  <c r="G103" i="1"/>
  <c r="G110" i="1"/>
  <c r="G127" i="1"/>
  <c r="G130" i="1"/>
  <c r="G122" i="1"/>
  <c r="G115" i="1"/>
  <c r="G42" i="1"/>
  <c r="G72" i="1"/>
  <c r="G60" i="1"/>
</calcChain>
</file>

<file path=xl/sharedStrings.xml><?xml version="1.0" encoding="utf-8"?>
<sst xmlns="http://schemas.openxmlformats.org/spreadsheetml/2006/main" count="1559" uniqueCount="709">
  <si>
    <t>USD</t>
  </si>
  <si>
    <t>EUR</t>
  </si>
  <si>
    <t>GBP</t>
  </si>
  <si>
    <t>BE</t>
  </si>
  <si>
    <t>DE</t>
  </si>
  <si>
    <t>DK</t>
  </si>
  <si>
    <t>ES</t>
  </si>
  <si>
    <t>FR</t>
  </si>
  <si>
    <t>GB</t>
  </si>
  <si>
    <t>IT</t>
  </si>
  <si>
    <t>NL</t>
  </si>
  <si>
    <t>NO</t>
  </si>
  <si>
    <t>SE</t>
  </si>
  <si>
    <t>NOK</t>
  </si>
  <si>
    <t>DKK</t>
  </si>
  <si>
    <t>SEK</t>
  </si>
  <si>
    <t>IFRS</t>
  </si>
  <si>
    <t>Checks</t>
  </si>
  <si>
    <t>&lt;select&gt;</t>
  </si>
  <si>
    <t>General Bank Data</t>
  </si>
  <si>
    <t>3.e.(1)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</si>
  <si>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</si>
  <si>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</si>
  <si>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</si>
  <si>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</si>
  <si>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</si>
  <si>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</si>
  <si>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</si>
  <si>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</si>
  <si>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</si>
  <si>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</si>
  <si>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</si>
  <si>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</si>
  <si>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</si>
  <si>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</si>
  <si>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</si>
  <si>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</si>
  <si>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</si>
  <si>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</si>
  <si>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</si>
  <si>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</si>
  <si>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</si>
  <si>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</si>
  <si>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</si>
  <si>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</si>
  <si>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</si>
  <si>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</si>
  <si>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</si>
  <si>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</si>
  <si>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</si>
  <si>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</si>
  <si>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</si>
  <si>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</si>
  <si>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</si>
  <si>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</si>
  <si>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</si>
  <si>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</si>
  <si>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</si>
  <si>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</si>
  <si>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</si>
  <si>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</si>
  <si>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</si>
  <si>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</si>
  <si>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</si>
  <si>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</si>
  <si>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</si>
  <si>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</si>
  <si>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</si>
  <si>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</si>
  <si>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</si>
  <si>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</si>
  <si>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</si>
  <si>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</si>
  <si>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</si>
  <si>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</si>
  <si>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</si>
  <si>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</si>
  <si>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</si>
  <si>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>6.l.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</si>
  <si>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</si>
  <si>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</si>
  <si>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</si>
  <si>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</si>
  <si>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</si>
  <si>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</si>
  <si>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</si>
  <si>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</si>
  <si>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</si>
  <si>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</si>
  <si>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</si>
  <si>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</si>
  <si>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</si>
  <si>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</si>
  <si>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</si>
  <si>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</si>
  <si>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</si>
  <si>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</si>
  <si>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</si>
  <si>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</si>
  <si>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</si>
  <si>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</si>
  <si>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</si>
  <si>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</si>
  <si>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</si>
  <si>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</si>
  <si>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</si>
  <si>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</si>
  <si>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</si>
  <si>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</si>
  <si>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</si>
  <si>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</si>
  <si>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</si>
  <si>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</si>
  <si>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</si>
  <si>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</si>
  <si>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</si>
  <si>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</si>
  <si>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</si>
  <si>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</si>
  <si>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Amount in single units</t>
  </si>
  <si>
    <t>(1) Any foreign liabilities to related offices included in item 13.a.</t>
  </si>
  <si>
    <t>10.b.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</si>
  <si>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</si>
  <si>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</si>
  <si>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</si>
  <si>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</si>
  <si>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</si>
  <si>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</si>
  <si>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</si>
  <si>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</si>
  <si>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Remarks</t>
  </si>
  <si>
    <t>in million EUR</t>
  </si>
  <si>
    <t>Indicator value</t>
  </si>
  <si>
    <t>15.e.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</si>
  <si>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</si>
  <si>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</si>
  <si>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</si>
  <si>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</si>
  <si>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</si>
  <si>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m. Other Sections</t>
  </si>
  <si>
    <t>Supervisor Comments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</si>
  <si>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</si>
  <si>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</si>
  <si>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</si>
  <si>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</si>
  <si>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</si>
  <si>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</si>
  <si>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</si>
  <si>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</si>
  <si>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</si>
  <si>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</si>
  <si>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</si>
  <si>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</si>
  <si>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</si>
  <si>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</si>
  <si>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(5) Equity securities</t>
  </si>
  <si>
    <t>(1) Net positive fair value</t>
  </si>
  <si>
    <t>(1) Net negative fair value</t>
  </si>
  <si>
    <t>a. Assets under custody indicator</t>
    <phoneticPr fontId="7" type="noConversion"/>
  </si>
  <si>
    <t>a. General information provided by the relevant supervisory authority:</t>
    <phoneticPr fontId="7" type="noConversion"/>
  </si>
  <si>
    <t>5.h.</t>
    <phoneticPr fontId="7" type="noConversion"/>
  </si>
  <si>
    <t>7.a.</t>
    <phoneticPr fontId="7" type="noConversion"/>
  </si>
  <si>
    <t>8.c.</t>
    <phoneticPr fontId="7" type="noConversion"/>
  </si>
  <si>
    <t>c. Underwriting activity indicator (sum of items 8.a and 8.b)</t>
    <phoneticPr fontId="7" type="noConversion"/>
  </si>
  <si>
    <t>e. Trading and AFS securities indicator (sum of items 10.a and 10.b, minus the sum of 10.c and 10.d)</t>
    <phoneticPr fontId="7" type="noConversion"/>
  </si>
  <si>
    <t>10.e.</t>
    <phoneticPr fontId="7" type="noConversion"/>
  </si>
  <si>
    <t>c. Cross-jurisdictional liabilities indicator (sum of items 13.a and 13.b, minus 13.a.(1))</t>
    <phoneticPr fontId="7" type="noConversion"/>
  </si>
  <si>
    <t>13.c.</t>
    <phoneticPr fontId="7" type="noConversion"/>
  </si>
  <si>
    <t>12.a.</t>
    <phoneticPr fontId="7" type="noConversion"/>
  </si>
  <si>
    <t>Memorandum Items</t>
  </si>
  <si>
    <t>Ancillary Data</t>
  </si>
  <si>
    <t>Comments Regarding Data Quality/Availability</t>
  </si>
  <si>
    <t>16.a.</t>
  </si>
  <si>
    <t>16.b.</t>
  </si>
  <si>
    <t>16.c.</t>
  </si>
  <si>
    <t>18.j.</t>
  </si>
  <si>
    <t>18.k.</t>
  </si>
  <si>
    <t>20.a.</t>
  </si>
  <si>
    <t>20.b.</t>
  </si>
  <si>
    <t>a. Book value of equities for which a market price is unavailable</t>
  </si>
  <si>
    <t>c. Minority interest</t>
  </si>
  <si>
    <t>17.a.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</si>
  <si>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</si>
  <si>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</si>
  <si>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</si>
  <si>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</si>
  <si>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</si>
  <si>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</si>
  <si>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</si>
  <si>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</si>
  <si>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</si>
  <si>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</si>
  <si>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</si>
  <si>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</si>
  <si>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</si>
  <si>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</si>
  <si>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</si>
  <si>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18.b.</t>
  </si>
  <si>
    <t>b  Trading volume of securities issued by sovereigns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</si>
  <si>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</si>
  <si>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</si>
  <si>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</si>
  <si>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</si>
  <si>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18.c.</t>
  </si>
  <si>
    <t>18.d.</t>
  </si>
  <si>
    <t>18.e.</t>
  </si>
  <si>
    <t>18.f.</t>
  </si>
  <si>
    <t>18.g.</t>
  </si>
  <si>
    <t>18.h.</t>
  </si>
  <si>
    <t>18.i.</t>
  </si>
  <si>
    <t>a. Foreign derivative claims on an ultimate risk basis</t>
  </si>
  <si>
    <t>19.a.</t>
  </si>
  <si>
    <t>19.b.</t>
  </si>
  <si>
    <t>19.c.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</si>
  <si>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</si>
  <si>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</si>
  <si>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</si>
  <si>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</si>
  <si>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</si>
  <si>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</si>
  <si>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</si>
  <si>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</si>
  <si>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</si>
  <si>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</si>
  <si>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</si>
  <si>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</si>
  <si>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</si>
  <si>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</si>
  <si>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</si>
  <si>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</si>
  <si>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</si>
  <si>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</si>
  <si>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</si>
  <si>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</si>
  <si>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</si>
  <si>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</si>
  <si>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</si>
  <si>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</si>
  <si>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</si>
  <si>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</si>
  <si>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</si>
  <si>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</si>
  <si>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</si>
  <si>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Level 3 assets indicator (Assets valued using Level 3 measurement inputs)</t>
  </si>
  <si>
    <t>a. Cross-jurisdictional claims indicator (Total foreign claims on an ultimate risk basis)</t>
  </si>
  <si>
    <t>15.f.(1)</t>
  </si>
  <si>
    <t>15.f.(2)</t>
  </si>
  <si>
    <t>15.f.(3)</t>
  </si>
  <si>
    <t>e. Held-to-maturity securities</t>
  </si>
  <si>
    <t>f. Payments made in the reporting year</t>
  </si>
  <si>
    <t>18.a.(14)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</si>
  <si>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</si>
  <si>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</si>
  <si>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</si>
  <si>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</si>
  <si>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</si>
  <si>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</si>
  <si>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a. Payments made as a correspondent for other banks</t>
  </si>
  <si>
    <t>d. Net positive current exposure of securities financing transactions with other financial institutions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</si>
  <si>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</si>
  <si>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</si>
  <si>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</si>
  <si>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</si>
  <si>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</si>
  <si>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</si>
  <si>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</si>
  <si>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</si>
  <si>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</si>
  <si>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</si>
  <si>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</si>
  <si>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</si>
  <si>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bank name</t>
  </si>
  <si>
    <t>shortcode</t>
  </si>
  <si>
    <t>country</t>
  </si>
  <si>
    <t>bank</t>
  </si>
  <si>
    <t>ABN Amro</t>
  </si>
  <si>
    <t>ABN</t>
  </si>
  <si>
    <t>Banca Monte dei Paschi di Siena</t>
  </si>
  <si>
    <t>Banque Postale</t>
  </si>
  <si>
    <t>POS</t>
  </si>
  <si>
    <t>Barclays</t>
  </si>
  <si>
    <t>UK</t>
  </si>
  <si>
    <t>BAR</t>
  </si>
  <si>
    <t>BBVA</t>
  </si>
  <si>
    <t>BBV</t>
  </si>
  <si>
    <t>BNP Paribas</t>
  </si>
  <si>
    <t>BNP</t>
  </si>
  <si>
    <t>BPCE</t>
  </si>
  <si>
    <t>BPC</t>
  </si>
  <si>
    <t>Credit Agricole</t>
  </si>
  <si>
    <t>CAG</t>
  </si>
  <si>
    <t>Credit Mutuel</t>
  </si>
  <si>
    <t>CMU</t>
  </si>
  <si>
    <t>Danske Bank</t>
  </si>
  <si>
    <t>DAN</t>
  </si>
  <si>
    <t>DNB</t>
  </si>
  <si>
    <t>Erste Group</t>
  </si>
  <si>
    <t>AT</t>
  </si>
  <si>
    <t>ERS</t>
  </si>
  <si>
    <t>Handelsbanken</t>
  </si>
  <si>
    <t>HAN</t>
  </si>
  <si>
    <t>HSBC</t>
  </si>
  <si>
    <t>HSB</t>
  </si>
  <si>
    <t>ING</t>
  </si>
  <si>
    <t>Intesa Sanpaolo</t>
  </si>
  <si>
    <t>INT</t>
  </si>
  <si>
    <t>KBC</t>
  </si>
  <si>
    <t>La Caixa</t>
  </si>
  <si>
    <t>CAI</t>
  </si>
  <si>
    <t>Lloyds</t>
  </si>
  <si>
    <t>LOY</t>
  </si>
  <si>
    <t>Nationwide</t>
  </si>
  <si>
    <t>NAT</t>
  </si>
  <si>
    <t>Nordea</t>
  </si>
  <si>
    <t>NOR</t>
  </si>
  <si>
    <t>Rabobank</t>
  </si>
  <si>
    <t>RAB</t>
  </si>
  <si>
    <t>RBS</t>
  </si>
  <si>
    <t>Santander</t>
  </si>
  <si>
    <t>SAN</t>
  </si>
  <si>
    <t>SEB</t>
  </si>
  <si>
    <t>Societe Generale</t>
  </si>
  <si>
    <t>SOC</t>
  </si>
  <si>
    <t>Standard Chartered</t>
  </si>
  <si>
    <t>STC</t>
  </si>
  <si>
    <t>Swedbank</t>
  </si>
  <si>
    <t>SWE</t>
  </si>
  <si>
    <t>Unicredit</t>
  </si>
  <si>
    <t>UNI</t>
  </si>
  <si>
    <t>Bayern LB</t>
  </si>
  <si>
    <t>BLB</t>
  </si>
  <si>
    <t>Commerzbank</t>
  </si>
  <si>
    <t>COM</t>
  </si>
  <si>
    <t>Deutsche Bank</t>
  </si>
  <si>
    <t>DEB</t>
  </si>
  <si>
    <t>DZ Bank</t>
  </si>
  <si>
    <t>DZB</t>
  </si>
  <si>
    <t>Helaba</t>
  </si>
  <si>
    <t>LBBW</t>
  </si>
  <si>
    <t>LBW</t>
  </si>
  <si>
    <t>NordLB</t>
  </si>
  <si>
    <t>NLB</t>
  </si>
  <si>
    <t xml:space="preserve">Bank name:  </t>
  </si>
  <si>
    <t>EBA small logo</t>
  </si>
  <si>
    <t>Categories</t>
  </si>
  <si>
    <t>Size</t>
  </si>
  <si>
    <t>Interconnectedness</t>
  </si>
  <si>
    <t>Substitutability/Financial Institution Infrastructure</t>
  </si>
  <si>
    <t>Complexity</t>
  </si>
  <si>
    <t>Cross-Jurisdictional Activity</t>
  </si>
  <si>
    <t>Indicators</t>
  </si>
  <si>
    <t>Bank name</t>
  </si>
  <si>
    <t>Intra-financial system assets</t>
  </si>
  <si>
    <t>Intra-financial system liabilities</t>
  </si>
  <si>
    <t>Securities outstanding</t>
  </si>
  <si>
    <t xml:space="preserve">Payments activity </t>
  </si>
  <si>
    <t>Assets under custody</t>
  </si>
  <si>
    <t>Underwriting activity</t>
  </si>
  <si>
    <t>Trading and AFS securities</t>
  </si>
  <si>
    <t>Level 3 assets</t>
  </si>
  <si>
    <t>Cross-jurisdictional claims</t>
  </si>
  <si>
    <t>Cross-jurisdictional liabilities</t>
  </si>
  <si>
    <t>Produced  on:</t>
  </si>
  <si>
    <t>BE_KBC</t>
  </si>
  <si>
    <t>NO_DNB</t>
  </si>
  <si>
    <t>IT_INT</t>
  </si>
  <si>
    <t>IT_UNI</t>
  </si>
  <si>
    <t>UK_STC</t>
  </si>
  <si>
    <t>DE_BLB</t>
  </si>
  <si>
    <t>DE_COM</t>
  </si>
  <si>
    <t>DE_DEB</t>
  </si>
  <si>
    <t>DE_DZB</t>
  </si>
  <si>
    <t>DE_LBW</t>
  </si>
  <si>
    <t>DE_NLB</t>
  </si>
  <si>
    <t>DK_DAN</t>
  </si>
  <si>
    <t>FR_BPC</t>
  </si>
  <si>
    <t>FR_CMU</t>
  </si>
  <si>
    <t>FR_POS</t>
  </si>
  <si>
    <t>NL_ABN</t>
  </si>
  <si>
    <t>NL_ING</t>
  </si>
  <si>
    <t>NL_RAB</t>
  </si>
  <si>
    <t>UK_BAR</t>
  </si>
  <si>
    <t>UK_HSB</t>
  </si>
  <si>
    <t>UK_LOY</t>
  </si>
  <si>
    <t>UK_NAT</t>
  </si>
  <si>
    <t>UK_RBS</t>
  </si>
  <si>
    <t>a. General information provided by the relevant supervisory authority:</t>
  </si>
  <si>
    <t>DnBNOR</t>
  </si>
  <si>
    <t>Intesa</t>
  </si>
  <si>
    <t>StandardChartered</t>
  </si>
  <si>
    <t>BayernLB</t>
  </si>
  <si>
    <t>Deutsche</t>
  </si>
  <si>
    <t>DzBank</t>
  </si>
  <si>
    <t>DanskeBank</t>
  </si>
  <si>
    <t>CreditMutuel</t>
  </si>
  <si>
    <t>Postale</t>
  </si>
  <si>
    <t>English</t>
  </si>
  <si>
    <t>ITALIAN</t>
  </si>
  <si>
    <t>ENG</t>
  </si>
  <si>
    <t>German</t>
  </si>
  <si>
    <t>French</t>
  </si>
  <si>
    <t>http://www.bpce.fr/Investisseur/Information-reglementee/Publications-reglementaires</t>
  </si>
  <si>
    <t>https://www.creditmutuel.fr/groupecm/fr/publications/rapports-annuels.html</t>
  </si>
  <si>
    <t>http://www.hsbc.com/investor-relations/financial-and-regulatory-reports</t>
  </si>
  <si>
    <t>h. Securities outstanding indicator (sum of items 5.a through 5.g)</t>
  </si>
  <si>
    <t>m. Payments activity indicator (sum of items 6.a through 6.l)</t>
  </si>
  <si>
    <t>a. Assets under custody indicator</t>
  </si>
  <si>
    <t>c. Underwriting activity indicator (sum of items 8.a and 8.b)</t>
  </si>
  <si>
    <t>e. Trading and AFS securities indicator (sum of items 10.a and 10.b, minus the sum of 10.c and 10.d)</t>
  </si>
  <si>
    <t>c. Cross-jurisdictional liabilities indicator (sum of items 13.a and 13.b, minus 13.a.(1))</t>
  </si>
  <si>
    <t>Amount</t>
  </si>
  <si>
    <t>AT_ERS</t>
  </si>
  <si>
    <t>FR_SOC</t>
  </si>
  <si>
    <t>FR_BNP</t>
  </si>
  <si>
    <t>SE_HAN</t>
  </si>
  <si>
    <t>FR_CAG</t>
  </si>
  <si>
    <t>SE_NOR</t>
  </si>
  <si>
    <t>SE_SEB</t>
  </si>
  <si>
    <t>SE_SWE</t>
  </si>
  <si>
    <t>SocieteGenerale</t>
  </si>
  <si>
    <t>BnpParibas</t>
  </si>
  <si>
    <t>CreditAgricole</t>
  </si>
  <si>
    <t>https://invest.bnpparibas.com/en/conferences-and-publications</t>
  </si>
  <si>
    <t>BFA</t>
  </si>
  <si>
    <t>ES_SAN</t>
  </si>
  <si>
    <t>ES_BBV</t>
  </si>
  <si>
    <t>ES_BFA</t>
  </si>
  <si>
    <t>ES_CAI</t>
  </si>
  <si>
    <t>Caixa</t>
  </si>
  <si>
    <t>Spanish</t>
  </si>
  <si>
    <t>http://www.criteria.com/informacionparainversores/indicadoresderelevanciasistemicaglobal_es.html</t>
  </si>
  <si>
    <t>2.o.</t>
  </si>
  <si>
    <t>4.g.</t>
  </si>
  <si>
    <t>5.i.</t>
  </si>
  <si>
    <t>6.n.</t>
  </si>
  <si>
    <t>7.a.</t>
  </si>
  <si>
    <t>8.c.</t>
  </si>
  <si>
    <t>10.f.</t>
  </si>
  <si>
    <t>12.c.</t>
  </si>
  <si>
    <t>13.d.</t>
  </si>
  <si>
    <t>Total exposures</t>
  </si>
  <si>
    <t>OTC derivatives</t>
  </si>
  <si>
    <t>(chart axis scales may need to be adjusted for readability)</t>
  </si>
  <si>
    <t>Please select the indicator</t>
  </si>
  <si>
    <t>YoY change</t>
  </si>
  <si>
    <t>-</t>
  </si>
  <si>
    <t>Size - Total Exposures</t>
  </si>
  <si>
    <t>Nykredit</t>
  </si>
  <si>
    <t>DK_NYK</t>
  </si>
  <si>
    <t>NYK</t>
  </si>
  <si>
    <t>End-2015 G-SIB Assessment Exercise</t>
  </si>
  <si>
    <t>a. General information provided by the relevant supervisory authority:</t>
    <phoneticPr fontId="5" type="noConversion"/>
  </si>
  <si>
    <t>a. Derivatives</t>
  </si>
  <si>
    <t>(1) Counterparty exposure of derivatives contracts</t>
  </si>
  <si>
    <t>2.a.(1)</t>
  </si>
  <si>
    <t>(2) Capped notional amount of credit derivatives</t>
  </si>
  <si>
    <t>2.a.(2)</t>
  </si>
  <si>
    <t>(3) Potential future exposure of derivative contracts</t>
  </si>
  <si>
    <t>2.a.(3)</t>
  </si>
  <si>
    <t>b. Securities financing transactions (SFTs)</t>
  </si>
  <si>
    <t>(1) Adjusted gross value of SFTs</t>
  </si>
  <si>
    <t>2.b.(1)</t>
  </si>
  <si>
    <t>(2) Counterparty exposure of SFTs</t>
  </si>
  <si>
    <t>2.b.(2)</t>
  </si>
  <si>
    <t>c. Other assets</t>
  </si>
  <si>
    <t>d. Gross notional amount of off-balance sheet items</t>
  </si>
  <si>
    <t>(1) Items subject to a 0% credit conversion factor (CCF)</t>
  </si>
  <si>
    <t>(2) Items subject to a 20% CCF</t>
  </si>
  <si>
    <t>2.d.(2)</t>
  </si>
  <si>
    <t>(3) Items subject to a 50% CCF</t>
  </si>
  <si>
    <t>2.d.(3)</t>
  </si>
  <si>
    <t>(4) Items subject to a 100% CCF</t>
  </si>
  <si>
    <t>2.d.(4)</t>
  </si>
  <si>
    <t>e. Regulatory adjustments</t>
  </si>
  <si>
    <t>f. Total exposures indicator (Total exposures prior to regulatory adjustments) (sum of items 2.a.(1) thorough 2.c, 0.1 times 2.d.(1), 0.2 times 2.d.(2), 0.5 times 2.d.(3), and 2.d.(4))</t>
  </si>
  <si>
    <t>a. Funds deposited by or borrowed from other financial institutions:</t>
  </si>
  <si>
    <t>(1) Deposits due to depository institutions</t>
  </si>
  <si>
    <t>4.a.(1)</t>
  </si>
  <si>
    <t>(2) Deposits due to non-depository financial institutions</t>
  </si>
  <si>
    <t>4.a.(2)</t>
  </si>
  <si>
    <t>(3) Loans obtained from other financial institutions</t>
  </si>
  <si>
    <t>4.a.(3)</t>
  </si>
  <si>
    <t>b. Unused portion of committed lines obtained from other financial institutions</t>
  </si>
  <si>
    <t>c. Net negative current exposure of securities financing transactions with other financial institutions</t>
  </si>
  <si>
    <t>d. Over-the-counter derivatives with other financial institutions that have a net negative fair value:</t>
  </si>
  <si>
    <t>4.d.(1)</t>
  </si>
  <si>
    <t>4.d.(2)</t>
  </si>
  <si>
    <t>e. Intra-financial system liabilities indicator (sum of items 4.a.(1) through 4.d.(2))</t>
  </si>
  <si>
    <t>4.e.</t>
  </si>
  <si>
    <t>h. Securities outstanding indicator (sum of items 5.a through 5.g)</t>
    <phoneticPr fontId="5" type="noConversion"/>
  </si>
  <si>
    <t>5.h.</t>
    <phoneticPr fontId="5" type="noConversion"/>
  </si>
  <si>
    <t>a. Australian dollars (AUD)</t>
  </si>
  <si>
    <t>b. Brazilian real (BRL)</t>
  </si>
  <si>
    <t>c. Canadian dollars (CAD)</t>
  </si>
  <si>
    <t>d. Swiss francs (CHF)</t>
  </si>
  <si>
    <t>e. Chinese yuan (CNY)</t>
  </si>
  <si>
    <t>f. Euros (EUR)</t>
  </si>
  <si>
    <t>g. British pounds (GBP)</t>
  </si>
  <si>
    <t>h. Hong Kong dollars (HKD)</t>
  </si>
  <si>
    <t>i. Indian rupee (INR)</t>
  </si>
  <si>
    <t>j. Japanese yen (JPY)</t>
  </si>
  <si>
    <t>k. Swedish krona (SEK)</t>
  </si>
  <si>
    <t>l. United States dollars (USD)</t>
  </si>
  <si>
    <t>m. Payments activity indicator (sum of items 6.a through 6.l)</t>
    <phoneticPr fontId="5" type="noConversion"/>
  </si>
  <si>
    <t>6.m.</t>
    <phoneticPr fontId="5" type="noConversion"/>
  </si>
  <si>
    <t>a. Assets under custody indicator</t>
    <phoneticPr fontId="5" type="noConversion"/>
  </si>
  <si>
    <t>7.a.</t>
    <phoneticPr fontId="5" type="noConversion"/>
  </si>
  <si>
    <t>c. Underwriting activity indicator (sum of items 8.a and 8.b)</t>
    <phoneticPr fontId="5" type="noConversion"/>
  </si>
  <si>
    <t>8.c.</t>
    <phoneticPr fontId="5" type="noConversion"/>
  </si>
  <si>
    <t>e. Trading and AFS securities indicator (sum of items 10.a and 10.b, minus the sum of 10.c and 10.d)</t>
    <phoneticPr fontId="5" type="noConversion"/>
  </si>
  <si>
    <t>10.e.</t>
    <phoneticPr fontId="5" type="noConversion"/>
  </si>
  <si>
    <t>a. Level 3 assets indicator (Assets valued for accounting purposes using Level 3 measurement inputs)</t>
  </si>
  <si>
    <t>12.a.</t>
    <phoneticPr fontId="5" type="noConversion"/>
  </si>
  <si>
    <t>c. Cross-jurisdictional liabilities indicator (sum of items 13.a and 13.b, minus 13.a.(1))</t>
    <phoneticPr fontId="5" type="noConversion"/>
  </si>
  <si>
    <t>13.c.</t>
    <phoneticPr fontId="5" type="noConversion"/>
  </si>
  <si>
    <t>g. Gross value of cash provided and gross fair value of securities provided in SFTs</t>
  </si>
  <si>
    <t>14.i.</t>
    <phoneticPr fontId="5" type="noConversion"/>
  </si>
  <si>
    <t>j. Gross negative fair value of OTC derivatives transactions</t>
    <phoneticPr fontId="5" type="noConversion"/>
  </si>
  <si>
    <t>14.j.</t>
    <phoneticPr fontId="5" type="noConversion"/>
  </si>
  <si>
    <t>(1) Mexican pesos (MXN)</t>
  </si>
  <si>
    <t>(2) New Zealand dollars (NZD)</t>
  </si>
  <si>
    <t>(3) Russian rubles (RUB)</t>
  </si>
  <si>
    <t>a. Account value for variable insurance products with minimum guarantees, gross of reinsurance</t>
  </si>
  <si>
    <t>b. Account value for variable insurance products with minimum guarantees, net of reinsurance</t>
  </si>
  <si>
    <t>c. Total exposures, including insurance subsidiaries</t>
  </si>
  <si>
    <t>d. Exposures of insurance subsidiaries:</t>
  </si>
  <si>
    <t>(1) On-balance sheet insurance assets</t>
  </si>
  <si>
    <t>16.d.(1)</t>
  </si>
  <si>
    <t>(2) Potential future exposure of derivatives contracts for insurance subsidiaries</t>
  </si>
  <si>
    <t>16.d.(2)</t>
  </si>
  <si>
    <t>&lt;&lt;See line item instructions.&gt;&gt;</t>
  </si>
  <si>
    <t>(3) Unconditionally cancellable commitments for insurance subsidiaries</t>
  </si>
  <si>
    <t>16.d.(3)</t>
  </si>
  <si>
    <t>(4) Other off-balance sheet commitments for insurance subsidiaries</t>
  </si>
  <si>
    <t>16.d.(4)</t>
  </si>
  <si>
    <t>(5) Investment value in consolidated entities</t>
  </si>
  <si>
    <t>16.d.(5)</t>
  </si>
  <si>
    <t>b. Certificates of mutual banks issued</t>
  </si>
  <si>
    <t>d. Interconnectedness with institutions that are strictly securities brokers, assets</t>
  </si>
  <si>
    <t>17.d.</t>
  </si>
  <si>
    <t>e. Interconnectedness with institutions that are strictly securities brokers, liabilities</t>
  </si>
  <si>
    <t>17.e.</t>
  </si>
  <si>
    <t>f. Standby letters of credit extended to other financial institutions</t>
  </si>
  <si>
    <t>17.f.</t>
  </si>
  <si>
    <t>g. Standby letters of credit obtained from other financial institutions</t>
  </si>
  <si>
    <t>17.g.</t>
  </si>
  <si>
    <t>h. Net positive current exposure of SFTs with other financial institutions (revised definition)</t>
  </si>
  <si>
    <t>17.h.</t>
  </si>
  <si>
    <t>i. Net negative current exposure of SFTs with other financial institutions (revised definition)</t>
  </si>
  <si>
    <t>17.i.</t>
  </si>
  <si>
    <t>j. Intra-financial system assets, including insurance subsidiaries</t>
  </si>
  <si>
    <t>17.j.</t>
  </si>
  <si>
    <t>(1) Funds deposited with or lent to other financial institutions</t>
  </si>
  <si>
    <t>17.j.(1)</t>
  </si>
  <si>
    <t>(2) Unused portion of committed lines extended to other financial institutions</t>
  </si>
  <si>
    <t>17.j.(2)</t>
  </si>
  <si>
    <t>(3) Holdings of securities issued by other financial institutions</t>
  </si>
  <si>
    <t>17.j.(3)</t>
  </si>
  <si>
    <t>(4) Net positive current exposure of SFTs with other financial institutions</t>
  </si>
  <si>
    <t>17.j.(4)</t>
  </si>
  <si>
    <t>(5) OTC derivatives with other financial institutions that have a net positive fair value</t>
  </si>
  <si>
    <t>17.j.(5)</t>
  </si>
  <si>
    <t>k. Intra-financial system liabilities, including insurance subsidiaries</t>
  </si>
  <si>
    <t>17.k.</t>
  </si>
  <si>
    <t>(1) Funds deposited by or borrowed from other financial institutions</t>
  </si>
  <si>
    <t>17.k.(1)</t>
  </si>
  <si>
    <t>(2) Unused portion of committed lines obtained from other financial institutions</t>
  </si>
  <si>
    <t>17.k.(2)</t>
  </si>
  <si>
    <t>(3) Net negative current exposure of SFTs with other financial institutions</t>
  </si>
  <si>
    <t>17.k.(3)</t>
  </si>
  <si>
    <t>(4) OTC derivatives with other financial institutions that have a net negative fair value</t>
  </si>
  <si>
    <t>17.k.(4)</t>
  </si>
  <si>
    <t>l. Securities outstanding, including the securities issued by insurance subsidiaries</t>
  </si>
  <si>
    <t>17.l.</t>
  </si>
  <si>
    <t>(1) Australian dollars (AUD)</t>
  </si>
  <si>
    <t>(2) Brazilian real (BRL)</t>
  </si>
  <si>
    <t>(3) Canadian dollars (CAD)</t>
  </si>
  <si>
    <t>(4) Swiss francs (CHF)</t>
  </si>
  <si>
    <t>(5) Chinese yuan (CNY)</t>
  </si>
  <si>
    <t>(6) Euros (EUR)</t>
  </si>
  <si>
    <t>(7) British pounds (GBP)</t>
  </si>
  <si>
    <t>(8) Hong Kong dollars (HKD)</t>
  </si>
  <si>
    <t>(9) Indian rupee (INR)</t>
  </si>
  <si>
    <t>(10) Japanese yen (JPY)</t>
  </si>
  <si>
    <t>(11) Swedish krona (SEK)</t>
  </si>
  <si>
    <t>(12) United States dollars (USD)</t>
  </si>
  <si>
    <t>(13) Mexican pesos (MXN)</t>
  </si>
  <si>
    <t>(14) New Zealand dollars (NZD)</t>
  </si>
  <si>
    <t>(15) Russian rubles (RUB)</t>
  </si>
  <si>
    <t>Section 19 - Complexity Items</t>
  </si>
  <si>
    <t>a. Notional amount of over-the-counter (OTC) derivatives, including insurance subsidiaries</t>
  </si>
  <si>
    <t>b. Trading and available-for-sale (AFS) securities, including insurance subsidiaries</t>
  </si>
  <si>
    <t>c. Level 3 assets, including insurance subsidiaries</t>
  </si>
  <si>
    <t>Section 20 - Cross-Jurisdictional Activity Items</t>
  </si>
  <si>
    <t>b. Foreign liabilities on an immediate risk basis (including derivatives)</t>
  </si>
  <si>
    <t>(1) Foreign derivative liabilities on an immediate risk basis</t>
  </si>
  <si>
    <t>20.b.(1)</t>
  </si>
  <si>
    <t>Section 21 - Short-term Funding Items</t>
  </si>
  <si>
    <t>a. Secured funding captured in the liquidity coverage ratio (LCR):</t>
  </si>
  <si>
    <t>(1) Funding backed by Level 1 liquid assets</t>
  </si>
  <si>
    <t>21.a.(1)</t>
  </si>
  <si>
    <t>(2) Funding backed by Level 2A liquid assets</t>
  </si>
  <si>
    <t>21.a.(2)</t>
  </si>
  <si>
    <t>(3) Funding backed by Level 2B liquid assets</t>
  </si>
  <si>
    <t>21.a.(3)</t>
  </si>
  <si>
    <t>(4) Funding backed by non-HQLA</t>
  </si>
  <si>
    <t>21.a.(4)</t>
  </si>
  <si>
    <t>(5) ABS, structured financing instruments, ABCP, conduits, SIVs and other such funding activities</t>
  </si>
  <si>
    <t>21.a.(5)</t>
  </si>
  <si>
    <t>(6) Collateral swaps</t>
  </si>
  <si>
    <t>21.a.(6)</t>
  </si>
  <si>
    <t>b. Unsecured wholesale funding captured in the LCR:</t>
  </si>
  <si>
    <t>(1) Operational deposits from non-financial entities</t>
  </si>
  <si>
    <t>21.b.(1)</t>
  </si>
  <si>
    <t>(2) Operational deposits from financial institutions</t>
  </si>
  <si>
    <t>21.b.(2)</t>
  </si>
  <si>
    <t>(3) Non-operational deposits from non-financial entities</t>
  </si>
  <si>
    <t>21.b.(3)</t>
  </si>
  <si>
    <t>(4) Non-operational deposits from financial institutions and unsecured debt issuance</t>
  </si>
  <si>
    <t>21.b.(4)</t>
  </si>
  <si>
    <t>c. Secured funding captured in the net stable funding ratio (NSFR):</t>
  </si>
  <si>
    <t>(1) Secured funding with a maturity of less than 6 months</t>
  </si>
  <si>
    <t>21.c.(1)</t>
  </si>
  <si>
    <t>(2) Secured funding with a maturity of between 6 months and 1 year</t>
  </si>
  <si>
    <t>21.c.(2)</t>
  </si>
  <si>
    <t>d. Unsecured wholesale funding captured in the NSFR with a maturity of less than 6 months:</t>
  </si>
  <si>
    <t>21.d.(1)</t>
  </si>
  <si>
    <t>21.d.(2)</t>
  </si>
  <si>
    <t>(3) Non-operational deposits and non-deposit unsecured funding from non-financial entities</t>
  </si>
  <si>
    <t>21.d.(3)</t>
  </si>
  <si>
    <t>(4) Non-operational deposits and other wholesale funding from financial institutions</t>
  </si>
  <si>
    <t>21.d.(4)</t>
  </si>
  <si>
    <t>f. Unsecured wholesale funding captured in the NSFR with a maturity between 6 months and 1 year</t>
  </si>
  <si>
    <t>21.f.(1)</t>
  </si>
  <si>
    <t>21.f.(2)</t>
  </si>
  <si>
    <t>21.f.(3)</t>
  </si>
  <si>
    <t>21.f.(4)</t>
  </si>
  <si>
    <t>Section 22 - Indicator Values</t>
  </si>
  <si>
    <t>22.a.</t>
  </si>
  <si>
    <t>22.b.</t>
  </si>
  <si>
    <t>22.c.</t>
  </si>
  <si>
    <t>22.d.</t>
  </si>
  <si>
    <t>22.e.</t>
  </si>
  <si>
    <t>22.f.</t>
  </si>
  <si>
    <t>22.g.</t>
  </si>
  <si>
    <t>22.h.</t>
  </si>
  <si>
    <t>22.i.</t>
  </si>
  <si>
    <t>22.j.</t>
  </si>
  <si>
    <t>22.k.</t>
  </si>
  <si>
    <t>22.l.</t>
  </si>
  <si>
    <t>(1) Item 1.a - General information provided by the supervisory authority</t>
    <phoneticPr fontId="5" type="noConversion"/>
  </si>
  <si>
    <t>22.m.(1)</t>
  </si>
  <si>
    <t>22.m.(2)</t>
  </si>
  <si>
    <t>22.m.(3)</t>
  </si>
  <si>
    <t>22.m.(4)</t>
  </si>
  <si>
    <t>22.m.(5)</t>
  </si>
  <si>
    <t>22.m.(6)</t>
  </si>
  <si>
    <t>22.m.(7)</t>
  </si>
  <si>
    <t>(8) Section 19 - Complexity Items</t>
  </si>
  <si>
    <t>22.m.(8)</t>
  </si>
  <si>
    <t>(9) Section 20 - Cross-Jurisdictional Activity Items</t>
  </si>
  <si>
    <t>22.m.(9)</t>
  </si>
  <si>
    <t>(10) Section 21 - Short-term Funding</t>
  </si>
  <si>
    <t>22.m.(10)</t>
  </si>
  <si>
    <t>NykreditRealkredit</t>
  </si>
  <si>
    <t>Bankia</t>
  </si>
  <si>
    <t>ABNAmro</t>
  </si>
  <si>
    <t>EN</t>
  </si>
  <si>
    <t>German and English</t>
  </si>
  <si>
    <t>german/english</t>
  </si>
  <si>
    <t>https://www.kbc.com/en/system/files/doc/investor-relations/9-Bank-info/20160502_GSIB_2015_en.pdf</t>
  </si>
  <si>
    <t>http://investors.sc.com/en/showresults.cfm?CategoryID=360</t>
  </si>
  <si>
    <t>http://www.erstegroup.com/en/Investors/RegDisclosure/G-SII</t>
  </si>
  <si>
    <t>http://www.danskebank.com/en-uk/ir/Regulation/Pages/EBA-Data.aspx</t>
  </si>
  <si>
    <t>www.nykredit.com/investorcom/info/Publications.xml</t>
  </si>
  <si>
    <t>http://www.credit-agricole.com/Investisseur-et-actionnaire/Communiques-de-presse/Groupe-Credit-Agricole-Communication-sur-les-indicateurs-requis-pour-les-banques-d-importance-systemique-mondiale-G-SIBs3</t>
  </si>
  <si>
    <t>https://www.labanquepostale.fr/groupe/Investisseur.html</t>
  </si>
  <si>
    <t>http://www.societegenerale.com/sites/default/files/documents/Pilier%20III/2016/FR_End-2015%20G-SIB%20Soci%C3%A9t%C3%A9%20G%C3%A9n%C3%A9rale%2020160425.pdf</t>
  </si>
  <si>
    <t>www.handelsbanken.se/ir</t>
  </si>
  <si>
    <t>www.nordea.com/gsib</t>
  </si>
  <si>
    <t>http://sebgroup.com/investor-relations/financial-statistics/g-sib-indicators</t>
  </si>
  <si>
    <t>https://www.swedbank.se/om-swedbank/investor-relations/finansiell-information-och-publikationer/riskrapporter/index.htm</t>
  </si>
  <si>
    <t>https://www.home.barclays/content/dam/barclayspublic/docs/InvestorRelations/DebtInvestors/20151231_Barclays_GSII_external_disclosure_Dec2015.pdf</t>
  </si>
  <si>
    <t>www.lloydsbankinggroup.com/investors/financial-performance/other-disclosures/</t>
  </si>
  <si>
    <t>http://www.nationwide.co.uk/about/corporate-information/results-and-accounts#xtab:2015-2016</t>
  </si>
  <si>
    <t>http://investors.rbs.com/results-centre.aspx</t>
  </si>
  <si>
    <t xml:space="preserve">http://www.bayernlb.de/internet/media/de/internet_4/de_1/downloads_5/0821_investor_relations_1/systemrelevanz/systemrelevanz_2015.pdf </t>
  </si>
  <si>
    <t>https://www.commerzbank.de/de/hauptnavigation/aktionaere/informationen_f_r_fremdkapitalgeber/deckungsregister/transparenzangaben.html</t>
  </si>
  <si>
    <t>https://www.db.com/ir/en/regulatory-reporting.htm</t>
  </si>
  <si>
    <t>https://www.dzbank.com/content/dzbank_com/en/home/DZ_BANK/investor_relations/reports/2015.html
https://www.dzbank.de/content/dzbank_de/de/home/unser_profil/investorrelations/berichte/2015.html</t>
  </si>
  <si>
    <t>http://www.lbbw.de/media/investor_relations/pdf_investorrelations/2016/LBBW_Offenlegungsbericht_2015.pdf</t>
  </si>
  <si>
    <t>https://www.nordlb.de/die-nordlb/investor-relations/berichte/</t>
  </si>
  <si>
    <t>http://shareholdersandinvestors.bbva.com</t>
  </si>
  <si>
    <t>http://www.bfatenedoradeacciones.com/Portal/Home/cruce/0,0,103477%24P1%3D1582,00.html</t>
  </si>
  <si>
    <t>http://www.santander.com/csgs/Satellite/CFWCSancomQP01/es_ES/Corporativo/Accionistas-e-Inversores/Informacion-financiera-y-economica/Informes-Financieros/Noticias-Significativas.html</t>
  </si>
  <si>
    <t>http://www.group.intesasanpaolo.com/scriptIsir0/si09/governance/ita_wp_governance.jsp</t>
  </si>
  <si>
    <t>https://www.unicreditgroup.eu/content/dam/unicreditgroup-eu/documents/en/investors/financial-reports/2015/GSIB-Disclosure-Dec-31-2015-ENG.pdf</t>
  </si>
  <si>
    <t>www.abnamro.com/ir</t>
  </si>
  <si>
    <t>http://www.ing.com/Investor-relations/Annual-Reports.htm</t>
  </si>
  <si>
    <t>https://www.rabobank.com/nl/about-rabobank/results-and-reports/archive/archive-2015.html</t>
  </si>
  <si>
    <t>www.dnb.no/ir</t>
  </si>
  <si>
    <t>j. Gross negative fair value of OTC derivatives transactions</t>
  </si>
  <si>
    <t>v4.2.1</t>
  </si>
  <si>
    <t/>
  </si>
  <si>
    <t xml:space="preserve"> </t>
  </si>
  <si>
    <t>in reporting currency</t>
  </si>
  <si>
    <t>(million EUR, data as of end-2015)</t>
  </si>
  <si>
    <t>(million EUR, data as of end-2014)</t>
  </si>
  <si>
    <t>(million EUR, data as of end-2013)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</si>
</sst>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###\ ###\ ###\ ###\ ##0"/>
    <numFmt numFmtId="169" formatCode="###\ ###\ ##0"/>
    <numFmt numFmtId="170" formatCode="0.0%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6"/>
      <name val="Wingdings"/>
      <charset val="2"/>
    </font>
    <font>
      <b/>
      <sz val="14"/>
      <name val="Arial"/>
      <family val="2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u/>
      <sz val="9"/>
      <color theme="10"/>
      <name val="Arial"/>
      <family val="2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rgb="FF1F497D"/>
      <name val="Calibri"/>
      <family val="2"/>
    </font>
    <font>
      <sz val="1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28">
    <xf numFmtId="0" fontId="0" fillId="2" borderId="0" applyFont="0" applyBorder="0"/>
    <xf numFmtId="3" fontId="3" fillId="3" borderId="1">
      <alignment horizontal="right" vertical="center"/>
      <protection locked="0"/>
    </xf>
    <xf numFmtId="0" fontId="13" fillId="4" borderId="0" applyNumberFormat="0" applyBorder="0" applyAlignment="0" applyProtection="0"/>
    <xf numFmtId="3" fontId="3" fillId="0" borderId="2">
      <alignment horizontal="right" vertical="center"/>
    </xf>
    <xf numFmtId="0" fontId="4" fillId="5" borderId="3">
      <alignment horizontal="left" vertical="center" indent="1"/>
    </xf>
    <xf numFmtId="164" fontId="3" fillId="0" borderId="0" applyFont="0" applyFill="0" applyBorder="0" applyAlignment="0" applyProtection="0"/>
    <xf numFmtId="0" fontId="3" fillId="3" borderId="1">
      <alignment horizontal="left" vertical="center" indent="1"/>
    </xf>
    <xf numFmtId="0" fontId="6" fillId="2" borderId="4" applyNumberFormat="0" applyFill="0" applyBorder="0" applyAlignment="0" applyProtection="0">
      <alignment horizontal="left"/>
    </xf>
    <xf numFmtId="0" fontId="4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4" fillId="2" borderId="0" applyNumberFormat="0" applyFill="0" applyBorder="0" applyAlignment="0" applyProtection="0"/>
    <xf numFmtId="9" fontId="3" fillId="0" borderId="0" applyFont="0" applyFill="0" applyBorder="0" applyAlignment="0" applyProtection="0"/>
    <xf numFmtId="0" fontId="7" fillId="3" borderId="1">
      <alignment horizontal="center" vertical="center"/>
    </xf>
    <xf numFmtId="3" fontId="3" fillId="6" borderId="1">
      <alignment horizontal="right" vertical="center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0" borderId="0">
      <alignment vertical="center"/>
    </xf>
    <xf numFmtId="0" fontId="2" fillId="0" borderId="0"/>
    <xf numFmtId="0" fontId="3" fillId="2" borderId="0" applyFont="0" applyBorder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2" borderId="4" applyNumberFormat="0" applyFill="0" applyBorder="0" applyAlignment="0" applyProtection="0">
      <alignment horizontal="left"/>
    </xf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1">
    <xf numFmtId="0" fontId="0" fillId="2" borderId="0" xfId="0"/>
    <xf numFmtId="0" fontId="0" fillId="2" borderId="0" xfId="0" applyBorder="1" applyProtection="1"/>
    <xf numFmtId="0" fontId="10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Alignment="1">
      <alignment vertical="center"/>
    </xf>
    <xf numFmtId="0" fontId="3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4" fillId="2" borderId="0" xfId="8" applyFill="1" applyBorder="1" applyAlignment="1" applyProtection="1">
      <alignment horizontal="left" vertical="center"/>
    </xf>
    <xf numFmtId="0" fontId="4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49" fontId="4" fillId="6" borderId="0" xfId="8" applyNumberFormat="1" applyFill="1" applyBorder="1" applyAlignment="1" applyProtection="1">
      <alignment horizontal="left" vertical="center" indent="1"/>
    </xf>
    <xf numFmtId="0" fontId="4" fillId="6" borderId="0" xfId="8" applyFill="1" applyBorder="1" applyAlignment="1" applyProtection="1">
      <alignment horizontal="left" vertical="center" indent="1"/>
    </xf>
    <xf numFmtId="0" fontId="3" fillId="6" borderId="0" xfId="0" applyFont="1" applyFill="1" applyBorder="1" applyAlignment="1" applyProtection="1">
      <alignment horizontal="left" vertical="center" indent="1"/>
    </xf>
    <xf numFmtId="0" fontId="3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5" fillId="2" borderId="0" xfId="0" applyFont="1" applyBorder="1" applyAlignment="1" applyProtection="1">
      <alignment horizontal="center" vertical="center" wrapText="1"/>
    </xf>
    <xf numFmtId="0" fontId="0" fillId="2" borderId="0" xfId="0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2" borderId="0" xfId="0" applyFont="1" applyBorder="1" applyAlignment="1" applyProtection="1">
      <alignment horizontal="center" vertical="center"/>
    </xf>
    <xf numFmtId="0" fontId="4" fillId="2" borderId="0" xfId="8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  <protection locked="0"/>
    </xf>
    <xf numFmtId="49" fontId="0" fillId="8" borderId="6" xfId="0" applyNumberFormat="1" applyFill="1" applyBorder="1" applyAlignment="1" applyProtection="1">
      <alignment horizontal="left" vertical="center" indent="1"/>
    </xf>
    <xf numFmtId="0" fontId="3" fillId="8" borderId="6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vertical="center"/>
    </xf>
    <xf numFmtId="167" fontId="3" fillId="9" borderId="6" xfId="5" applyNumberFormat="1" applyFont="1" applyFill="1" applyBorder="1" applyAlignment="1" applyProtection="1">
      <alignment horizontal="center" vertical="center"/>
      <protection locked="0"/>
    </xf>
    <xf numFmtId="0" fontId="0" fillId="9" borderId="6" xfId="0" applyFont="1" applyFill="1" applyBorder="1" applyAlignment="1" applyProtection="1">
      <alignment horizontal="center" vertical="center" wrapText="1"/>
      <protection locked="0"/>
    </xf>
    <xf numFmtId="3" fontId="3" fillId="9" borderId="6" xfId="5" applyNumberFormat="1" applyFont="1" applyFill="1" applyBorder="1" applyAlignment="1" applyProtection="1">
      <alignment horizontal="right" vertical="center"/>
      <protection locked="0"/>
    </xf>
    <xf numFmtId="3" fontId="3" fillId="9" borderId="6" xfId="1" applyFill="1" applyBorder="1" applyProtection="1">
      <alignment horizontal="right" vertical="center"/>
      <protection locked="0"/>
    </xf>
    <xf numFmtId="0" fontId="0" fillId="6" borderId="6" xfId="0" applyFont="1" applyFill="1" applyBorder="1" applyAlignment="1" applyProtection="1">
      <alignment horizontal="center" vertical="center"/>
    </xf>
    <xf numFmtId="3" fontId="3" fillId="6" borderId="6" xfId="14" applyBorder="1" applyProtection="1">
      <alignment horizontal="right" vertical="center"/>
    </xf>
    <xf numFmtId="49" fontId="0" fillId="8" borderId="7" xfId="0" applyNumberFormat="1" applyFill="1" applyBorder="1" applyAlignment="1" applyProtection="1">
      <alignment horizontal="left" vertical="center" indent="1"/>
    </xf>
    <xf numFmtId="0" fontId="7" fillId="6" borderId="6" xfId="2" applyFont="1" applyFill="1" applyBorder="1" applyAlignment="1" applyProtection="1">
      <alignment horizontal="center" vertical="center"/>
    </xf>
    <xf numFmtId="49" fontId="0" fillId="8" borderId="8" xfId="0" applyNumberFormat="1" applyFill="1" applyBorder="1" applyAlignment="1" applyProtection="1">
      <alignment horizontal="left" vertical="center" indent="1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49" fontId="5" fillId="8" borderId="10" xfId="0" applyNumberFormat="1" applyFont="1" applyFill="1" applyBorder="1" applyAlignment="1" applyProtection="1">
      <alignment horizontal="left" vertical="center"/>
    </xf>
    <xf numFmtId="49" fontId="5" fillId="8" borderId="11" xfId="0" applyNumberFormat="1" applyFont="1" applyFill="1" applyBorder="1" applyAlignment="1" applyProtection="1">
      <alignment horizontal="left" vertical="center"/>
    </xf>
    <xf numFmtId="0" fontId="3" fillId="8" borderId="12" xfId="0" applyFont="1" applyFill="1" applyBorder="1" applyAlignment="1" applyProtection="1">
      <alignment vertical="center"/>
    </xf>
    <xf numFmtId="0" fontId="0" fillId="6" borderId="10" xfId="0" applyFill="1" applyBorder="1" applyAlignment="1" applyProtection="1">
      <alignment horizontal="left" vertical="center" indent="1"/>
    </xf>
    <xf numFmtId="0" fontId="0" fillId="6" borderId="11" xfId="0" applyFill="1" applyBorder="1" applyAlignment="1" applyProtection="1">
      <alignment horizontal="left" vertical="center" indent="1"/>
    </xf>
    <xf numFmtId="0" fontId="0" fillId="6" borderId="12" xfId="0" applyFont="1" applyFill="1" applyBorder="1" applyAlignment="1" applyProtection="1">
      <alignment vertical="center"/>
    </xf>
    <xf numFmtId="0" fontId="0" fillId="2" borderId="12" xfId="0" applyFont="1" applyBorder="1" applyAlignment="1" applyProtection="1">
      <alignment vertical="center" wrapText="1"/>
    </xf>
    <xf numFmtId="0" fontId="0" fillId="6" borderId="11" xfId="0" applyFill="1" applyBorder="1" applyAlignment="1" applyProtection="1">
      <alignment horizontal="left" vertical="center" indent="2"/>
    </xf>
    <xf numFmtId="0" fontId="4" fillId="5" borderId="10" xfId="4" applyBorder="1" applyProtection="1">
      <alignment horizontal="left" vertical="center" indent="1"/>
    </xf>
    <xf numFmtId="0" fontId="4" fillId="5" borderId="11" xfId="0" applyFont="1" applyFill="1" applyBorder="1" applyAlignment="1" applyProtection="1">
      <alignment horizontal="left" vertical="center"/>
    </xf>
    <xf numFmtId="0" fontId="4" fillId="5" borderId="12" xfId="0" applyFont="1" applyFill="1" applyBorder="1" applyAlignment="1" applyProtection="1">
      <alignment horizontal="left" vertical="center"/>
    </xf>
    <xf numFmtId="0" fontId="3" fillId="8" borderId="11" xfId="0" applyFont="1" applyFill="1" applyBorder="1" applyAlignment="1" applyProtection="1">
      <alignment vertical="center"/>
    </xf>
    <xf numFmtId="0" fontId="0" fillId="11" borderId="6" xfId="0" applyFont="1" applyFill="1" applyBorder="1" applyAlignment="1" applyProtection="1">
      <alignment horizontal="center" vertical="center"/>
      <protection locked="0"/>
    </xf>
    <xf numFmtId="0" fontId="0" fillId="11" borderId="6" xfId="0" applyFont="1" applyFill="1" applyBorder="1" applyAlignment="1" applyProtection="1">
      <alignment horizontal="center" vertical="center" wrapText="1"/>
      <protection locked="0"/>
    </xf>
    <xf numFmtId="166" fontId="0" fillId="11" borderId="6" xfId="0" applyNumberFormat="1" applyFont="1" applyFill="1" applyBorder="1" applyAlignment="1" applyProtection="1">
      <alignment horizontal="center" vertical="center"/>
      <protection locked="0"/>
    </xf>
    <xf numFmtId="0" fontId="3" fillId="12" borderId="12" xfId="0" applyFont="1" applyFill="1" applyBorder="1" applyAlignment="1" applyProtection="1">
      <alignment horizontal="left" vertical="center" indent="1"/>
    </xf>
    <xf numFmtId="0" fontId="0" fillId="0" borderId="13" xfId="0" applyFont="1" applyFill="1" applyBorder="1" applyAlignment="1" applyProtection="1">
      <alignment horizontal="center" vertical="center"/>
    </xf>
    <xf numFmtId="165" fontId="0" fillId="6" borderId="6" xfId="0" applyNumberFormat="1" applyFont="1" applyFill="1" applyBorder="1" applyAlignment="1" applyProtection="1">
      <alignment horizontal="right" vertical="center" indent="1"/>
    </xf>
    <xf numFmtId="49" fontId="5" fillId="8" borderId="14" xfId="0" applyNumberFormat="1" applyFont="1" applyFill="1" applyBorder="1" applyAlignment="1" applyProtection="1">
      <alignment horizontal="left" vertical="center"/>
    </xf>
    <xf numFmtId="49" fontId="5" fillId="8" borderId="15" xfId="0" applyNumberFormat="1" applyFont="1" applyFill="1" applyBorder="1" applyAlignment="1" applyProtection="1">
      <alignment horizontal="left" vertical="center"/>
    </xf>
    <xf numFmtId="3" fontId="3" fillId="9" borderId="12" xfId="1" applyFont="1" applyFill="1" applyBorder="1" applyProtection="1">
      <alignment horizontal="right" vertical="center"/>
      <protection locked="0"/>
    </xf>
    <xf numFmtId="0" fontId="0" fillId="6" borderId="11" xfId="0" applyFont="1" applyFill="1" applyBorder="1" applyAlignment="1" applyProtection="1">
      <alignment vertical="center"/>
    </xf>
    <xf numFmtId="9" fontId="3" fillId="0" borderId="6" xfId="12" applyFont="1" applyFill="1" applyBorder="1" applyAlignment="1" applyProtection="1">
      <alignment horizontal="right" vertical="center"/>
    </xf>
    <xf numFmtId="0" fontId="0" fillId="0" borderId="15" xfId="0" applyFont="1" applyFill="1" applyBorder="1" applyAlignment="1" applyProtection="1">
      <alignment horizontal="center" vertical="center"/>
    </xf>
    <xf numFmtId="49" fontId="5" fillId="8" borderId="16" xfId="0" applyNumberFormat="1" applyFont="1" applyFill="1" applyBorder="1" applyAlignment="1" applyProtection="1">
      <alignment horizontal="left" vertical="center"/>
    </xf>
    <xf numFmtId="0" fontId="3" fillId="8" borderId="15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3" fillId="2" borderId="0" xfId="0" applyFont="1" applyBorder="1" applyAlignment="1">
      <alignment horizontal="left" vertical="center" indent="1"/>
    </xf>
    <xf numFmtId="0" fontId="3" fillId="2" borderId="17" xfId="0" applyFont="1" applyFill="1" applyBorder="1" applyAlignment="1" applyProtection="1">
      <alignment horizontal="left" vertical="center"/>
    </xf>
    <xf numFmtId="0" fontId="0" fillId="2" borderId="18" xfId="0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6" borderId="17" xfId="0" applyFont="1" applyFill="1" applyBorder="1" applyAlignment="1" applyProtection="1">
      <alignment vertical="center"/>
    </xf>
    <xf numFmtId="0" fontId="4" fillId="6" borderId="17" xfId="8" applyFont="1" applyFill="1" applyBorder="1" applyAlignment="1" applyProtection="1">
      <alignment horizontal="left" vertical="center"/>
    </xf>
    <xf numFmtId="0" fontId="3" fillId="2" borderId="17" xfId="8" applyFont="1" applyFill="1" applyBorder="1" applyAlignment="1" applyProtection="1">
      <alignment horizontal="left" vertical="center"/>
    </xf>
    <xf numFmtId="0" fontId="0" fillId="2" borderId="18" xfId="0" applyBorder="1" applyAlignment="1" applyProtection="1">
      <alignment horizontal="left" vertical="center"/>
    </xf>
    <xf numFmtId="0" fontId="4" fillId="2" borderId="17" xfId="8" applyFont="1" applyFill="1" applyBorder="1" applyAlignment="1" applyProtection="1">
      <alignment horizontal="left" vertical="center"/>
    </xf>
    <xf numFmtId="0" fontId="4" fillId="6" borderId="17" xfId="8" applyFont="1" applyFill="1" applyBorder="1" applyAlignment="1" applyProtection="1">
      <alignment horizontal="left" vertical="center" indent="1"/>
    </xf>
    <xf numFmtId="0" fontId="3" fillId="6" borderId="17" xfId="0" applyFont="1" applyFill="1" applyBorder="1" applyAlignment="1" applyProtection="1">
      <alignment horizontal="left" vertical="center" indent="1"/>
    </xf>
    <xf numFmtId="0" fontId="3" fillId="2" borderId="17" xfId="0" applyFont="1" applyFill="1" applyBorder="1" applyAlignment="1" applyProtection="1">
      <alignment horizontal="left" vertical="center" indent="1"/>
    </xf>
    <xf numFmtId="49" fontId="0" fillId="0" borderId="18" xfId="0" applyNumberFormat="1" applyFill="1" applyBorder="1" applyAlignment="1" applyProtection="1">
      <alignment horizontal="left" vertical="center" indent="1"/>
    </xf>
    <xf numFmtId="0" fontId="0" fillId="2" borderId="17" xfId="0" applyBorder="1" applyProtection="1"/>
    <xf numFmtId="0" fontId="0" fillId="2" borderId="18" xfId="0" applyBorder="1" applyProtection="1"/>
    <xf numFmtId="0" fontId="0" fillId="2" borderId="19" xfId="0" applyBorder="1" applyProtection="1"/>
    <xf numFmtId="0" fontId="0" fillId="2" borderId="20" xfId="0" applyBorder="1" applyProtection="1"/>
    <xf numFmtId="0" fontId="0" fillId="2" borderId="20" xfId="0" applyBorder="1" applyAlignment="1" applyProtection="1">
      <alignment horizontal="left" indent="1"/>
    </xf>
    <xf numFmtId="0" fontId="0" fillId="2" borderId="21" xfId="0" applyBorder="1" applyProtection="1"/>
    <xf numFmtId="49" fontId="0" fillId="2" borderId="10" xfId="0" applyNumberFormat="1" applyFill="1" applyBorder="1" applyAlignment="1" applyProtection="1">
      <alignment horizontal="left" vertical="center" indent="1"/>
    </xf>
    <xf numFmtId="49" fontId="0" fillId="2" borderId="11" xfId="0" applyNumberFormat="1" applyFill="1" applyBorder="1" applyAlignment="1" applyProtection="1">
      <alignment horizontal="left" vertical="center" indent="1"/>
    </xf>
    <xf numFmtId="0" fontId="3" fillId="6" borderId="12" xfId="0" applyFont="1" applyFill="1" applyBorder="1" applyAlignment="1" applyProtection="1">
      <alignment vertical="center"/>
    </xf>
    <xf numFmtId="49" fontId="0" fillId="2" borderId="10" xfId="0" applyNumberFormat="1" applyFill="1" applyBorder="1" applyAlignment="1" applyProtection="1">
      <alignment horizontal="left" vertical="center" indent="2"/>
    </xf>
    <xf numFmtId="49" fontId="0" fillId="2" borderId="11" xfId="0" applyNumberFormat="1" applyFill="1" applyBorder="1" applyAlignment="1" applyProtection="1">
      <alignment horizontal="left" vertical="center" indent="2"/>
    </xf>
    <xf numFmtId="49" fontId="0" fillId="2" borderId="10" xfId="0" applyNumberFormat="1" applyBorder="1" applyAlignment="1" applyProtection="1">
      <alignment horizontal="left" vertical="center" indent="2"/>
    </xf>
    <xf numFmtId="49" fontId="0" fillId="2" borderId="11" xfId="0" applyNumberFormat="1" applyBorder="1" applyAlignment="1" applyProtection="1">
      <alignment horizontal="left" vertical="center" indent="2"/>
    </xf>
    <xf numFmtId="0" fontId="3" fillId="2" borderId="12" xfId="0" applyFont="1" applyBorder="1" applyAlignment="1" applyProtection="1">
      <alignment vertical="center"/>
    </xf>
    <xf numFmtId="0" fontId="0" fillId="6" borderId="12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left" vertical="center" indent="2"/>
    </xf>
    <xf numFmtId="0" fontId="0" fillId="0" borderId="11" xfId="0" applyFill="1" applyBorder="1" applyAlignment="1" applyProtection="1">
      <alignment horizontal="left" vertical="center" indent="2"/>
    </xf>
    <xf numFmtId="0" fontId="0" fillId="0" borderId="10" xfId="0" applyFill="1" applyBorder="1" applyAlignment="1" applyProtection="1">
      <alignment horizontal="left" vertical="center" indent="1"/>
    </xf>
    <xf numFmtId="0" fontId="0" fillId="0" borderId="11" xfId="0" applyFill="1" applyBorder="1" applyAlignment="1" applyProtection="1">
      <alignment horizontal="left" vertical="center" indent="1"/>
    </xf>
    <xf numFmtId="0" fontId="0" fillId="6" borderId="12" xfId="0" applyFill="1" applyBorder="1" applyAlignment="1" applyProtection="1">
      <alignment horizontal="left" vertical="center" indent="1"/>
    </xf>
    <xf numFmtId="0" fontId="3" fillId="2" borderId="20" xfId="0" applyFont="1" applyBorder="1" applyAlignment="1" applyProtection="1">
      <alignment vertical="center"/>
    </xf>
    <xf numFmtId="0" fontId="3" fillId="2" borderId="20" xfId="0" applyFont="1" applyBorder="1" applyAlignment="1" applyProtection="1">
      <alignment horizontal="left" vertical="center" indent="1"/>
    </xf>
    <xf numFmtId="0" fontId="0" fillId="2" borderId="20" xfId="0" applyBorder="1" applyAlignment="1" applyProtection="1">
      <alignment vertical="center"/>
    </xf>
    <xf numFmtId="166" fontId="0" fillId="14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3" fontId="3" fillId="9" borderId="6" xfId="1" applyFont="1" applyFill="1" applyBorder="1" applyProtection="1">
      <alignment horizontal="right" vertical="center"/>
      <protection locked="0"/>
    </xf>
    <xf numFmtId="0" fontId="0" fillId="0" borderId="12" xfId="0" applyFill="1" applyBorder="1" applyAlignment="1" applyProtection="1">
      <alignment horizontal="left" vertical="center" indent="1"/>
    </xf>
    <xf numFmtId="0" fontId="11" fillId="2" borderId="0" xfId="7" applyFont="1" applyFill="1" applyBorder="1" applyAlignment="1" applyProtection="1">
      <alignment horizontal="center" vertical="center"/>
    </xf>
    <xf numFmtId="0" fontId="9" fillId="2" borderId="0" xfId="7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left" vertical="center"/>
    </xf>
    <xf numFmtId="0" fontId="0" fillId="2" borderId="20" xfId="0" applyBorder="1" applyAlignment="1" applyProtection="1">
      <alignment horizontal="left" vertical="center" indent="1"/>
    </xf>
    <xf numFmtId="0" fontId="0" fillId="2" borderId="20" xfId="0" applyBorder="1" applyAlignment="1" applyProtection="1">
      <alignment horizontal="center" vertical="center"/>
    </xf>
    <xf numFmtId="49" fontId="0" fillId="2" borderId="20" xfId="0" applyNumberFormat="1" applyBorder="1" applyAlignment="1" applyProtection="1">
      <alignment horizontal="left" vertical="center" indent="1"/>
    </xf>
    <xf numFmtId="0" fontId="0" fillId="2" borderId="21" xfId="0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left" vertical="center"/>
    </xf>
    <xf numFmtId="0" fontId="0" fillId="2" borderId="16" xfId="0" applyBorder="1" applyAlignment="1" applyProtection="1">
      <alignment horizontal="left" vertical="center" indent="1"/>
    </xf>
    <xf numFmtId="0" fontId="0" fillId="2" borderId="16" xfId="0" applyBorder="1" applyAlignment="1" applyProtection="1">
      <alignment vertical="center"/>
    </xf>
    <xf numFmtId="0" fontId="0" fillId="2" borderId="16" xfId="0" applyBorder="1" applyAlignment="1" applyProtection="1">
      <alignment horizontal="center" vertical="center"/>
    </xf>
    <xf numFmtId="49" fontId="0" fillId="2" borderId="16" xfId="0" applyNumberFormat="1" applyBorder="1" applyAlignment="1" applyProtection="1">
      <alignment horizontal="left" vertical="center" indent="1"/>
    </xf>
    <xf numFmtId="0" fontId="0" fillId="2" borderId="15" xfId="0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3" fillId="2" borderId="20" xfId="0" applyFont="1" applyBorder="1" applyAlignment="1" applyProtection="1">
      <alignment horizontal="center" vertical="center"/>
    </xf>
    <xf numFmtId="3" fontId="3" fillId="2" borderId="20" xfId="0" applyNumberFormat="1" applyFont="1" applyBorder="1" applyAlignment="1" applyProtection="1">
      <alignment horizontal="right" vertical="center"/>
    </xf>
    <xf numFmtId="49" fontId="3" fillId="2" borderId="20" xfId="0" applyNumberFormat="1" applyFont="1" applyBorder="1" applyAlignment="1" applyProtection="1">
      <alignment horizontal="left" vertical="center" indent="1"/>
    </xf>
    <xf numFmtId="0" fontId="10" fillId="2" borderId="20" xfId="0" applyFont="1" applyBorder="1" applyAlignment="1" applyProtection="1">
      <alignment horizontal="center" vertical="center"/>
    </xf>
    <xf numFmtId="0" fontId="4" fillId="6" borderId="14" xfId="8" applyFont="1" applyFill="1" applyBorder="1" applyAlignment="1" applyProtection="1">
      <alignment horizontal="left" vertical="center" indent="1"/>
    </xf>
    <xf numFmtId="0" fontId="4" fillId="6" borderId="16" xfId="8" applyFill="1" applyBorder="1" applyAlignment="1" applyProtection="1">
      <alignment horizontal="left" vertical="center" indent="1"/>
    </xf>
    <xf numFmtId="0" fontId="4" fillId="2" borderId="16" xfId="8" applyFill="1" applyBorder="1" applyAlignment="1" applyProtection="1">
      <alignment horizontal="left" vertical="center"/>
    </xf>
    <xf numFmtId="0" fontId="4" fillId="2" borderId="16" xfId="8" applyFill="1" applyBorder="1" applyAlignment="1" applyProtection="1">
      <alignment horizontal="center" vertical="center"/>
    </xf>
    <xf numFmtId="0" fontId="4" fillId="2" borderId="16" xfId="8" applyFill="1" applyBorder="1" applyAlignment="1" applyProtection="1">
      <alignment vertical="center"/>
    </xf>
    <xf numFmtId="49" fontId="4" fillId="6" borderId="16" xfId="8" applyNumberFormat="1" applyFill="1" applyBorder="1" applyAlignment="1" applyProtection="1">
      <alignment horizontal="left" vertical="center" indent="1"/>
    </xf>
    <xf numFmtId="0" fontId="10" fillId="2" borderId="16" xfId="0" applyFont="1" applyBorder="1" applyAlignment="1" applyProtection="1">
      <alignment horizontal="center" vertical="center"/>
    </xf>
    <xf numFmtId="49" fontId="0" fillId="0" borderId="20" xfId="0" applyNumberFormat="1" applyFill="1" applyBorder="1" applyAlignment="1" applyProtection="1">
      <alignment horizontal="left" vertical="center" indent="1"/>
    </xf>
    <xf numFmtId="0" fontId="0" fillId="2" borderId="14" xfId="0" applyBorder="1" applyProtection="1"/>
    <xf numFmtId="0" fontId="6" fillId="2" borderId="16" xfId="7" applyFont="1" applyFill="1" applyBorder="1" applyAlignment="1" applyProtection="1"/>
    <xf numFmtId="0" fontId="0" fillId="2" borderId="16" xfId="0" applyBorder="1" applyAlignment="1" applyProtection="1">
      <alignment horizontal="center"/>
    </xf>
    <xf numFmtId="0" fontId="0" fillId="2" borderId="16" xfId="0" applyBorder="1" applyProtection="1"/>
    <xf numFmtId="0" fontId="0" fillId="2" borderId="16" xfId="0" applyBorder="1" applyAlignment="1" applyProtection="1">
      <alignment horizontal="left" indent="1"/>
    </xf>
    <xf numFmtId="0" fontId="0" fillId="2" borderId="15" xfId="0" applyBorder="1" applyProtection="1"/>
    <xf numFmtId="0" fontId="3" fillId="6" borderId="6" xfId="0" applyFont="1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left" vertical="center" indent="2"/>
    </xf>
    <xf numFmtId="3" fontId="3" fillId="6" borderId="6" xfId="0" applyNumberFormat="1" applyFont="1" applyFill="1" applyBorder="1" applyAlignment="1" applyProtection="1">
      <alignment horizontal="right" vertical="center"/>
    </xf>
    <xf numFmtId="0" fontId="0" fillId="12" borderId="10" xfId="0" applyFont="1" applyFill="1" applyBorder="1" applyAlignment="1" applyProtection="1">
      <alignment horizontal="left" vertical="center" indent="1"/>
    </xf>
    <xf numFmtId="0" fontId="0" fillId="12" borderId="11" xfId="0" applyFont="1" applyFill="1" applyBorder="1" applyAlignment="1" applyProtection="1">
      <alignment horizontal="left" vertical="center" indent="1"/>
    </xf>
    <xf numFmtId="0" fontId="14" fillId="9" borderId="6" xfId="11" applyFill="1" applyBorder="1" applyAlignment="1" applyProtection="1">
      <alignment horizontal="left" vertical="center" indent="1"/>
      <protection locked="0"/>
    </xf>
    <xf numFmtId="0" fontId="3" fillId="2" borderId="0" xfId="0" applyFont="1" applyAlignment="1" applyProtection="1">
      <alignment vertical="center"/>
    </xf>
    <xf numFmtId="0" fontId="3" fillId="12" borderId="11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6" xfId="0" applyNumberFormat="1" applyFont="1" applyFill="1" applyBorder="1" applyAlignment="1" applyProtection="1">
      <alignment horizontal="right" vertical="center" indent="1"/>
    </xf>
    <xf numFmtId="3" fontId="3" fillId="9" borderId="6" xfId="1" applyFont="1" applyFill="1" applyBorder="1" applyProtection="1">
      <alignment horizontal="right" vertical="center"/>
      <protection locked="0"/>
    </xf>
    <xf numFmtId="0" fontId="0" fillId="7" borderId="22" xfId="0" applyFont="1" applyFill="1" applyBorder="1" applyAlignment="1" applyProtection="1">
      <alignment horizontal="left" vertical="top" wrapText="1" indent="1"/>
      <protection locked="0"/>
    </xf>
    <xf numFmtId="0" fontId="3" fillId="13" borderId="23" xfId="6" applyFont="1" applyFill="1" applyBorder="1" applyAlignment="1" applyProtection="1">
      <alignment horizontal="left" vertical="top" wrapText="1" indent="1"/>
      <protection locked="0"/>
    </xf>
    <xf numFmtId="166" fontId="0" fillId="13" borderId="6" xfId="0" applyNumberFormat="1" applyFont="1" applyFill="1" applyBorder="1" applyAlignment="1" applyProtection="1">
      <alignment horizontal="center" vertical="center"/>
      <protection locked="0"/>
    </xf>
    <xf numFmtId="0" fontId="0" fillId="13" borderId="6" xfId="0" applyFont="1" applyFill="1" applyBorder="1" applyAlignment="1" applyProtection="1">
      <alignment horizontal="center" vertical="center"/>
      <protection locked="0"/>
    </xf>
    <xf numFmtId="0" fontId="15" fillId="0" borderId="0" xfId="18" applyFont="1" applyAlignment="1"/>
    <xf numFmtId="0" fontId="15" fillId="0" borderId="0" xfId="18" applyFont="1" applyAlignment="1">
      <alignment horizontal="center"/>
    </xf>
    <xf numFmtId="0" fontId="15" fillId="0" borderId="0" xfId="18" applyFont="1"/>
    <xf numFmtId="0" fontId="16" fillId="0" borderId="0" xfId="19" applyFont="1" applyFill="1" applyAlignment="1">
      <alignment horizontal="center" vertical="center"/>
    </xf>
    <xf numFmtId="0" fontId="18" fillId="2" borderId="0" xfId="0" applyFont="1" applyBorder="1" applyAlignment="1" applyProtection="1">
      <alignment horizontal="right" vertical="center"/>
    </xf>
    <xf numFmtId="0" fontId="19" fillId="0" borderId="0" xfId="18" applyFont="1"/>
    <xf numFmtId="0" fontId="19" fillId="0" borderId="0" xfId="18" applyFont="1" applyAlignment="1">
      <alignment horizontal="left" wrapText="1"/>
    </xf>
    <xf numFmtId="0" fontId="19" fillId="0" borderId="0" xfId="18" applyFont="1" applyAlignment="1">
      <alignment vertical="center"/>
    </xf>
    <xf numFmtId="0" fontId="19" fillId="0" borderId="0" xfId="18" applyFont="1" applyAlignment="1">
      <alignment horizontal="left" vertical="center" wrapText="1"/>
    </xf>
    <xf numFmtId="0" fontId="21" fillId="0" borderId="0" xfId="18" applyFont="1" applyAlignment="1">
      <alignment vertical="center"/>
    </xf>
    <xf numFmtId="0" fontId="21" fillId="0" borderId="0" xfId="18" applyFont="1" applyAlignment="1">
      <alignment horizontal="left" vertical="center" wrapText="1"/>
    </xf>
    <xf numFmtId="0" fontId="23" fillId="0" borderId="0" xfId="18" applyFont="1"/>
    <xf numFmtId="0" fontId="23" fillId="0" borderId="0" xfId="18" applyFont="1" applyAlignment="1">
      <alignment horizontal="left" wrapText="1"/>
    </xf>
    <xf numFmtId="0" fontId="23" fillId="17" borderId="31" xfId="18" applyFont="1" applyFill="1" applyBorder="1" applyAlignment="1" applyProtection="1">
      <alignment horizontal="center" vertical="center"/>
    </xf>
    <xf numFmtId="0" fontId="25" fillId="0" borderId="0" xfId="18" applyFont="1" applyAlignment="1">
      <alignment horizontal="left" wrapText="1"/>
    </xf>
    <xf numFmtId="0" fontId="26" fillId="17" borderId="34" xfId="18" applyFont="1" applyFill="1" applyBorder="1" applyAlignment="1" applyProtection="1">
      <alignment horizontal="center" vertical="top" wrapText="1"/>
    </xf>
    <xf numFmtId="0" fontId="26" fillId="18" borderId="35" xfId="18" applyFont="1" applyFill="1" applyBorder="1" applyAlignment="1" applyProtection="1">
      <alignment horizontal="center" vertical="top" wrapText="1"/>
    </xf>
    <xf numFmtId="0" fontId="26" fillId="18" borderId="36" xfId="18" applyFont="1" applyFill="1" applyBorder="1" applyAlignment="1" applyProtection="1">
      <alignment horizontal="center" vertical="top" wrapText="1"/>
    </xf>
    <xf numFmtId="0" fontId="26" fillId="18" borderId="37" xfId="18" applyFont="1" applyFill="1" applyBorder="1" applyAlignment="1" applyProtection="1">
      <alignment horizontal="center" vertical="top" wrapText="1"/>
    </xf>
    <xf numFmtId="0" fontId="26" fillId="19" borderId="38" xfId="18" applyFont="1" applyFill="1" applyBorder="1" applyAlignment="1" applyProtection="1">
      <alignment horizontal="center" vertical="top" wrapText="1"/>
    </xf>
    <xf numFmtId="0" fontId="26" fillId="19" borderId="36" xfId="18" applyFont="1" applyFill="1" applyBorder="1" applyAlignment="1" applyProtection="1">
      <alignment horizontal="center" vertical="top" wrapText="1"/>
    </xf>
    <xf numFmtId="0" fontId="26" fillId="19" borderId="39" xfId="18" applyFont="1" applyFill="1" applyBorder="1" applyAlignment="1" applyProtection="1">
      <alignment horizontal="center" vertical="top" wrapText="1"/>
    </xf>
    <xf numFmtId="0" fontId="26" fillId="20" borderId="35" xfId="18" applyFont="1" applyFill="1" applyBorder="1" applyAlignment="1" applyProtection="1">
      <alignment horizontal="center" vertical="top" wrapText="1"/>
    </xf>
    <xf numFmtId="0" fontId="26" fillId="20" borderId="36" xfId="18" applyFont="1" applyFill="1" applyBorder="1" applyAlignment="1" applyProtection="1">
      <alignment horizontal="center" vertical="top" wrapText="1"/>
    </xf>
    <xf numFmtId="0" fontId="26" fillId="20" borderId="37" xfId="18" applyFont="1" applyFill="1" applyBorder="1" applyAlignment="1" applyProtection="1">
      <alignment horizontal="center" vertical="top" wrapText="1"/>
    </xf>
    <xf numFmtId="0" fontId="26" fillId="21" borderId="38" xfId="18" applyFont="1" applyFill="1" applyBorder="1" applyAlignment="1" applyProtection="1">
      <alignment horizontal="center" vertical="top" wrapText="1"/>
    </xf>
    <xf numFmtId="0" fontId="26" fillId="21" borderId="37" xfId="18" applyFont="1" applyFill="1" applyBorder="1" applyAlignment="1" applyProtection="1">
      <alignment horizontal="center" vertical="top" wrapText="1"/>
    </xf>
    <xf numFmtId="0" fontId="27" fillId="22" borderId="40" xfId="18" applyFont="1" applyFill="1" applyBorder="1" applyAlignment="1" applyProtection="1">
      <alignment horizontal="left" vertical="center" wrapText="1"/>
    </xf>
    <xf numFmtId="168" fontId="28" fillId="0" borderId="31" xfId="18" applyNumberFormat="1" applyFont="1" applyBorder="1" applyAlignment="1">
      <alignment horizontal="right" vertical="center"/>
    </xf>
    <xf numFmtId="168" fontId="28" fillId="0" borderId="47" xfId="18" applyNumberFormat="1" applyFont="1" applyBorder="1" applyAlignment="1">
      <alignment horizontal="right" vertical="center"/>
    </xf>
    <xf numFmtId="168" fontId="28" fillId="0" borderId="48" xfId="18" applyNumberFormat="1" applyFont="1" applyBorder="1" applyAlignment="1">
      <alignment horizontal="right" vertical="center"/>
    </xf>
    <xf numFmtId="168" fontId="28" fillId="0" borderId="49" xfId="18" applyNumberFormat="1" applyFont="1" applyBorder="1" applyAlignment="1">
      <alignment horizontal="right" vertical="center"/>
    </xf>
    <xf numFmtId="168" fontId="28" fillId="0" borderId="50" xfId="18" applyNumberFormat="1" applyFont="1" applyBorder="1" applyAlignment="1">
      <alignment horizontal="right" vertical="center"/>
    </xf>
    <xf numFmtId="168" fontId="28" fillId="0" borderId="51" xfId="18" applyNumberFormat="1" applyFont="1" applyBorder="1" applyAlignment="1">
      <alignment horizontal="right" vertical="center"/>
    </xf>
    <xf numFmtId="0" fontId="19" fillId="0" borderId="0" xfId="18" applyFont="1" applyBorder="1" applyAlignment="1" applyProtection="1">
      <alignment vertical="center"/>
    </xf>
    <xf numFmtId="0" fontId="19" fillId="0" borderId="0" xfId="18" applyFont="1" applyBorder="1" applyAlignment="1" applyProtection="1">
      <alignment horizontal="center" vertical="center"/>
    </xf>
    <xf numFmtId="0" fontId="19" fillId="0" borderId="0" xfId="18" applyFont="1" applyBorder="1" applyAlignment="1" applyProtection="1">
      <alignment horizontal="center" vertical="top" wrapText="1"/>
    </xf>
    <xf numFmtId="0" fontId="19" fillId="0" borderId="0" xfId="18" applyFont="1" applyBorder="1" applyAlignment="1" applyProtection="1">
      <alignment horizontal="right" vertical="center"/>
    </xf>
    <xf numFmtId="22" fontId="19" fillId="0" borderId="0" xfId="18" applyNumberFormat="1" applyFont="1" applyAlignment="1" applyProtection="1">
      <alignment horizontal="right" vertical="top" wrapText="1"/>
    </xf>
    <xf numFmtId="0" fontId="19" fillId="0" borderId="0" xfId="18" applyFont="1" applyAlignment="1">
      <alignment vertical="top"/>
    </xf>
    <xf numFmtId="0" fontId="2" fillId="0" borderId="0" xfId="18" applyBorder="1"/>
    <xf numFmtId="0" fontId="29" fillId="17" borderId="0" xfId="18" applyFont="1" applyFill="1" applyBorder="1" applyAlignment="1">
      <alignment vertical="center"/>
    </xf>
    <xf numFmtId="0" fontId="2" fillId="0" borderId="0" xfId="18" applyBorder="1" applyAlignment="1">
      <alignment vertical="center"/>
    </xf>
    <xf numFmtId="0" fontId="29" fillId="23" borderId="0" xfId="18" applyFont="1" applyFill="1" applyBorder="1" applyAlignment="1">
      <alignment vertical="center"/>
    </xf>
    <xf numFmtId="0" fontId="29" fillId="19" borderId="0" xfId="18" applyFont="1" applyFill="1" applyBorder="1" applyAlignment="1">
      <alignment vertical="center"/>
    </xf>
    <xf numFmtId="0" fontId="29" fillId="20" borderId="0" xfId="18" applyFont="1" applyFill="1" applyBorder="1" applyAlignment="1">
      <alignment vertical="center"/>
    </xf>
    <xf numFmtId="0" fontId="29" fillId="21" borderId="0" xfId="18" applyFont="1" applyFill="1" applyBorder="1"/>
    <xf numFmtId="0" fontId="2" fillId="0" borderId="0" xfId="18" applyFill="1" applyBorder="1"/>
    <xf numFmtId="0" fontId="0" fillId="0" borderId="0" xfId="0" applyFill="1"/>
    <xf numFmtId="0" fontId="0" fillId="0" borderId="58" xfId="0" applyFill="1" applyBorder="1"/>
    <xf numFmtId="49" fontId="3" fillId="6" borderId="6" xfId="0" applyNumberFormat="1" applyFont="1" applyFill="1" applyBorder="1" applyAlignment="1" applyProtection="1">
      <alignment horizontal="center" vertical="center"/>
    </xf>
    <xf numFmtId="3" fontId="0" fillId="2" borderId="0" xfId="0" applyNumberFormat="1" applyAlignment="1" applyProtection="1">
      <alignment vertical="center"/>
    </xf>
    <xf numFmtId="0" fontId="0" fillId="0" borderId="0" xfId="0" applyFill="1" applyAlignment="1">
      <alignment horizontal="right"/>
    </xf>
    <xf numFmtId="0" fontId="0" fillId="0" borderId="58" xfId="0" applyFill="1" applyBorder="1" applyAlignment="1">
      <alignment horizontal="right"/>
    </xf>
    <xf numFmtId="0" fontId="14" fillId="0" borderId="0" xfId="11" applyFill="1" applyAlignment="1">
      <alignment horizontal="right"/>
    </xf>
    <xf numFmtId="168" fontId="28" fillId="0" borderId="41" xfId="25" applyNumberFormat="1" applyFont="1" applyBorder="1" applyAlignment="1">
      <alignment horizontal="right" vertical="center"/>
    </xf>
    <xf numFmtId="168" fontId="28" fillId="0" borderId="42" xfId="18" applyNumberFormat="1" applyFont="1" applyBorder="1" applyAlignment="1">
      <alignment horizontal="right" vertical="center"/>
    </xf>
    <xf numFmtId="168" fontId="28" fillId="0" borderId="43" xfId="18" applyNumberFormat="1" applyFont="1" applyBorder="1" applyAlignment="1">
      <alignment horizontal="right" vertical="center"/>
    </xf>
    <xf numFmtId="168" fontId="28" fillId="0" borderId="44" xfId="18" applyNumberFormat="1" applyFont="1" applyBorder="1" applyAlignment="1">
      <alignment horizontal="right" vertical="center"/>
    </xf>
    <xf numFmtId="168" fontId="28" fillId="0" borderId="45" xfId="18" applyNumberFormat="1" applyFont="1" applyBorder="1" applyAlignment="1">
      <alignment horizontal="right" vertical="center"/>
    </xf>
    <xf numFmtId="168" fontId="28" fillId="0" borderId="46" xfId="18" applyNumberFormat="1" applyFont="1" applyBorder="1" applyAlignment="1">
      <alignment horizontal="right" vertical="center"/>
    </xf>
    <xf numFmtId="168" fontId="28" fillId="0" borderId="52" xfId="18" applyNumberFormat="1" applyFont="1" applyBorder="1" applyAlignment="1">
      <alignment horizontal="right" vertical="center"/>
    </xf>
    <xf numFmtId="168" fontId="28" fillId="0" borderId="53" xfId="18" applyNumberFormat="1" applyFont="1" applyBorder="1" applyAlignment="1">
      <alignment horizontal="right" vertical="center"/>
    </xf>
    <xf numFmtId="168" fontId="28" fillId="0" borderId="54" xfId="18" applyNumberFormat="1" applyFont="1" applyBorder="1" applyAlignment="1">
      <alignment horizontal="right" vertical="center"/>
    </xf>
    <xf numFmtId="168" fontId="28" fillId="0" borderId="55" xfId="18" applyNumberFormat="1" applyFont="1" applyBorder="1" applyAlignment="1">
      <alignment horizontal="right" vertical="center"/>
    </xf>
    <xf numFmtId="168" fontId="28" fillId="0" borderId="56" xfId="18" applyNumberFormat="1" applyFont="1" applyBorder="1" applyAlignment="1">
      <alignment horizontal="right" vertical="center"/>
    </xf>
    <xf numFmtId="168" fontId="28" fillId="0" borderId="57" xfId="18" applyNumberFormat="1" applyFont="1" applyBorder="1" applyAlignment="1">
      <alignment horizontal="right" vertical="center"/>
    </xf>
    <xf numFmtId="168" fontId="28" fillId="0" borderId="59" xfId="18" applyNumberFormat="1" applyFont="1" applyBorder="1" applyAlignment="1">
      <alignment horizontal="right" vertical="center"/>
    </xf>
    <xf numFmtId="168" fontId="28" fillId="0" borderId="60" xfId="18" applyNumberFormat="1" applyFont="1" applyBorder="1" applyAlignment="1">
      <alignment horizontal="right" vertical="center"/>
    </xf>
    <xf numFmtId="168" fontId="28" fillId="0" borderId="61" xfId="18" applyNumberFormat="1" applyFont="1" applyBorder="1" applyAlignment="1">
      <alignment horizontal="right" vertical="center"/>
    </xf>
    <xf numFmtId="168" fontId="28" fillId="0" borderId="62" xfId="18" applyNumberFormat="1" applyFont="1" applyBorder="1" applyAlignment="1">
      <alignment horizontal="right" vertical="center"/>
    </xf>
    <xf numFmtId="168" fontId="28" fillId="0" borderId="63" xfId="18" applyNumberFormat="1" applyFont="1" applyBorder="1" applyAlignment="1">
      <alignment horizontal="right" vertical="center"/>
    </xf>
    <xf numFmtId="168" fontId="28" fillId="0" borderId="64" xfId="18" applyNumberFormat="1" applyFont="1" applyBorder="1" applyAlignment="1">
      <alignment horizontal="right" vertical="center"/>
    </xf>
    <xf numFmtId="0" fontId="19" fillId="0" borderId="0" xfId="26" applyFont="1"/>
    <xf numFmtId="0" fontId="19" fillId="0" borderId="0" xfId="26" applyFont="1" applyAlignment="1">
      <alignment horizontal="left" wrapText="1"/>
    </xf>
    <xf numFmtId="0" fontId="30" fillId="0" borderId="0" xfId="26" applyFont="1" applyAlignment="1">
      <alignment horizontal="center"/>
    </xf>
    <xf numFmtId="0" fontId="30" fillId="0" borderId="0" xfId="26" applyFont="1" applyAlignment="1">
      <alignment horizontal="center" vertical="top"/>
    </xf>
    <xf numFmtId="0" fontId="19" fillId="0" borderId="0" xfId="26" applyFont="1" applyAlignment="1">
      <alignment vertical="center"/>
    </xf>
    <xf numFmtId="0" fontId="19" fillId="0" borderId="0" xfId="26" applyFont="1" applyAlignment="1">
      <alignment horizontal="left" vertical="center" wrapText="1"/>
    </xf>
    <xf numFmtId="0" fontId="21" fillId="0" borderId="0" xfId="26" applyFont="1" applyAlignment="1">
      <alignment vertical="center"/>
    </xf>
    <xf numFmtId="0" fontId="21" fillId="0" borderId="0" xfId="26" applyFont="1" applyAlignment="1">
      <alignment horizontal="left" vertical="center" wrapText="1"/>
    </xf>
    <xf numFmtId="0" fontId="23" fillId="0" borderId="0" xfId="26" applyFont="1"/>
    <xf numFmtId="0" fontId="23" fillId="0" borderId="0" xfId="26" applyFont="1" applyAlignment="1">
      <alignment horizontal="left" wrapText="1"/>
    </xf>
    <xf numFmtId="0" fontId="23" fillId="17" borderId="31" xfId="26" applyFont="1" applyFill="1" applyBorder="1" applyAlignment="1" applyProtection="1">
      <alignment horizontal="center" vertical="center"/>
    </xf>
    <xf numFmtId="0" fontId="25" fillId="0" borderId="0" xfId="26" applyFont="1" applyAlignment="1">
      <alignment horizontal="left" wrapText="1"/>
    </xf>
    <xf numFmtId="0" fontId="26" fillId="17" borderId="34" xfId="26" applyFont="1" applyFill="1" applyBorder="1" applyAlignment="1" applyProtection="1">
      <alignment horizontal="center" vertical="top" wrapText="1"/>
    </xf>
    <xf numFmtId="0" fontId="26" fillId="18" borderId="35" xfId="26" applyFont="1" applyFill="1" applyBorder="1" applyAlignment="1" applyProtection="1">
      <alignment horizontal="center" vertical="top" wrapText="1"/>
    </xf>
    <xf numFmtId="0" fontId="26" fillId="18" borderId="36" xfId="26" applyFont="1" applyFill="1" applyBorder="1" applyAlignment="1" applyProtection="1">
      <alignment horizontal="center" vertical="top" wrapText="1"/>
    </xf>
    <xf numFmtId="0" fontId="26" fillId="18" borderId="37" xfId="26" applyFont="1" applyFill="1" applyBorder="1" applyAlignment="1" applyProtection="1">
      <alignment horizontal="center" vertical="top" wrapText="1"/>
    </xf>
    <xf numFmtId="0" fontId="26" fillId="19" borderId="38" xfId="26" applyFont="1" applyFill="1" applyBorder="1" applyAlignment="1" applyProtection="1">
      <alignment horizontal="center" vertical="top" wrapText="1"/>
    </xf>
    <xf numFmtId="0" fontId="26" fillId="19" borderId="36" xfId="26" applyFont="1" applyFill="1" applyBorder="1" applyAlignment="1" applyProtection="1">
      <alignment horizontal="center" vertical="top" wrapText="1"/>
    </xf>
    <xf numFmtId="0" fontId="26" fillId="19" borderId="39" xfId="26" applyFont="1" applyFill="1" applyBorder="1" applyAlignment="1" applyProtection="1">
      <alignment horizontal="center" vertical="top" wrapText="1"/>
    </xf>
    <xf numFmtId="0" fontId="26" fillId="20" borderId="35" xfId="26" applyFont="1" applyFill="1" applyBorder="1" applyAlignment="1" applyProtection="1">
      <alignment horizontal="center" vertical="top" wrapText="1"/>
    </xf>
    <xf numFmtId="0" fontId="26" fillId="20" borderId="36" xfId="26" applyFont="1" applyFill="1" applyBorder="1" applyAlignment="1" applyProtection="1">
      <alignment horizontal="center" vertical="top" wrapText="1"/>
    </xf>
    <xf numFmtId="0" fontId="26" fillId="20" borderId="37" xfId="26" applyFont="1" applyFill="1" applyBorder="1" applyAlignment="1" applyProtection="1">
      <alignment horizontal="center" vertical="top" wrapText="1"/>
    </xf>
    <xf numFmtId="0" fontId="26" fillId="21" borderId="38" xfId="26" applyFont="1" applyFill="1" applyBorder="1" applyAlignment="1" applyProtection="1">
      <alignment horizontal="center" vertical="top" wrapText="1"/>
    </xf>
    <xf numFmtId="0" fontId="26" fillId="21" borderId="37" xfId="26" applyFont="1" applyFill="1" applyBorder="1" applyAlignment="1" applyProtection="1">
      <alignment horizontal="center" vertical="top" wrapText="1"/>
    </xf>
    <xf numFmtId="0" fontId="27" fillId="22" borderId="40" xfId="26" applyFont="1" applyFill="1" applyBorder="1" applyAlignment="1" applyProtection="1">
      <alignment horizontal="left" vertical="center" wrapText="1"/>
    </xf>
    <xf numFmtId="169" fontId="28" fillId="0" borderId="41" xfId="27" applyNumberFormat="1" applyFont="1" applyBorder="1" applyAlignment="1">
      <alignment horizontal="right" vertical="center"/>
    </xf>
    <xf numFmtId="169" fontId="28" fillId="0" borderId="42" xfId="26" applyNumberFormat="1" applyFont="1" applyBorder="1" applyAlignment="1">
      <alignment horizontal="right" vertical="center"/>
    </xf>
    <xf numFmtId="169" fontId="28" fillId="0" borderId="43" xfId="26" applyNumberFormat="1" applyFont="1" applyBorder="1" applyAlignment="1">
      <alignment horizontal="right" vertical="center"/>
    </xf>
    <xf numFmtId="169" fontId="28" fillId="0" borderId="44" xfId="26" applyNumberFormat="1" applyFont="1" applyBorder="1" applyAlignment="1">
      <alignment horizontal="right" vertical="center"/>
    </xf>
    <xf numFmtId="169" fontId="28" fillId="0" borderId="45" xfId="26" applyNumberFormat="1" applyFont="1" applyBorder="1" applyAlignment="1">
      <alignment horizontal="right" vertical="center"/>
    </xf>
    <xf numFmtId="169" fontId="28" fillId="0" borderId="46" xfId="26" applyNumberFormat="1" applyFont="1" applyBorder="1" applyAlignment="1">
      <alignment horizontal="right" vertical="center"/>
    </xf>
    <xf numFmtId="169" fontId="28" fillId="0" borderId="31" xfId="26" applyNumberFormat="1" applyFont="1" applyBorder="1" applyAlignment="1">
      <alignment horizontal="right" vertical="center"/>
    </xf>
    <xf numFmtId="169" fontId="28" fillId="0" borderId="47" xfId="26" applyNumberFormat="1" applyFont="1" applyBorder="1" applyAlignment="1">
      <alignment horizontal="right" vertical="center"/>
    </xf>
    <xf numFmtId="169" fontId="28" fillId="0" borderId="48" xfId="26" applyNumberFormat="1" applyFont="1" applyBorder="1" applyAlignment="1">
      <alignment horizontal="right" vertical="center"/>
    </xf>
    <xf numFmtId="169" fontId="28" fillId="0" borderId="49" xfId="26" applyNumberFormat="1" applyFont="1" applyBorder="1" applyAlignment="1">
      <alignment horizontal="right" vertical="center"/>
    </xf>
    <xf numFmtId="169" fontId="28" fillId="0" borderId="50" xfId="26" applyNumberFormat="1" applyFont="1" applyBorder="1" applyAlignment="1">
      <alignment horizontal="right" vertical="center"/>
    </xf>
    <xf numFmtId="169" fontId="28" fillId="0" borderId="51" xfId="26" applyNumberFormat="1" applyFont="1" applyBorder="1" applyAlignment="1">
      <alignment horizontal="right" vertical="center"/>
    </xf>
    <xf numFmtId="168" fontId="28" fillId="0" borderId="31" xfId="26" applyNumberFormat="1" applyFont="1" applyBorder="1" applyAlignment="1">
      <alignment horizontal="right" vertical="center"/>
    </xf>
    <xf numFmtId="168" fontId="28" fillId="0" borderId="47" xfId="26" applyNumberFormat="1" applyFont="1" applyBorder="1" applyAlignment="1">
      <alignment horizontal="right" vertical="center"/>
    </xf>
    <xf numFmtId="168" fontId="28" fillId="0" borderId="48" xfId="26" applyNumberFormat="1" applyFont="1" applyBorder="1" applyAlignment="1">
      <alignment horizontal="right" vertical="center"/>
    </xf>
    <xf numFmtId="168" fontId="28" fillId="0" borderId="49" xfId="26" applyNumberFormat="1" applyFont="1" applyBorder="1" applyAlignment="1">
      <alignment horizontal="right" vertical="center"/>
    </xf>
    <xf numFmtId="168" fontId="28" fillId="0" borderId="50" xfId="26" applyNumberFormat="1" applyFont="1" applyBorder="1" applyAlignment="1">
      <alignment horizontal="right" vertical="center"/>
    </xf>
    <xf numFmtId="168" fontId="28" fillId="0" borderId="51" xfId="26" applyNumberFormat="1" applyFont="1" applyBorder="1" applyAlignment="1">
      <alignment horizontal="right" vertical="center"/>
    </xf>
    <xf numFmtId="0" fontId="19" fillId="0" borderId="0" xfId="26" applyFont="1" applyBorder="1" applyAlignment="1" applyProtection="1">
      <alignment vertical="center"/>
    </xf>
    <xf numFmtId="169" fontId="28" fillId="0" borderId="52" xfId="26" applyNumberFormat="1" applyFont="1" applyBorder="1" applyAlignment="1">
      <alignment horizontal="right" vertical="center"/>
    </xf>
    <xf numFmtId="169" fontId="28" fillId="0" borderId="53" xfId="26" applyNumberFormat="1" applyFont="1" applyBorder="1" applyAlignment="1">
      <alignment horizontal="right" vertical="center"/>
    </xf>
    <xf numFmtId="169" fontId="28" fillId="0" borderId="54" xfId="26" applyNumberFormat="1" applyFont="1" applyBorder="1" applyAlignment="1">
      <alignment horizontal="right" vertical="center"/>
    </xf>
    <xf numFmtId="169" fontId="28" fillId="0" borderId="55" xfId="26" applyNumberFormat="1" applyFont="1" applyBorder="1" applyAlignment="1">
      <alignment horizontal="right" vertical="center"/>
    </xf>
    <xf numFmtId="169" fontId="28" fillId="0" borderId="56" xfId="26" applyNumberFormat="1" applyFont="1" applyBorder="1" applyAlignment="1">
      <alignment horizontal="right" vertical="center"/>
    </xf>
    <xf numFmtId="169" fontId="28" fillId="0" borderId="57" xfId="26" applyNumberFormat="1" applyFont="1" applyBorder="1" applyAlignment="1">
      <alignment horizontal="right" vertical="center"/>
    </xf>
    <xf numFmtId="0" fontId="19" fillId="0" borderId="0" xfId="26" applyFont="1" applyBorder="1" applyAlignment="1" applyProtection="1">
      <alignment horizontal="center" vertical="center"/>
    </xf>
    <xf numFmtId="0" fontId="19" fillId="0" borderId="0" xfId="26" applyFont="1" applyBorder="1" applyAlignment="1" applyProtection="1">
      <alignment horizontal="center" vertical="top" wrapText="1"/>
    </xf>
    <xf numFmtId="0" fontId="19" fillId="0" borderId="0" xfId="26" applyFont="1" applyBorder="1" applyAlignment="1" applyProtection="1">
      <alignment horizontal="right" vertical="center"/>
    </xf>
    <xf numFmtId="0" fontId="19" fillId="0" borderId="0" xfId="26" applyFont="1" applyAlignment="1">
      <alignment vertical="top"/>
    </xf>
    <xf numFmtId="0" fontId="1" fillId="0" borderId="0" xfId="26" applyBorder="1"/>
    <xf numFmtId="0" fontId="29" fillId="17" borderId="0" xfId="26" applyFont="1" applyFill="1" applyBorder="1" applyAlignment="1">
      <alignment vertical="center"/>
    </xf>
    <xf numFmtId="0" fontId="1" fillId="0" borderId="0" xfId="26" applyBorder="1" applyAlignment="1">
      <alignment vertical="center"/>
    </xf>
    <xf numFmtId="0" fontId="29" fillId="23" borderId="0" xfId="26" applyFont="1" applyFill="1" applyBorder="1" applyAlignment="1">
      <alignment vertical="center"/>
    </xf>
    <xf numFmtId="0" fontId="29" fillId="19" borderId="0" xfId="26" applyFont="1" applyFill="1" applyBorder="1" applyAlignment="1">
      <alignment vertical="center"/>
    </xf>
    <xf numFmtId="0" fontId="31" fillId="17" borderId="0" xfId="18" applyFont="1" applyFill="1" applyBorder="1" applyAlignment="1" applyProtection="1">
      <alignment horizontal="center" vertical="top" wrapText="1"/>
    </xf>
    <xf numFmtId="0" fontId="31" fillId="18" borderId="0" xfId="18" applyFont="1" applyFill="1" applyBorder="1" applyAlignment="1" applyProtection="1">
      <alignment horizontal="center" vertical="top" wrapText="1"/>
    </xf>
    <xf numFmtId="0" fontId="31" fillId="19" borderId="0" xfId="18" applyFont="1" applyFill="1" applyBorder="1" applyAlignment="1" applyProtection="1">
      <alignment horizontal="center" vertical="top" wrapText="1"/>
    </xf>
    <xf numFmtId="0" fontId="31" fillId="20" borderId="0" xfId="18" applyFont="1" applyFill="1" applyBorder="1" applyAlignment="1" applyProtection="1">
      <alignment horizontal="center" vertical="top" wrapText="1"/>
    </xf>
    <xf numFmtId="0" fontId="31" fillId="21" borderId="0" xfId="18" applyFont="1" applyFill="1" applyBorder="1" applyAlignment="1" applyProtection="1">
      <alignment horizontal="center" vertical="top" wrapText="1"/>
    </xf>
    <xf numFmtId="0" fontId="29" fillId="0" borderId="0" xfId="26" applyFont="1" applyFill="1" applyBorder="1" applyAlignment="1">
      <alignment vertical="center"/>
    </xf>
    <xf numFmtId="0" fontId="34" fillId="0" borderId="0" xfId="26" applyFont="1" applyBorder="1"/>
    <xf numFmtId="0" fontId="34" fillId="0" borderId="0" xfId="26" applyFont="1" applyBorder="1" applyAlignment="1">
      <alignment vertical="center"/>
    </xf>
    <xf numFmtId="0" fontId="33" fillId="0" borderId="0" xfId="26" applyFont="1" applyFill="1" applyBorder="1" applyAlignment="1">
      <alignment vertical="center"/>
    </xf>
    <xf numFmtId="0" fontId="32" fillId="0" borderId="0" xfId="26" applyFont="1" applyFill="1" applyBorder="1" applyAlignment="1">
      <alignment horizontal="right" vertical="center"/>
    </xf>
    <xf numFmtId="0" fontId="15" fillId="0" borderId="0" xfId="26" applyFont="1" applyBorder="1"/>
    <xf numFmtId="0" fontId="15" fillId="0" borderId="0" xfId="26" applyFont="1" applyBorder="1" applyAlignment="1">
      <alignment horizontal="right"/>
    </xf>
    <xf numFmtId="0" fontId="35" fillId="0" borderId="0" xfId="26" applyFont="1" applyBorder="1"/>
    <xf numFmtId="0" fontId="35" fillId="0" borderId="0" xfId="26" applyFont="1" applyBorder="1" applyAlignment="1">
      <alignment horizontal="right"/>
    </xf>
    <xf numFmtId="0" fontId="15" fillId="17" borderId="0" xfId="26" applyFont="1" applyFill="1" applyBorder="1" applyAlignment="1">
      <alignment vertical="center"/>
    </xf>
    <xf numFmtId="0" fontId="15" fillId="17" borderId="0" xfId="26" applyFont="1" applyFill="1" applyBorder="1" applyAlignment="1">
      <alignment horizontal="right" vertical="center"/>
    </xf>
    <xf numFmtId="0" fontId="15" fillId="23" borderId="0" xfId="26" applyFont="1" applyFill="1" applyBorder="1" applyAlignment="1">
      <alignment vertical="center"/>
    </xf>
    <xf numFmtId="0" fontId="15" fillId="19" borderId="0" xfId="26" applyFont="1" applyFill="1" applyBorder="1" applyAlignment="1">
      <alignment vertical="center"/>
    </xf>
    <xf numFmtId="0" fontId="15" fillId="0" borderId="0" xfId="26" applyFont="1" applyBorder="1" applyAlignment="1">
      <alignment horizontal="right" vertical="center"/>
    </xf>
    <xf numFmtId="170" fontId="15" fillId="0" borderId="0" xfId="12" applyNumberFormat="1" applyFont="1" applyBorder="1" applyAlignment="1">
      <alignment horizontal="right"/>
    </xf>
    <xf numFmtId="1" fontId="15" fillId="0" borderId="0" xfId="26" applyNumberFormat="1" applyFont="1" applyBorder="1" applyAlignment="1">
      <alignment horizontal="right"/>
    </xf>
    <xf numFmtId="0" fontId="0" fillId="11" borderId="6" xfId="0" applyFont="1" applyFill="1" applyBorder="1" applyAlignment="1" applyProtection="1">
      <alignment horizontal="center"/>
      <protection locked="0"/>
    </xf>
    <xf numFmtId="0" fontId="0" fillId="11" borderId="6" xfId="0" applyFont="1" applyFill="1" applyBorder="1" applyAlignment="1" applyProtection="1">
      <alignment horizontal="center" wrapText="1"/>
      <protection locked="0"/>
    </xf>
    <xf numFmtId="166" fontId="0" fillId="13" borderId="6" xfId="0" applyNumberFormat="1" applyFont="1" applyFill="1" applyBorder="1" applyAlignment="1" applyProtection="1">
      <alignment horizontal="center"/>
      <protection locked="0"/>
    </xf>
    <xf numFmtId="0" fontId="0" fillId="13" borderId="6" xfId="0" applyFont="1" applyFill="1" applyBorder="1" applyAlignment="1" applyProtection="1">
      <alignment horizontal="center"/>
      <protection locked="0"/>
    </xf>
    <xf numFmtId="0" fontId="3" fillId="10" borderId="6" xfId="0" applyFont="1" applyFill="1" applyBorder="1" applyAlignment="1" applyProtection="1">
      <alignment horizontal="center"/>
    </xf>
    <xf numFmtId="49" fontId="0" fillId="8" borderId="6" xfId="0" applyNumberFormat="1" applyFill="1" applyBorder="1" applyAlignment="1" applyProtection="1">
      <alignment horizontal="center"/>
    </xf>
    <xf numFmtId="167" fontId="3" fillId="9" borderId="6" xfId="5" applyNumberFormat="1" applyFont="1" applyFill="1" applyBorder="1" applyAlignment="1" applyProtection="1">
      <alignment horizontal="center"/>
      <protection locked="0"/>
    </xf>
    <xf numFmtId="0" fontId="0" fillId="9" borderId="6" xfId="0" applyFont="1" applyFill="1" applyBorder="1" applyAlignment="1" applyProtection="1">
      <alignment horizontal="center" wrapText="1"/>
      <protection locked="0"/>
    </xf>
    <xf numFmtId="166" fontId="0" fillId="14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0" fontId="0" fillId="0" borderId="58" xfId="0" applyFill="1" applyBorder="1" applyAlignment="1">
      <alignment horizontal="left"/>
    </xf>
    <xf numFmtId="0" fontId="30" fillId="0" borderId="0" xfId="18" applyFont="1"/>
    <xf numFmtId="0" fontId="30" fillId="0" borderId="0" xfId="18" applyFont="1" applyAlignment="1">
      <alignment vertical="center"/>
    </xf>
    <xf numFmtId="0" fontId="37" fillId="0" borderId="0" xfId="18" applyFont="1" applyAlignment="1">
      <alignment vertical="center"/>
    </xf>
    <xf numFmtId="0" fontId="38" fillId="0" borderId="0" xfId="18" applyFont="1"/>
    <xf numFmtId="0" fontId="30" fillId="0" borderId="0" xfId="18" applyFont="1" applyAlignment="1">
      <alignment horizontal="left" wrapText="1"/>
    </xf>
    <xf numFmtId="0" fontId="30" fillId="0" borderId="0" xfId="18" applyFont="1" applyAlignment="1">
      <alignment horizontal="center"/>
    </xf>
    <xf numFmtId="0" fontId="30" fillId="0" borderId="0" xfId="18" applyFont="1" applyAlignment="1">
      <alignment horizontal="center" vertical="top"/>
    </xf>
    <xf numFmtId="0" fontId="17" fillId="2" borderId="0" xfId="0" applyFont="1" applyBorder="1" applyAlignment="1" applyProtection="1">
      <alignment horizontal="center" vertical="center"/>
    </xf>
    <xf numFmtId="0" fontId="39" fillId="0" borderId="0" xfId="18" applyFont="1" applyAlignment="1">
      <alignment horizontal="center"/>
    </xf>
    <xf numFmtId="0" fontId="39" fillId="0" borderId="0" xfId="18" applyFont="1"/>
    <xf numFmtId="0" fontId="40" fillId="22" borderId="0" xfId="18" applyFont="1" applyFill="1" applyAlignment="1">
      <alignment horizontal="left"/>
    </xf>
    <xf numFmtId="0" fontId="0" fillId="2" borderId="0" xfId="0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49" fontId="0" fillId="2" borderId="11" xfId="0" applyNumberFormat="1" applyBorder="1" applyAlignment="1" applyProtection="1">
      <alignment horizontal="center" vertical="center" wrapText="1"/>
    </xf>
    <xf numFmtId="0" fontId="3" fillId="2" borderId="12" xfId="0" applyFont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0" fillId="2" borderId="18" xfId="0" applyBorder="1" applyAlignment="1" applyProtection="1">
      <alignment horizontal="center" vertical="center" wrapText="1"/>
    </xf>
    <xf numFmtId="0" fontId="0" fillId="2" borderId="0" xfId="0" applyBorder="1" applyAlignment="1" applyProtection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36" fillId="9" borderId="6" xfId="11" applyFont="1" applyFill="1" applyBorder="1" applyAlignment="1" applyProtection="1">
      <alignment horizontal="center" vertical="top" wrapText="1"/>
      <protection locked="0"/>
    </xf>
    <xf numFmtId="0" fontId="7" fillId="2" borderId="20" xfId="0" applyFont="1" applyBorder="1" applyAlignment="1" applyProtection="1">
      <alignment horizontal="left" vertical="center" indent="1"/>
    </xf>
    <xf numFmtId="0" fontId="41" fillId="2" borderId="0" xfId="0" applyFont="1" applyAlignment="1">
      <alignment vertical="center"/>
    </xf>
    <xf numFmtId="0" fontId="4" fillId="6" borderId="0" xfId="8" applyFont="1" applyFill="1" applyBorder="1" applyAlignment="1" applyProtection="1">
      <alignment horizontal="left" vertical="center" indent="1"/>
    </xf>
    <xf numFmtId="0" fontId="7" fillId="6" borderId="0" xfId="8" applyFont="1" applyFill="1" applyBorder="1" applyAlignment="1" applyProtection="1">
      <alignment vertical="center"/>
    </xf>
    <xf numFmtId="0" fontId="0" fillId="12" borderId="10" xfId="0" applyFont="1" applyFill="1" applyBorder="1" applyAlignment="1" applyProtection="1">
      <alignment horizontal="left" vertical="center" indent="1"/>
    </xf>
    <xf numFmtId="0" fontId="0" fillId="12" borderId="11" xfId="0" applyFont="1" applyFill="1" applyBorder="1" applyAlignment="1" applyProtection="1">
      <alignment horizontal="left" vertical="center" indent="1"/>
    </xf>
    <xf numFmtId="0" fontId="5" fillId="2" borderId="0" xfId="0" applyFont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/>
    </xf>
    <xf numFmtId="0" fontId="0" fillId="12" borderId="10" xfId="0" applyFont="1" applyFill="1" applyBorder="1" applyAlignment="1" applyProtection="1">
      <alignment horizontal="left" vertical="center" indent="1"/>
    </xf>
    <xf numFmtId="0" fontId="0" fillId="12" borderId="11" xfId="0" applyFont="1" applyFill="1" applyBorder="1" applyAlignment="1" applyProtection="1">
      <alignment horizontal="left" vertical="center" indent="1"/>
    </xf>
    <xf numFmtId="0" fontId="5" fillId="2" borderId="0" xfId="0" applyFont="1" applyBorder="1" applyAlignment="1" applyProtection="1">
      <alignment horizontal="center" vertical="center" wrapText="1"/>
    </xf>
    <xf numFmtId="3" fontId="0" fillId="9" borderId="6" xfId="1" applyFont="1" applyFill="1" applyBorder="1" applyProtection="1">
      <alignment horizontal="right" vertical="center"/>
      <protection locked="0"/>
    </xf>
    <xf numFmtId="0" fontId="0" fillId="12" borderId="11" xfId="0" applyFont="1" applyFill="1" applyBorder="1" applyAlignment="1" applyProtection="1">
      <alignment vertical="center"/>
    </xf>
    <xf numFmtId="0" fontId="3" fillId="12" borderId="21" xfId="0" applyFont="1" applyFill="1" applyBorder="1" applyAlignment="1" applyProtection="1">
      <alignment vertical="center"/>
    </xf>
    <xf numFmtId="0" fontId="0" fillId="9" borderId="22" xfId="0" applyFont="1" applyFill="1" applyBorder="1" applyAlignment="1" applyProtection="1">
      <alignment horizontal="left" vertical="top" wrapText="1" indent="1"/>
      <protection locked="0"/>
    </xf>
    <xf numFmtId="0" fontId="0" fillId="6" borderId="14" xfId="0" applyFill="1" applyBorder="1" applyAlignment="1" applyProtection="1">
      <alignment horizontal="left" vertical="center" indent="1"/>
    </xf>
    <xf numFmtId="0" fontId="0" fillId="6" borderId="16" xfId="0" applyFill="1" applyBorder="1" applyAlignment="1" applyProtection="1">
      <alignment horizontal="left" vertical="center" indent="1"/>
    </xf>
    <xf numFmtId="0" fontId="0" fillId="6" borderId="15" xfId="0" applyFont="1" applyFill="1" applyBorder="1" applyAlignment="1" applyProtection="1">
      <alignment vertical="center"/>
    </xf>
    <xf numFmtId="0" fontId="42" fillId="0" borderId="0" xfId="18" applyFont="1"/>
    <xf numFmtId="0" fontId="42" fillId="0" borderId="0" xfId="18" applyFont="1" applyAlignment="1">
      <alignment vertical="center"/>
    </xf>
    <xf numFmtId="0" fontId="43" fillId="0" borderId="0" xfId="18" applyFont="1" applyAlignment="1">
      <alignment vertical="center"/>
    </xf>
    <xf numFmtId="0" fontId="44" fillId="0" borderId="0" xfId="18" applyFont="1"/>
    <xf numFmtId="0" fontId="0" fillId="0" borderId="0" xfId="0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24" borderId="0" xfId="0" applyFill="1" applyAlignment="1">
      <alignment horizontal="left"/>
    </xf>
    <xf numFmtId="0" fontId="0" fillId="24" borderId="58" xfId="0" applyFill="1" applyBorder="1" applyAlignment="1">
      <alignment horizontal="left"/>
    </xf>
    <xf numFmtId="0" fontId="40" fillId="22" borderId="0" xfId="18" applyFont="1" applyFill="1" applyAlignment="1">
      <alignment horizontal="center"/>
    </xf>
    <xf numFmtId="49" fontId="0" fillId="8" borderId="6" xfId="0" applyNumberFormat="1" applyFill="1" applyBorder="1" applyAlignment="1" applyProtection="1">
      <alignment horizontal="right" vertical="center" indent="1"/>
    </xf>
    <xf numFmtId="3" fontId="3" fillId="9" borderId="6" xfId="1" applyFill="1" applyBorder="1" applyAlignment="1" applyProtection="1">
      <alignment horizontal="right" vertical="center"/>
      <protection locked="0"/>
    </xf>
    <xf numFmtId="3" fontId="0" fillId="9" borderId="6" xfId="1" applyFont="1" applyFill="1" applyBorder="1" applyAlignment="1" applyProtection="1">
      <alignment horizontal="right" vertical="center"/>
      <protection locked="0"/>
    </xf>
    <xf numFmtId="3" fontId="3" fillId="9" borderId="6" xfId="1" applyFont="1" applyFill="1" applyBorder="1" applyAlignment="1" applyProtection="1">
      <alignment horizontal="right" vertical="center"/>
      <protection locked="0"/>
    </xf>
    <xf numFmtId="3" fontId="3" fillId="6" borderId="6" xfId="14" applyBorder="1" applyAlignment="1" applyProtection="1">
      <alignment horizontal="right" vertical="center"/>
    </xf>
    <xf numFmtId="0" fontId="18" fillId="15" borderId="24" xfId="0" applyFont="1" applyFill="1" applyBorder="1" applyAlignment="1" applyProtection="1">
      <alignment horizontal="center" vertical="center"/>
      <protection locked="0"/>
    </xf>
    <xf numFmtId="0" fontId="18" fillId="15" borderId="25" xfId="0" applyFont="1" applyFill="1" applyBorder="1" applyAlignment="1" applyProtection="1">
      <alignment horizontal="center" vertical="center"/>
      <protection locked="0"/>
    </xf>
    <xf numFmtId="0" fontId="18" fillId="15" borderId="26" xfId="0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Border="1" applyAlignment="1" applyProtection="1">
      <alignment horizontal="center" vertical="center"/>
    </xf>
    <xf numFmtId="0" fontId="0" fillId="12" borderId="10" xfId="0" applyFont="1" applyFill="1" applyBorder="1" applyAlignment="1" applyProtection="1">
      <alignment horizontal="left" vertical="center" wrapText="1" indent="1"/>
    </xf>
    <xf numFmtId="0" fontId="0" fillId="12" borderId="11" xfId="0" applyFont="1" applyFill="1" applyBorder="1" applyAlignment="1" applyProtection="1">
      <alignment horizontal="left" vertical="center" wrapText="1" indent="1"/>
    </xf>
    <xf numFmtId="0" fontId="0" fillId="12" borderId="12" xfId="0" applyFont="1" applyFill="1" applyBorder="1" applyAlignment="1" applyProtection="1">
      <alignment horizontal="left" vertical="center" wrapText="1" indent="1"/>
    </xf>
    <xf numFmtId="0" fontId="0" fillId="12" borderId="6" xfId="0" applyFont="1" applyFill="1" applyBorder="1" applyAlignment="1" applyProtection="1">
      <alignment horizontal="left" vertical="center" wrapText="1" indent="1"/>
    </xf>
    <xf numFmtId="0" fontId="24" fillId="16" borderId="32" xfId="18" applyFont="1" applyFill="1" applyBorder="1" applyAlignment="1" applyProtection="1">
      <alignment horizontal="center" vertical="top" wrapText="1"/>
    </xf>
    <xf numFmtId="0" fontId="24" fillId="16" borderId="1" xfId="18" applyFont="1" applyFill="1" applyBorder="1" applyAlignment="1" applyProtection="1">
      <alignment horizontal="center" vertical="top" wrapText="1"/>
    </xf>
    <xf numFmtId="0" fontId="24" fillId="16" borderId="33" xfId="18" applyFont="1" applyFill="1" applyBorder="1" applyAlignment="1" applyProtection="1">
      <alignment horizontal="center" vertical="top" wrapText="1"/>
    </xf>
    <xf numFmtId="0" fontId="20" fillId="0" borderId="27" xfId="18" applyFont="1" applyBorder="1" applyAlignment="1">
      <alignment horizontal="left" vertical="center"/>
    </xf>
    <xf numFmtId="0" fontId="22" fillId="16" borderId="28" xfId="18" applyFont="1" applyFill="1" applyBorder="1" applyAlignment="1" applyProtection="1">
      <alignment horizontal="center" vertical="center"/>
    </xf>
    <xf numFmtId="0" fontId="22" fillId="16" borderId="29" xfId="18" applyFont="1" applyFill="1" applyBorder="1" applyAlignment="1" applyProtection="1">
      <alignment horizontal="center" vertical="center"/>
    </xf>
    <xf numFmtId="0" fontId="22" fillId="16" borderId="30" xfId="18" applyFont="1" applyFill="1" applyBorder="1" applyAlignment="1" applyProtection="1">
      <alignment horizontal="center" vertical="center"/>
    </xf>
    <xf numFmtId="0" fontId="23" fillId="18" borderId="31" xfId="18" applyFont="1" applyFill="1" applyBorder="1" applyAlignment="1" applyProtection="1">
      <alignment horizontal="center" vertical="center"/>
    </xf>
    <xf numFmtId="0" fontId="23" fillId="19" borderId="31" xfId="18" applyFont="1" applyFill="1" applyBorder="1" applyAlignment="1" applyProtection="1">
      <alignment horizontal="center" vertical="center" wrapText="1"/>
    </xf>
    <xf numFmtId="0" fontId="23" fillId="20" borderId="31" xfId="18" applyFont="1" applyFill="1" applyBorder="1" applyAlignment="1" applyProtection="1">
      <alignment horizontal="center" vertical="center"/>
    </xf>
    <xf numFmtId="0" fontId="23" fillId="21" borderId="31" xfId="18" applyFont="1" applyFill="1" applyBorder="1" applyAlignment="1" applyProtection="1">
      <alignment horizontal="center" vertical="center" wrapText="1"/>
    </xf>
    <xf numFmtId="0" fontId="24" fillId="16" borderId="32" xfId="26" applyFont="1" applyFill="1" applyBorder="1" applyAlignment="1" applyProtection="1">
      <alignment horizontal="center" vertical="top" wrapText="1"/>
    </xf>
    <xf numFmtId="0" fontId="24" fillId="16" borderId="1" xfId="26" applyFont="1" applyFill="1" applyBorder="1" applyAlignment="1" applyProtection="1">
      <alignment horizontal="center" vertical="top" wrapText="1"/>
    </xf>
    <xf numFmtId="0" fontId="24" fillId="16" borderId="33" xfId="26" applyFont="1" applyFill="1" applyBorder="1" applyAlignment="1" applyProtection="1">
      <alignment horizontal="center" vertical="top" wrapText="1"/>
    </xf>
    <xf numFmtId="0" fontId="20" fillId="0" borderId="27" xfId="26" applyFont="1" applyBorder="1" applyAlignment="1">
      <alignment horizontal="left" vertical="center"/>
    </xf>
    <xf numFmtId="0" fontId="22" fillId="16" borderId="28" xfId="26" applyFont="1" applyFill="1" applyBorder="1" applyAlignment="1" applyProtection="1">
      <alignment horizontal="center" vertical="center"/>
    </xf>
    <xf numFmtId="0" fontId="22" fillId="16" borderId="29" xfId="26" applyFont="1" applyFill="1" applyBorder="1" applyAlignment="1" applyProtection="1">
      <alignment horizontal="center" vertical="center"/>
    </xf>
    <xf numFmtId="0" fontId="22" fillId="16" borderId="30" xfId="26" applyFont="1" applyFill="1" applyBorder="1" applyAlignment="1" applyProtection="1">
      <alignment horizontal="center" vertical="center"/>
    </xf>
    <xf numFmtId="0" fontId="23" fillId="18" borderId="31" xfId="26" applyFont="1" applyFill="1" applyBorder="1" applyAlignment="1" applyProtection="1">
      <alignment horizontal="center" vertical="center"/>
    </xf>
    <xf numFmtId="0" fontId="23" fillId="19" borderId="31" xfId="26" applyFont="1" applyFill="1" applyBorder="1" applyAlignment="1" applyProtection="1">
      <alignment horizontal="center" vertical="center" wrapText="1"/>
    </xf>
    <xf numFmtId="0" fontId="23" fillId="20" borderId="31" xfId="26" applyFont="1" applyFill="1" applyBorder="1" applyAlignment="1" applyProtection="1">
      <alignment horizontal="center" vertical="center"/>
    </xf>
    <xf numFmtId="0" fontId="23" fillId="21" borderId="31" xfId="26" applyFont="1" applyFill="1" applyBorder="1" applyAlignment="1" applyProtection="1">
      <alignment horizontal="center" vertical="center" wrapText="1"/>
    </xf>
    <xf numFmtId="0" fontId="33" fillId="6" borderId="24" xfId="26" applyFont="1" applyFill="1" applyBorder="1" applyAlignment="1" applyProtection="1">
      <alignment horizontal="center" vertical="center"/>
      <protection locked="0"/>
    </xf>
    <xf numFmtId="0" fontId="33" fillId="6" borderId="25" xfId="26" applyFont="1" applyFill="1" applyBorder="1" applyAlignment="1" applyProtection="1">
      <alignment horizontal="center" vertical="center"/>
      <protection locked="0"/>
    </xf>
    <xf numFmtId="0" fontId="33" fillId="6" borderId="26" xfId="26" applyFont="1" applyFill="1" applyBorder="1" applyAlignment="1" applyProtection="1">
      <alignment horizontal="center" vertical="center"/>
      <protection locked="0"/>
    </xf>
  </cellXfs>
  <cellStyles count="28">
    <cellStyle name="Amounts" xfId="1"/>
    <cellStyle name="Bad" xfId="2" builtinId="27"/>
    <cellStyle name="Calculated" xfId="3"/>
    <cellStyle name="Category" xfId="4"/>
    <cellStyle name="Comma" xfId="5" builtinId="3"/>
    <cellStyle name="Comma 2" xfId="20"/>
    <cellStyle name="Comma 3" xfId="21"/>
    <cellStyle name="Comma 4" xfId="25"/>
    <cellStyle name="Comma 5" xfId="27"/>
    <cellStyle name="Comments" xfId="6"/>
    <cellStyle name="Heading 1" xfId="7"/>
    <cellStyle name="Heading 1 2" xfId="22"/>
    <cellStyle name="Heading 2" xfId="8"/>
    <cellStyle name="Heading 2 2" xfId="23"/>
    <cellStyle name="Heading 3" xfId="9"/>
    <cellStyle name="Heading 4" xfId="10"/>
    <cellStyle name="Hyperlink" xfId="11" builtinId="8"/>
    <cellStyle name="Normal" xfId="0" builtinId="0"/>
    <cellStyle name="Normal 2" xfId="18"/>
    <cellStyle name="Normal 2 2" xfId="19"/>
    <cellStyle name="Normal 3" xfId="26"/>
    <cellStyle name="Percent" xfId="12" builtinId="5"/>
    <cellStyle name="Percent 2" xfId="24"/>
    <cellStyle name="Remark" xfId="13"/>
    <cellStyle name="Total2" xfId="14"/>
    <cellStyle name="悪い 2" xfId="15"/>
    <cellStyle name="悪い 3" xfId="16"/>
    <cellStyle name="標準 2" xfId="17"/>
  </cellStyles>
  <dxfs count="136"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51965811965817E-2"/>
          <c:y val="9.0531597222222218E-2"/>
          <c:w val="0.9380279487179487"/>
          <c:h val="0.6755898148148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- 2015'!$F$6</c:f>
              <c:strCache>
                <c:ptCount val="1"/>
                <c:pt idx="0">
                  <c:v>Total exposures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- 2015'!$E$7:$E$42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Nykredit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- 2015'!$F$7:$F$42</c:f>
              <c:numCache>
                <c:formatCode>###\ ###\ ###\ ###\ ##0</c:formatCode>
                <c:ptCount val="36"/>
                <c:pt idx="0">
                  <c:v>464177.41804640001</c:v>
                </c:pt>
                <c:pt idx="1">
                  <c:v>234386.50750000001</c:v>
                </c:pt>
                <c:pt idx="2">
                  <c:v>1419632.2250493173</c:v>
                </c:pt>
                <c:pt idx="3">
                  <c:v>229232.38630000001</c:v>
                </c:pt>
                <c:pt idx="4">
                  <c:v>788369.68810000003</c:v>
                </c:pt>
                <c:pt idx="5">
                  <c:v>203554.6654</c:v>
                </c:pt>
                <c:pt idx="6">
                  <c:v>1862296.1059637209</c:v>
                </c:pt>
                <c:pt idx="7">
                  <c:v>1109881.9282708443</c:v>
                </c:pt>
                <c:pt idx="8">
                  <c:v>535023.18894059886</c:v>
                </c:pt>
                <c:pt idx="9">
                  <c:v>1422900.9042558016</c:v>
                </c:pt>
                <c:pt idx="10">
                  <c:v>640785.48328798998</c:v>
                </c:pt>
                <c:pt idx="11">
                  <c:v>442132.49935773195</c:v>
                </c:pt>
                <c:pt idx="12">
                  <c:v>1411887.1830298088</c:v>
                </c:pt>
                <c:pt idx="13">
                  <c:v>263297.08005900116</c:v>
                </c:pt>
                <c:pt idx="14">
                  <c:v>345213.08761241933</c:v>
                </c:pt>
                <c:pt idx="15">
                  <c:v>212952.50712696099</c:v>
                </c:pt>
                <c:pt idx="16">
                  <c:v>285634.99436096026</c:v>
                </c:pt>
                <c:pt idx="17">
                  <c:v>2603612.1974670254</c:v>
                </c:pt>
                <c:pt idx="18">
                  <c:v>1097868.5</c:v>
                </c:pt>
                <c:pt idx="19">
                  <c:v>595860.63589999999</c:v>
                </c:pt>
                <c:pt idx="20">
                  <c:v>227942.3</c:v>
                </c:pt>
                <c:pt idx="21">
                  <c:v>336433.13635903614</c:v>
                </c:pt>
                <c:pt idx="22">
                  <c:v>240912.81217085436</c:v>
                </c:pt>
                <c:pt idx="23">
                  <c:v>982781.93346300232</c:v>
                </c:pt>
                <c:pt idx="24">
                  <c:v>292241.32014876051</c:v>
                </c:pt>
                <c:pt idx="25">
                  <c:v>185797.4550866003</c:v>
                </c:pt>
                <c:pt idx="26">
                  <c:v>574300.74463860283</c:v>
                </c:pt>
                <c:pt idx="27">
                  <c:v>194807.88161216315</c:v>
                </c:pt>
                <c:pt idx="28">
                  <c:v>689820</c:v>
                </c:pt>
                <c:pt idx="29">
                  <c:v>970342.80273090221</c:v>
                </c:pt>
                <c:pt idx="30">
                  <c:v>1392281.7036711297</c:v>
                </c:pt>
                <c:pt idx="31">
                  <c:v>309184.47755349084</c:v>
                </c:pt>
                <c:pt idx="32">
                  <c:v>1246605.0884494972</c:v>
                </c:pt>
                <c:pt idx="33">
                  <c:v>675623.49576533795</c:v>
                </c:pt>
                <c:pt idx="34">
                  <c:v>230884.9568487248</c:v>
                </c:pt>
                <c:pt idx="35">
                  <c:v>975720.75270000007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5625216"/>
        <c:axId val="245626752"/>
      </c:barChart>
      <c:catAx>
        <c:axId val="245625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500000" vert="horz"/>
          <a:lstStyle/>
          <a:p>
            <a:pPr>
              <a:defRPr sz="800" b="0"/>
            </a:pPr>
            <a:endParaRPr lang="en-US"/>
          </a:p>
        </c:txPr>
        <c:crossAx val="245626752"/>
        <c:crosses val="autoZero"/>
        <c:auto val="1"/>
        <c:lblAlgn val="ctr"/>
        <c:lblOffset val="100"/>
        <c:noMultiLvlLbl val="0"/>
      </c:catAx>
      <c:valAx>
        <c:axId val="24562675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24562521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9439316239316241E-2"/>
                <c:y val="3.5259259259259258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^9 Euros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581025641025635E-2"/>
          <c:y val="0.11698993055555555"/>
          <c:w val="0.94779717948717945"/>
          <c:h val="0.629532716049382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- 2015'!$G$6</c:f>
              <c:strCache>
                <c:ptCount val="1"/>
                <c:pt idx="0">
                  <c:v>Intra-financial system assets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'Summary - 2015'!$E$7:$E$42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Nykredit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- 2015'!$G$7:$G$42</c:f>
              <c:numCache>
                <c:formatCode>###\ ###\ ###\ ###\ ##0</c:formatCode>
                <c:ptCount val="36"/>
                <c:pt idx="0">
                  <c:v>90948.637176000004</c:v>
                </c:pt>
                <c:pt idx="1">
                  <c:v>25613.784</c:v>
                </c:pt>
                <c:pt idx="2">
                  <c:v>232118.31753958508</c:v>
                </c:pt>
                <c:pt idx="3">
                  <c:v>50907.383000000002</c:v>
                </c:pt>
                <c:pt idx="4">
                  <c:v>72961.289443187925</c:v>
                </c:pt>
                <c:pt idx="5">
                  <c:v>5280.9566169515083</c:v>
                </c:pt>
                <c:pt idx="6">
                  <c:v>187010.52113913774</c:v>
                </c:pt>
                <c:pt idx="7">
                  <c:v>93174.830280202295</c:v>
                </c:pt>
                <c:pt idx="8">
                  <c:v>127019</c:v>
                </c:pt>
                <c:pt idx="9">
                  <c:v>174745.27784404031</c:v>
                </c:pt>
                <c:pt idx="10">
                  <c:v>115021.07408489774</c:v>
                </c:pt>
                <c:pt idx="11">
                  <c:v>58270.318531470126</c:v>
                </c:pt>
                <c:pt idx="12">
                  <c:v>237521.71088426036</c:v>
                </c:pt>
                <c:pt idx="13">
                  <c:v>46596.248087907778</c:v>
                </c:pt>
                <c:pt idx="14">
                  <c:v>137572.28679950599</c:v>
                </c:pt>
                <c:pt idx="15">
                  <c:v>21390.141027433485</c:v>
                </c:pt>
                <c:pt idx="16">
                  <c:v>21519.716503590571</c:v>
                </c:pt>
                <c:pt idx="17">
                  <c:v>225935.19969230026</c:v>
                </c:pt>
                <c:pt idx="18">
                  <c:v>148362</c:v>
                </c:pt>
                <c:pt idx="19">
                  <c:v>127356.94053162083</c:v>
                </c:pt>
                <c:pt idx="20">
                  <c:v>27009.656695950878</c:v>
                </c:pt>
                <c:pt idx="21">
                  <c:v>23603.678750076142</c:v>
                </c:pt>
                <c:pt idx="22">
                  <c:v>93740.759270582887</c:v>
                </c:pt>
                <c:pt idx="23">
                  <c:v>69210.436684500994</c:v>
                </c:pt>
                <c:pt idx="24">
                  <c:v>4134.1385718001684</c:v>
                </c:pt>
                <c:pt idx="25">
                  <c:v>16306.388205234362</c:v>
                </c:pt>
                <c:pt idx="26">
                  <c:v>98492.724000000002</c:v>
                </c:pt>
                <c:pt idx="27">
                  <c:v>54401.68449860104</c:v>
                </c:pt>
                <c:pt idx="28">
                  <c:v>27321</c:v>
                </c:pt>
                <c:pt idx="29">
                  <c:v>155835.81989281808</c:v>
                </c:pt>
                <c:pt idx="30">
                  <c:v>95916.739999999991</c:v>
                </c:pt>
                <c:pt idx="31">
                  <c:v>33375.691230998498</c:v>
                </c:pt>
                <c:pt idx="32">
                  <c:v>151299.09582341663</c:v>
                </c:pt>
                <c:pt idx="33">
                  <c:v>125127.21591835799</c:v>
                </c:pt>
                <c:pt idx="34">
                  <c:v>19771.093795463632</c:v>
                </c:pt>
                <c:pt idx="35">
                  <c:v>154994.69099999999</c:v>
                </c:pt>
              </c:numCache>
            </c:numRef>
          </c:val>
        </c:ser>
        <c:ser>
          <c:idx val="2"/>
          <c:order val="1"/>
          <c:tx>
            <c:strRef>
              <c:f>'Summary - 2015'!$H$6</c:f>
              <c:strCache>
                <c:ptCount val="1"/>
                <c:pt idx="0">
                  <c:v>Intra-financial system liabilities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'Summary - 2015'!$E$7:$E$42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Nykredit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- 2015'!$H$7:$H$42</c:f>
              <c:numCache>
                <c:formatCode>###\ ###\ ###\ ###\ ##0</c:formatCode>
                <c:ptCount val="36"/>
                <c:pt idx="0">
                  <c:v>58548.438520999996</c:v>
                </c:pt>
                <c:pt idx="1">
                  <c:v>3441.5230000000001</c:v>
                </c:pt>
                <c:pt idx="2">
                  <c:v>221781.31104033187</c:v>
                </c:pt>
                <c:pt idx="3">
                  <c:v>93558.570999999996</c:v>
                </c:pt>
                <c:pt idx="4">
                  <c:v>98371.31834665098</c:v>
                </c:pt>
                <c:pt idx="5">
                  <c:v>14209.484478151298</c:v>
                </c:pt>
                <c:pt idx="6">
                  <c:v>207370.14633404414</c:v>
                </c:pt>
                <c:pt idx="7">
                  <c:v>133895.486</c:v>
                </c:pt>
                <c:pt idx="8">
                  <c:v>140759</c:v>
                </c:pt>
                <c:pt idx="9">
                  <c:v>179918.4379910609</c:v>
                </c:pt>
                <c:pt idx="10">
                  <c:v>75834.19484567616</c:v>
                </c:pt>
                <c:pt idx="11">
                  <c:v>21610.087520901947</c:v>
                </c:pt>
                <c:pt idx="12">
                  <c:v>230945.4728406767</c:v>
                </c:pt>
                <c:pt idx="13">
                  <c:v>15575.962862771292</c:v>
                </c:pt>
                <c:pt idx="14">
                  <c:v>125767.74619526</c:v>
                </c:pt>
                <c:pt idx="15">
                  <c:v>22595.251067654084</c:v>
                </c:pt>
                <c:pt idx="16">
                  <c:v>16525.619520786466</c:v>
                </c:pt>
                <c:pt idx="17">
                  <c:v>273716.66472641617</c:v>
                </c:pt>
                <c:pt idx="18">
                  <c:v>137913</c:v>
                </c:pt>
                <c:pt idx="19">
                  <c:v>74225.476296000008</c:v>
                </c:pt>
                <c:pt idx="20">
                  <c:v>69415.278144479395</c:v>
                </c:pt>
                <c:pt idx="21">
                  <c:v>23530.40241085468</c:v>
                </c:pt>
                <c:pt idx="22">
                  <c:v>92825.953096056372</c:v>
                </c:pt>
                <c:pt idx="23">
                  <c:v>88402.479740939001</c:v>
                </c:pt>
                <c:pt idx="24">
                  <c:v>5706.2596029955603</c:v>
                </c:pt>
                <c:pt idx="25">
                  <c:v>1825.526888417058</c:v>
                </c:pt>
                <c:pt idx="26">
                  <c:v>50283.552000000003</c:v>
                </c:pt>
                <c:pt idx="27">
                  <c:v>76381.093419981829</c:v>
                </c:pt>
                <c:pt idx="28">
                  <c:v>49216</c:v>
                </c:pt>
                <c:pt idx="29">
                  <c:v>175584.16787470999</c:v>
                </c:pt>
                <c:pt idx="30">
                  <c:v>155549.96797072</c:v>
                </c:pt>
                <c:pt idx="31">
                  <c:v>43189.538904952024</c:v>
                </c:pt>
                <c:pt idx="32">
                  <c:v>183431.55891008361</c:v>
                </c:pt>
                <c:pt idx="33">
                  <c:v>148287.86623020298</c:v>
                </c:pt>
                <c:pt idx="34">
                  <c:v>24642.16981774793</c:v>
                </c:pt>
                <c:pt idx="35">
                  <c:v>212527.049</c:v>
                </c:pt>
              </c:numCache>
            </c:numRef>
          </c:val>
        </c:ser>
        <c:ser>
          <c:idx val="3"/>
          <c:order val="2"/>
          <c:tx>
            <c:strRef>
              <c:f>'Summary - 2015'!$I$6</c:f>
              <c:strCache>
                <c:ptCount val="1"/>
                <c:pt idx="0">
                  <c:v>Securities outstanding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'Summary - 2015'!$E$7:$E$42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Nykredit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- 2015'!$I$7:$I$42</c:f>
              <c:numCache>
                <c:formatCode>###\ ###\ ###\ ###\ ##0</c:formatCode>
                <c:ptCount val="36"/>
                <c:pt idx="0">
                  <c:v>83827.236000000004</c:v>
                </c:pt>
                <c:pt idx="1">
                  <c:v>12248.2</c:v>
                </c:pt>
                <c:pt idx="2">
                  <c:v>224778.35784628728</c:v>
                </c:pt>
                <c:pt idx="3">
                  <c:v>35469.258999999998</c:v>
                </c:pt>
                <c:pt idx="4">
                  <c:v>131272.337</c:v>
                </c:pt>
                <c:pt idx="5">
                  <c:v>37893.74</c:v>
                </c:pt>
                <c:pt idx="6">
                  <c:v>289812.27900617436</c:v>
                </c:pt>
                <c:pt idx="7">
                  <c:v>268003.99049796502</c:v>
                </c:pt>
                <c:pt idx="8">
                  <c:v>69251</c:v>
                </c:pt>
                <c:pt idx="9">
                  <c:v>240351.44477098458</c:v>
                </c:pt>
                <c:pt idx="10">
                  <c:v>141506.07399030458</c:v>
                </c:pt>
                <c:pt idx="11">
                  <c:v>177277.61195081059</c:v>
                </c:pt>
                <c:pt idx="12">
                  <c:v>254245.47028827004</c:v>
                </c:pt>
                <c:pt idx="13">
                  <c:v>85260.828452885369</c:v>
                </c:pt>
                <c:pt idx="14">
                  <c:v>70423.521770168416</c:v>
                </c:pt>
                <c:pt idx="15">
                  <c:v>42240.299661289995</c:v>
                </c:pt>
                <c:pt idx="16">
                  <c:v>162686.57452161078</c:v>
                </c:pt>
                <c:pt idx="17">
                  <c:v>355793.14771341596</c:v>
                </c:pt>
                <c:pt idx="18">
                  <c:v>197584</c:v>
                </c:pt>
                <c:pt idx="19">
                  <c:v>171131.85976224931</c:v>
                </c:pt>
                <c:pt idx="20">
                  <c:v>19588.195535190207</c:v>
                </c:pt>
                <c:pt idx="21">
                  <c:v>61684.802725004032</c:v>
                </c:pt>
                <c:pt idx="22">
                  <c:v>39026.333866780624</c:v>
                </c:pt>
                <c:pt idx="23">
                  <c:v>219805.163859358</c:v>
                </c:pt>
                <c:pt idx="24">
                  <c:v>48826.893084603609</c:v>
                </c:pt>
                <c:pt idx="25">
                  <c:v>158094.36098940202</c:v>
                </c:pt>
                <c:pt idx="26">
                  <c:v>252137.435</c:v>
                </c:pt>
                <c:pt idx="27">
                  <c:v>41927.912792260002</c:v>
                </c:pt>
                <c:pt idx="28">
                  <c:v>191230</c:v>
                </c:pt>
                <c:pt idx="29">
                  <c:v>126387.60581562921</c:v>
                </c:pt>
                <c:pt idx="30">
                  <c:v>305481.78834383562</c:v>
                </c:pt>
                <c:pt idx="31">
                  <c:v>93999.64531250397</c:v>
                </c:pt>
                <c:pt idx="32">
                  <c:v>207295.78509591779</c:v>
                </c:pt>
                <c:pt idx="33">
                  <c:v>113923.02743912399</c:v>
                </c:pt>
                <c:pt idx="34">
                  <c:v>115985.95936042137</c:v>
                </c:pt>
                <c:pt idx="35">
                  <c:v>176062.25399999999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709440"/>
        <c:axId val="245789056"/>
      </c:barChart>
      <c:catAx>
        <c:axId val="245709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500000"/>
          <a:lstStyle/>
          <a:p>
            <a:pPr>
              <a:defRPr sz="800"/>
            </a:pPr>
            <a:endParaRPr lang="en-US"/>
          </a:p>
        </c:txPr>
        <c:crossAx val="245789056"/>
        <c:crosses val="autoZero"/>
        <c:auto val="1"/>
        <c:lblAlgn val="ctr"/>
        <c:lblOffset val="100"/>
        <c:noMultiLvlLbl val="0"/>
      </c:catAx>
      <c:valAx>
        <c:axId val="245789056"/>
        <c:scaling>
          <c:orientation val="minMax"/>
          <c:max val="450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245709440"/>
        <c:crosses val="autoZero"/>
        <c:crossBetween val="between"/>
        <c:majorUnit val="75000"/>
        <c:dispUnits>
          <c:builtInUnit val="thousands"/>
          <c:dispUnitsLbl>
            <c:layout>
              <c:manualLayout>
                <c:xMode val="edge"/>
                <c:yMode val="edge"/>
                <c:x val="2.5029572649572649E-2"/>
                <c:y val="1.5285185185185185E-2"/>
              </c:manualLayout>
            </c:layout>
            <c:tx>
              <c:rich>
                <a:bodyPr rot="0" vert="horz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1" i="0" baseline="0">
                      <a:effectLst/>
                    </a:rPr>
                    <a:t>10^9 Euros</a:t>
                  </a:r>
                  <a:endParaRPr lang="en-GB" sz="400">
                    <a:effectLst/>
                  </a:endParaRPr>
                </a:p>
              </c:rich>
            </c:tx>
          </c:dispUnitsLbl>
        </c:dispUnits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534786324786322E-2"/>
          <c:y val="0.10131080246913581"/>
          <c:w val="0.92508982905982906"/>
          <c:h val="0.625085185185185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'Summary - 2015'!$N$6</c:f>
              <c:strCache>
                <c:ptCount val="1"/>
                <c:pt idx="0">
                  <c:v>Trading and AFS securities</c:v>
                </c:pt>
              </c:strCache>
            </c:strRef>
          </c:tx>
          <c:invertIfNegative val="0"/>
          <c:cat>
            <c:strRef>
              <c:f>'Summary - 2015'!$E$7:$E$42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Nykredit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- 2015'!$N$7:$N$42</c:f>
              <c:numCache>
                <c:formatCode>###\ ###\ ###\ ###\ ##0</c:formatCode>
                <c:ptCount val="36"/>
                <c:pt idx="0">
                  <c:v>926.94100000000003</c:v>
                </c:pt>
                <c:pt idx="1">
                  <c:v>5542.16</c:v>
                </c:pt>
                <c:pt idx="2">
                  <c:v>71075.262149958842</c:v>
                </c:pt>
                <c:pt idx="3">
                  <c:v>6918.6427300000005</c:v>
                </c:pt>
                <c:pt idx="4">
                  <c:v>14908.175323150635</c:v>
                </c:pt>
                <c:pt idx="5">
                  <c:v>4527.066264900006</c:v>
                </c:pt>
                <c:pt idx="6">
                  <c:v>98903.984198603037</c:v>
                </c:pt>
                <c:pt idx="7">
                  <c:v>10962.956999999995</c:v>
                </c:pt>
                <c:pt idx="8">
                  <c:v>29658.320088881301</c:v>
                </c:pt>
                <c:pt idx="9">
                  <c:v>7648.0877221421688</c:v>
                </c:pt>
                <c:pt idx="10">
                  <c:v>29780.438535372199</c:v>
                </c:pt>
                <c:pt idx="11">
                  <c:v>481.50846187841699</c:v>
                </c:pt>
                <c:pt idx="12">
                  <c:v>124008.94903168004</c:v>
                </c:pt>
                <c:pt idx="13">
                  <c:v>2768.4995379716247</c:v>
                </c:pt>
                <c:pt idx="14">
                  <c:v>16937.301180714989</c:v>
                </c:pt>
                <c:pt idx="15">
                  <c:v>6821.7494862762278</c:v>
                </c:pt>
                <c:pt idx="16">
                  <c:v>2566.9428956777488</c:v>
                </c:pt>
                <c:pt idx="17">
                  <c:v>121987.691715864</c:v>
                </c:pt>
                <c:pt idx="18">
                  <c:v>14043</c:v>
                </c:pt>
                <c:pt idx="19">
                  <c:v>19804.892115898238</c:v>
                </c:pt>
                <c:pt idx="20">
                  <c:v>4049.3487155000039</c:v>
                </c:pt>
                <c:pt idx="21">
                  <c:v>3718.7367175415197</c:v>
                </c:pt>
                <c:pt idx="22">
                  <c:v>12396.9238038395</c:v>
                </c:pt>
                <c:pt idx="23">
                  <c:v>5370.9380752859997</c:v>
                </c:pt>
                <c:pt idx="24">
                  <c:v>3661.4731178144471</c:v>
                </c:pt>
                <c:pt idx="25">
                  <c:v>2547.6529548267099</c:v>
                </c:pt>
                <c:pt idx="26">
                  <c:v>22797.021000000001</c:v>
                </c:pt>
                <c:pt idx="27">
                  <c:v>6617.3078714200001</c:v>
                </c:pt>
                <c:pt idx="28">
                  <c:v>4337</c:v>
                </c:pt>
                <c:pt idx="29">
                  <c:v>17907.214389518998</c:v>
                </c:pt>
                <c:pt idx="30">
                  <c:v>34398.027000000002</c:v>
                </c:pt>
                <c:pt idx="31">
                  <c:v>14678.207370596836</c:v>
                </c:pt>
                <c:pt idx="32">
                  <c:v>106957.93460564683</c:v>
                </c:pt>
                <c:pt idx="33">
                  <c:v>42604.023137589</c:v>
                </c:pt>
                <c:pt idx="34">
                  <c:v>3151.6364404035867</c:v>
                </c:pt>
                <c:pt idx="35">
                  <c:v>54357.705000000002</c:v>
                </c:pt>
              </c:numCache>
            </c:numRef>
          </c:val>
        </c:ser>
        <c:ser>
          <c:idx val="3"/>
          <c:order val="2"/>
          <c:tx>
            <c:strRef>
              <c:f>'Summary - 2015'!$O$6</c:f>
              <c:strCache>
                <c:ptCount val="1"/>
                <c:pt idx="0">
                  <c:v>Level 3 assets</c:v>
                </c:pt>
              </c:strCache>
            </c:strRef>
          </c:tx>
          <c:invertIfNegative val="0"/>
          <c:cat>
            <c:strRef>
              <c:f>'Summary - 2015'!$E$7:$E$42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Nykredit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- 2015'!$O$7:$O$42</c:f>
              <c:numCache>
                <c:formatCode>###\ ###\ ###\ ###\ ##0</c:formatCode>
                <c:ptCount val="36"/>
                <c:pt idx="0">
                  <c:v>1988.576</c:v>
                </c:pt>
                <c:pt idx="1">
                  <c:v>428.65600000000001</c:v>
                </c:pt>
                <c:pt idx="2">
                  <c:v>39858.300977781997</c:v>
                </c:pt>
                <c:pt idx="3">
                  <c:v>1901.153</c:v>
                </c:pt>
                <c:pt idx="4">
                  <c:v>1324.61</c:v>
                </c:pt>
                <c:pt idx="5">
                  <c:v>172.63200000000001</c:v>
                </c:pt>
                <c:pt idx="6">
                  <c:v>19115.461866999998</c:v>
                </c:pt>
                <c:pt idx="7">
                  <c:v>15329.397000000001</c:v>
                </c:pt>
                <c:pt idx="8">
                  <c:v>5658</c:v>
                </c:pt>
                <c:pt idx="9">
                  <c:v>5644.2637573224065</c:v>
                </c:pt>
                <c:pt idx="10">
                  <c:v>8693.4358710841552</c:v>
                </c:pt>
                <c:pt idx="11">
                  <c:v>1159.7834498699999</c:v>
                </c:pt>
                <c:pt idx="12">
                  <c:v>29159.81782737</c:v>
                </c:pt>
                <c:pt idx="13">
                  <c:v>9273.9647205573747</c:v>
                </c:pt>
                <c:pt idx="14">
                  <c:v>2105.726412</c:v>
                </c:pt>
                <c:pt idx="15">
                  <c:v>883.99863708999999</c:v>
                </c:pt>
                <c:pt idx="16">
                  <c:v>178.87630533721054</c:v>
                </c:pt>
                <c:pt idx="17">
                  <c:v>15024.340953830999</c:v>
                </c:pt>
                <c:pt idx="18">
                  <c:v>2345</c:v>
                </c:pt>
                <c:pt idx="19">
                  <c:v>2954.1770000000001</c:v>
                </c:pt>
                <c:pt idx="20">
                  <c:v>3490</c:v>
                </c:pt>
                <c:pt idx="21">
                  <c:v>717.63900000000001</c:v>
                </c:pt>
                <c:pt idx="22">
                  <c:v>2059.5954234000001</c:v>
                </c:pt>
                <c:pt idx="23">
                  <c:v>6441.855712824</c:v>
                </c:pt>
                <c:pt idx="24">
                  <c:v>137.39676220329875</c:v>
                </c:pt>
                <c:pt idx="25">
                  <c:v>431.87334038349201</c:v>
                </c:pt>
                <c:pt idx="26">
                  <c:v>2606</c:v>
                </c:pt>
                <c:pt idx="27">
                  <c:v>360.95800000000003</c:v>
                </c:pt>
                <c:pt idx="28">
                  <c:v>2470</c:v>
                </c:pt>
                <c:pt idx="29">
                  <c:v>5321.8884124979995</c:v>
                </c:pt>
                <c:pt idx="30">
                  <c:v>2396.413</c:v>
                </c:pt>
                <c:pt idx="31">
                  <c:v>283.79203854490117</c:v>
                </c:pt>
                <c:pt idx="32">
                  <c:v>8799.7283394300011</c:v>
                </c:pt>
                <c:pt idx="33">
                  <c:v>2717.920454997</c:v>
                </c:pt>
                <c:pt idx="34">
                  <c:v>20.137548336846002</c:v>
                </c:pt>
                <c:pt idx="35">
                  <c:v>5632.5450000000001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245808128"/>
        <c:axId val="245818112"/>
      </c:barChart>
      <c:barChart>
        <c:barDir val="col"/>
        <c:grouping val="clustered"/>
        <c:varyColors val="0"/>
        <c:ser>
          <c:idx val="1"/>
          <c:order val="0"/>
          <c:tx>
            <c:v>OTC derivatives (RHS)</c:v>
          </c:tx>
          <c:invertIfNegative val="0"/>
          <c:cat>
            <c:strRef>
              <c:f>'Summary - 2014'!$E$7:$E$43</c:f>
              <c:strCache>
                <c:ptCount val="37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La Caixa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Rabobank</c:v>
                </c:pt>
                <c:pt idx="30">
                  <c:v>RBS</c:v>
                </c:pt>
                <c:pt idx="31">
                  <c:v>Santander</c:v>
                </c:pt>
                <c:pt idx="32">
                  <c:v>SEB</c:v>
                </c:pt>
                <c:pt idx="33">
                  <c:v>Societe Generale</c:v>
                </c:pt>
                <c:pt idx="34">
                  <c:v>Standard Chartered</c:v>
                </c:pt>
                <c:pt idx="35">
                  <c:v>Swedbank</c:v>
                </c:pt>
                <c:pt idx="36">
                  <c:v>Unicredit</c:v>
                </c:pt>
              </c:strCache>
            </c:strRef>
          </c:cat>
          <c:val>
            <c:numRef>
              <c:f>'Summary - 2015'!$M$7:$M$42</c:f>
              <c:numCache>
                <c:formatCode>###\ ###\ ###\ ###\ ##0</c:formatCode>
                <c:ptCount val="36"/>
                <c:pt idx="0">
                  <c:v>1248949</c:v>
                </c:pt>
                <c:pt idx="1">
                  <c:v>71626.078999999998</c:v>
                </c:pt>
                <c:pt idx="2">
                  <c:v>32322141.687232856</c:v>
                </c:pt>
                <c:pt idx="3">
                  <c:v>1792906.161334068</c:v>
                </c:pt>
                <c:pt idx="4">
                  <c:v>1929414.7250000001</c:v>
                </c:pt>
                <c:pt idx="5">
                  <c:v>374292.98902400001</c:v>
                </c:pt>
                <c:pt idx="6">
                  <c:v>28088519.8521314</c:v>
                </c:pt>
                <c:pt idx="7">
                  <c:v>11065162</c:v>
                </c:pt>
                <c:pt idx="8">
                  <c:v>4600541</c:v>
                </c:pt>
                <c:pt idx="9">
                  <c:v>14284078.605925532</c:v>
                </c:pt>
                <c:pt idx="10">
                  <c:v>533089.93799999997</c:v>
                </c:pt>
                <c:pt idx="11">
                  <c:v>4979199.6904674778</c:v>
                </c:pt>
                <c:pt idx="12">
                  <c:v>35446760.046629876</c:v>
                </c:pt>
                <c:pt idx="13">
                  <c:v>774839.84355637489</c:v>
                </c:pt>
                <c:pt idx="14">
                  <c:v>978178.853871</c:v>
                </c:pt>
                <c:pt idx="15">
                  <c:v>231096</c:v>
                </c:pt>
                <c:pt idx="16">
                  <c:v>440740.96388940921</c:v>
                </c:pt>
                <c:pt idx="17">
                  <c:v>18139121.884538345</c:v>
                </c:pt>
                <c:pt idx="18">
                  <c:v>3811793</c:v>
                </c:pt>
                <c:pt idx="19">
                  <c:v>2350673.3160000001</c:v>
                </c:pt>
                <c:pt idx="20">
                  <c:v>468170</c:v>
                </c:pt>
                <c:pt idx="21">
                  <c:v>467312.66200000001</c:v>
                </c:pt>
                <c:pt idx="22">
                  <c:v>1228566.7645769673</c:v>
                </c:pt>
                <c:pt idx="23">
                  <c:v>6642521.9707616065</c:v>
                </c:pt>
                <c:pt idx="24">
                  <c:v>221149.29527176506</c:v>
                </c:pt>
                <c:pt idx="25">
                  <c:v>733.94941493761121</c:v>
                </c:pt>
                <c:pt idx="26">
                  <c:v>7211442.3739999998</c:v>
                </c:pt>
                <c:pt idx="27">
                  <c:v>339841.33199999999</c:v>
                </c:pt>
                <c:pt idx="28">
                  <c:v>2892704</c:v>
                </c:pt>
                <c:pt idx="29">
                  <c:v>28318905.922580414</c:v>
                </c:pt>
                <c:pt idx="30">
                  <c:v>4332572.0070000002</c:v>
                </c:pt>
                <c:pt idx="31">
                  <c:v>1602255.6264738971</c:v>
                </c:pt>
                <c:pt idx="32">
                  <c:v>16151621.647319</c:v>
                </c:pt>
                <c:pt idx="33">
                  <c:v>5587158.077224737</c:v>
                </c:pt>
                <c:pt idx="34">
                  <c:v>694675.95236175798</c:v>
                </c:pt>
                <c:pt idx="35">
                  <c:v>2484036.9470000002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-100"/>
        <c:axId val="245822592"/>
        <c:axId val="245820032"/>
      </c:barChart>
      <c:catAx>
        <c:axId val="245808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245818112"/>
        <c:crosses val="autoZero"/>
        <c:auto val="1"/>
        <c:lblAlgn val="ctr"/>
        <c:lblOffset val="100"/>
        <c:noMultiLvlLbl val="0"/>
      </c:catAx>
      <c:valAx>
        <c:axId val="24581811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245808128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2.0670746527777777E-2"/>
                <c:y val="3.5260416666666665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GB"/>
                    <a:t> 10^9 Euros</a:t>
                  </a:r>
                </a:p>
              </c:rich>
            </c:tx>
          </c:dispUnitsLbl>
        </c:dispUnits>
      </c:valAx>
      <c:valAx>
        <c:axId val="245820032"/>
        <c:scaling>
          <c:orientation val="minMax"/>
          <c:max val="42000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10</a:t>
                </a:r>
                <a:r>
                  <a:rPr lang="en-GB" sz="1000" b="1" i="0" u="none" strike="noStrike" baseline="0">
                    <a:effectLst/>
                  </a:rPr>
                  <a:t>^12 Euros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4547547008547006"/>
              <c:y val="1.4604938271604937E-3"/>
            </c:manualLayout>
          </c:layout>
          <c:overlay val="0"/>
        </c:title>
        <c:numFmt formatCode="###\ ###\ ###\ ###\ ##0" sourceLinked="1"/>
        <c:majorTickMark val="out"/>
        <c:minorTickMark val="none"/>
        <c:tickLblPos val="nextTo"/>
        <c:crossAx val="245822592"/>
        <c:crosses val="max"/>
        <c:crossBetween val="between"/>
        <c:majorUnit val="6000000"/>
        <c:dispUnits>
          <c:builtInUnit val="millions"/>
        </c:dispUnits>
      </c:valAx>
      <c:catAx>
        <c:axId val="245822592"/>
        <c:scaling>
          <c:orientation val="minMax"/>
        </c:scaling>
        <c:delete val="1"/>
        <c:axPos val="b"/>
        <c:majorTickMark val="out"/>
        <c:minorTickMark val="none"/>
        <c:tickLblPos val="nextTo"/>
        <c:crossAx val="245820032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97292553169372E-2"/>
          <c:y val="8.4651851851851853E-2"/>
          <c:w val="0.95648094305169062"/>
          <c:h val="0.620568209876543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- 2015'!$P$6</c:f>
              <c:strCache>
                <c:ptCount val="1"/>
                <c:pt idx="0">
                  <c:v>Cross-jurisdictional claims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- 2015'!$E$7:$E$42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Nykredit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- 2015'!$P$7:$P$42</c:f>
              <c:numCache>
                <c:formatCode>###\ ###\ ###\ ###\ ##0</c:formatCode>
                <c:ptCount val="36"/>
                <c:pt idx="0">
                  <c:v>112247.683</c:v>
                </c:pt>
                <c:pt idx="1">
                  <c:v>21265.004000000001</c:v>
                </c:pt>
                <c:pt idx="2">
                  <c:v>629619.18392499699</c:v>
                </c:pt>
                <c:pt idx="3">
                  <c:v>35237.279000000002</c:v>
                </c:pt>
                <c:pt idx="4">
                  <c:v>375232.886</c:v>
                </c:pt>
                <c:pt idx="5">
                  <c:v>15164.746999999999</c:v>
                </c:pt>
                <c:pt idx="6">
                  <c:v>1004361.7830000001</c:v>
                </c:pt>
                <c:pt idx="7">
                  <c:v>188527.21409514177</c:v>
                </c:pt>
                <c:pt idx="8">
                  <c:v>227844</c:v>
                </c:pt>
                <c:pt idx="9">
                  <c:v>354149.09738102002</c:v>
                </c:pt>
                <c:pt idx="10">
                  <c:v>83114.744107999999</c:v>
                </c:pt>
                <c:pt idx="11">
                  <c:v>166836.54438345757</c:v>
                </c:pt>
                <c:pt idx="12">
                  <c:v>821771</c:v>
                </c:pt>
                <c:pt idx="13">
                  <c:v>111955.63912875</c:v>
                </c:pt>
                <c:pt idx="14">
                  <c:v>78908.776853300005</c:v>
                </c:pt>
                <c:pt idx="15">
                  <c:v>102552.269</c:v>
                </c:pt>
                <c:pt idx="16">
                  <c:v>108510.05662753238</c:v>
                </c:pt>
                <c:pt idx="17">
                  <c:v>1361006.7049482239</c:v>
                </c:pt>
                <c:pt idx="18">
                  <c:v>525799</c:v>
                </c:pt>
                <c:pt idx="19">
                  <c:v>138398</c:v>
                </c:pt>
                <c:pt idx="20">
                  <c:v>102941</c:v>
                </c:pt>
                <c:pt idx="21">
                  <c:v>20145.830999999998</c:v>
                </c:pt>
                <c:pt idx="22">
                  <c:v>65552.84169026</c:v>
                </c:pt>
                <c:pt idx="23">
                  <c:v>68541.453783698002</c:v>
                </c:pt>
                <c:pt idx="24">
                  <c:v>7982.8326187469993</c:v>
                </c:pt>
                <c:pt idx="25">
                  <c:v>0</c:v>
                </c:pt>
                <c:pt idx="26">
                  <c:v>394944</c:v>
                </c:pt>
                <c:pt idx="27">
                  <c:v>49460.349408859998</c:v>
                </c:pt>
                <c:pt idx="28">
                  <c:v>271246</c:v>
                </c:pt>
                <c:pt idx="29">
                  <c:v>302170.44760547398</c:v>
                </c:pt>
                <c:pt idx="30">
                  <c:v>898638.03044399957</c:v>
                </c:pt>
                <c:pt idx="31">
                  <c:v>99349.855181136387</c:v>
                </c:pt>
                <c:pt idx="32">
                  <c:v>453300.04209599999</c:v>
                </c:pt>
                <c:pt idx="33">
                  <c:v>434519.15118666296</c:v>
                </c:pt>
                <c:pt idx="34">
                  <c:v>13391.08115714166</c:v>
                </c:pt>
                <c:pt idx="35">
                  <c:v>498564.89299999998</c:v>
                </c:pt>
              </c:numCache>
            </c:numRef>
          </c:val>
        </c:ser>
        <c:ser>
          <c:idx val="1"/>
          <c:order val="1"/>
          <c:tx>
            <c:strRef>
              <c:f>'Summary - 2015'!$Q$6</c:f>
              <c:strCache>
                <c:ptCount val="1"/>
                <c:pt idx="0">
                  <c:v>Cross-jurisdictional liabilities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- 2015'!$E$7:$E$42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Nykredit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- 2015'!$Q$7:$Q$42</c:f>
              <c:numCache>
                <c:formatCode>###\ ###\ ###\ ###\ ##0</c:formatCode>
                <c:ptCount val="36"/>
                <c:pt idx="0">
                  <c:v>121133.777</c:v>
                </c:pt>
                <c:pt idx="1">
                  <c:v>2196.3879999999999</c:v>
                </c:pt>
                <c:pt idx="2">
                  <c:v>582462.05468849989</c:v>
                </c:pt>
                <c:pt idx="3">
                  <c:v>20398.544000000002</c:v>
                </c:pt>
                <c:pt idx="4">
                  <c:v>375639.25247538998</c:v>
                </c:pt>
                <c:pt idx="5">
                  <c:v>21437.753005507489</c:v>
                </c:pt>
                <c:pt idx="6">
                  <c:v>771977.6977491033</c:v>
                </c:pt>
                <c:pt idx="7">
                  <c:v>90126.376686999996</c:v>
                </c:pt>
                <c:pt idx="8">
                  <c:v>118138</c:v>
                </c:pt>
                <c:pt idx="9">
                  <c:v>220936.96696060133</c:v>
                </c:pt>
                <c:pt idx="10">
                  <c:v>46279.601502085599</c:v>
                </c:pt>
                <c:pt idx="11">
                  <c:v>293737.51566520066</c:v>
                </c:pt>
                <c:pt idx="12">
                  <c:v>611100</c:v>
                </c:pt>
                <c:pt idx="13">
                  <c:v>75404.145654457127</c:v>
                </c:pt>
                <c:pt idx="14">
                  <c:v>26805.135126270005</c:v>
                </c:pt>
                <c:pt idx="15">
                  <c:v>92272.903891014881</c:v>
                </c:pt>
                <c:pt idx="16">
                  <c:v>48601.329068046558</c:v>
                </c:pt>
                <c:pt idx="17">
                  <c:v>1119132.9105672</c:v>
                </c:pt>
                <c:pt idx="18">
                  <c:v>440817</c:v>
                </c:pt>
                <c:pt idx="19">
                  <c:v>112374.71</c:v>
                </c:pt>
                <c:pt idx="20">
                  <c:v>96503</c:v>
                </c:pt>
                <c:pt idx="21">
                  <c:v>18142.565999999999</c:v>
                </c:pt>
                <c:pt idx="22">
                  <c:v>28336.186000000002</c:v>
                </c:pt>
                <c:pt idx="23">
                  <c:v>132936.84857117699</c:v>
                </c:pt>
                <c:pt idx="24">
                  <c:v>8983.6336057656699</c:v>
                </c:pt>
                <c:pt idx="25">
                  <c:v>0</c:v>
                </c:pt>
                <c:pt idx="26">
                  <c:v>370529</c:v>
                </c:pt>
                <c:pt idx="27">
                  <c:v>42633.851661990004</c:v>
                </c:pt>
                <c:pt idx="28">
                  <c:v>99861</c:v>
                </c:pt>
                <c:pt idx="29">
                  <c:v>201148.57962168899</c:v>
                </c:pt>
                <c:pt idx="30">
                  <c:v>818615.43016599992</c:v>
                </c:pt>
                <c:pt idx="31">
                  <c:v>161472.49942352501</c:v>
                </c:pt>
                <c:pt idx="32">
                  <c:v>298111.11330851394</c:v>
                </c:pt>
                <c:pt idx="33">
                  <c:v>445189.67566307395</c:v>
                </c:pt>
                <c:pt idx="34">
                  <c:v>82035.348800080756</c:v>
                </c:pt>
                <c:pt idx="35">
                  <c:v>364367.57500000001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5061504"/>
        <c:axId val="245063040"/>
      </c:barChart>
      <c:catAx>
        <c:axId val="245061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500000"/>
          <a:lstStyle/>
          <a:p>
            <a:pPr>
              <a:defRPr sz="800"/>
            </a:pPr>
            <a:endParaRPr lang="en-US"/>
          </a:p>
        </c:txPr>
        <c:crossAx val="245063040"/>
        <c:crosses val="autoZero"/>
        <c:auto val="1"/>
        <c:lblAlgn val="ctr"/>
        <c:lblOffset val="100"/>
        <c:noMultiLvlLbl val="0"/>
      </c:catAx>
      <c:valAx>
        <c:axId val="24506304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245061504"/>
        <c:crosses val="autoZero"/>
        <c:crossBetween val="between"/>
        <c:dispUnits>
          <c:builtInUnit val="thousands"/>
        </c:dispUnits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97292553169372E-2"/>
          <c:y val="0.11698993055555555"/>
          <c:w val="0.92067205128205132"/>
          <c:h val="0.63166882716049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- 2015'!$K$6</c:f>
              <c:strCache>
                <c:ptCount val="1"/>
                <c:pt idx="0">
                  <c:v>Assets under custody</c:v>
                </c:pt>
              </c:strCache>
            </c:strRef>
          </c:tx>
          <c:invertIfNegative val="0"/>
          <c:cat>
            <c:strRef>
              <c:f>'Summary - 2014'!$E$7:$E$43</c:f>
              <c:strCache>
                <c:ptCount val="37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La Caixa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Rabobank</c:v>
                </c:pt>
                <c:pt idx="30">
                  <c:v>RBS</c:v>
                </c:pt>
                <c:pt idx="31">
                  <c:v>Santander</c:v>
                </c:pt>
                <c:pt idx="32">
                  <c:v>SEB</c:v>
                </c:pt>
                <c:pt idx="33">
                  <c:v>Societe Generale</c:v>
                </c:pt>
                <c:pt idx="34">
                  <c:v>Standard Chartered</c:v>
                </c:pt>
                <c:pt idx="35">
                  <c:v>Swedbank</c:v>
                </c:pt>
                <c:pt idx="36">
                  <c:v>Unicredit</c:v>
                </c:pt>
              </c:strCache>
            </c:strRef>
          </c:cat>
          <c:val>
            <c:numRef>
              <c:f>'Summary - 2014'!$K$7:$K$42</c:f>
              <c:numCache>
                <c:formatCode>###\ ###\ ###\ ###\ ##0</c:formatCode>
                <c:ptCount val="36"/>
                <c:pt idx="0">
                  <c:v>231073.83600000001</c:v>
                </c:pt>
                <c:pt idx="1">
                  <c:v>171273.12899999999</c:v>
                </c:pt>
                <c:pt idx="2">
                  <c:v>152462.486</c:v>
                </c:pt>
                <c:pt idx="3">
                  <c:v>167985.1557426785</c:v>
                </c:pt>
                <c:pt idx="4">
                  <c:v>75880.649000000005</c:v>
                </c:pt>
                <c:pt idx="5">
                  <c:v>635711.60699999996</c:v>
                </c:pt>
                <c:pt idx="6">
                  <c:v>41593</c:v>
                </c:pt>
                <c:pt idx="7">
                  <c:v>4554000</c:v>
                </c:pt>
                <c:pt idx="8">
                  <c:v>74300</c:v>
                </c:pt>
                <c:pt idx="9">
                  <c:v>76320</c:v>
                </c:pt>
                <c:pt idx="10">
                  <c:v>2353000</c:v>
                </c:pt>
                <c:pt idx="11">
                  <c:v>289553.54747082002</c:v>
                </c:pt>
                <c:pt idx="12">
                  <c:v>87010.597130039998</c:v>
                </c:pt>
                <c:pt idx="13">
                  <c:v>2203825.6888694898</c:v>
                </c:pt>
                <c:pt idx="14">
                  <c:v>155607.16640700001</c:v>
                </c:pt>
                <c:pt idx="15">
                  <c:v>634806.98799107003</c:v>
                </c:pt>
                <c:pt idx="16">
                  <c:v>190871</c:v>
                </c:pt>
                <c:pt idx="17">
                  <c:v>169594.37858700001</c:v>
                </c:pt>
                <c:pt idx="18">
                  <c:v>130600</c:v>
                </c:pt>
                <c:pt idx="19">
                  <c:v>5246025.8654036</c:v>
                </c:pt>
                <c:pt idx="20">
                  <c:v>163305</c:v>
                </c:pt>
                <c:pt idx="21">
                  <c:v>444164.58199999999</c:v>
                </c:pt>
                <c:pt idx="22">
                  <c:v>223867.77491767</c:v>
                </c:pt>
                <c:pt idx="23">
                  <c:v>97896.360588489988</c:v>
                </c:pt>
                <c:pt idx="24">
                  <c:v>225641.50297392998</c:v>
                </c:pt>
                <c:pt idx="25">
                  <c:v>13348.311716831999</c:v>
                </c:pt>
                <c:pt idx="26">
                  <c:v>0</c:v>
                </c:pt>
                <c:pt idx="27">
                  <c:v>614800</c:v>
                </c:pt>
                <c:pt idx="28">
                  <c:v>69023.760999999999</c:v>
                </c:pt>
                <c:pt idx="29">
                  <c:v>211</c:v>
                </c:pt>
                <c:pt idx="30">
                  <c:v>141047.63122387198</c:v>
                </c:pt>
                <c:pt idx="31">
                  <c:v>943103.88758771843</c:v>
                </c:pt>
                <c:pt idx="32">
                  <c:v>720004.25761700002</c:v>
                </c:pt>
                <c:pt idx="33">
                  <c:v>3854000</c:v>
                </c:pt>
                <c:pt idx="34">
                  <c:v>752318.69072925544</c:v>
                </c:pt>
                <c:pt idx="35">
                  <c:v>147543.07519630971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6"/>
        <c:overlap val="-100"/>
        <c:axId val="245090944"/>
        <c:axId val="245096832"/>
      </c:barChart>
      <c:barChart>
        <c:barDir val="col"/>
        <c:grouping val="clustered"/>
        <c:varyColors val="0"/>
        <c:ser>
          <c:idx val="0"/>
          <c:order val="1"/>
          <c:invertIfNegative val="0"/>
          <c:val>
            <c:numRef>
              <c:f>'Summary - 2015'!$R$7:$R$42</c:f>
              <c:numCache>
                <c:formatCode>General</c:formatCode>
                <c:ptCount val="36"/>
              </c:numCache>
            </c:numRef>
          </c:val>
        </c:ser>
        <c:ser>
          <c:idx val="2"/>
          <c:order val="2"/>
          <c:tx>
            <c:v>Underwriting activity (RHS)</c:v>
          </c:tx>
          <c:invertIfNegative val="0"/>
          <c:cat>
            <c:strRef>
              <c:f>'Summary - 2015'!$E$7:$E$42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Nykredit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- 2015'!$L$7:$L$42</c:f>
              <c:numCache>
                <c:formatCode>###\ ###\ ###\ ###\ ##0</c:formatCode>
                <c:ptCount val="36"/>
                <c:pt idx="0">
                  <c:v>4969.3357272727271</c:v>
                </c:pt>
                <c:pt idx="1">
                  <c:v>0</c:v>
                </c:pt>
                <c:pt idx="2">
                  <c:v>335726.5481603145</c:v>
                </c:pt>
                <c:pt idx="3">
                  <c:v>7531.4709999999995</c:v>
                </c:pt>
                <c:pt idx="4">
                  <c:v>27836.512760000001</c:v>
                </c:pt>
                <c:pt idx="5">
                  <c:v>835.14</c:v>
                </c:pt>
                <c:pt idx="6">
                  <c:v>156493.2802364589</c:v>
                </c:pt>
                <c:pt idx="7">
                  <c:v>39732.876012542569</c:v>
                </c:pt>
                <c:pt idx="8">
                  <c:v>36509</c:v>
                </c:pt>
                <c:pt idx="9">
                  <c:v>70850.574079176993</c:v>
                </c:pt>
                <c:pt idx="10">
                  <c:v>1664.4</c:v>
                </c:pt>
                <c:pt idx="11">
                  <c:v>20322.838106221152</c:v>
                </c:pt>
                <c:pt idx="12">
                  <c:v>286198</c:v>
                </c:pt>
                <c:pt idx="13">
                  <c:v>15350.378147464124</c:v>
                </c:pt>
                <c:pt idx="14">
                  <c:v>20006</c:v>
                </c:pt>
                <c:pt idx="15">
                  <c:v>14.66</c:v>
                </c:pt>
                <c:pt idx="16">
                  <c:v>8371.4328509184179</c:v>
                </c:pt>
                <c:pt idx="17">
                  <c:v>197006.521496523</c:v>
                </c:pt>
                <c:pt idx="18">
                  <c:v>20757</c:v>
                </c:pt>
                <c:pt idx="19">
                  <c:v>29872.782999999999</c:v>
                </c:pt>
                <c:pt idx="20">
                  <c:v>62.6</c:v>
                </c:pt>
                <c:pt idx="21">
                  <c:v>594.1</c:v>
                </c:pt>
                <c:pt idx="22">
                  <c:v>23509.493999999999</c:v>
                </c:pt>
                <c:pt idx="23">
                  <c:v>35543.293143071001</c:v>
                </c:pt>
                <c:pt idx="24">
                  <c:v>0</c:v>
                </c:pt>
                <c:pt idx="25">
                  <c:v>1325.427192820682</c:v>
                </c:pt>
                <c:pt idx="26">
                  <c:v>55820.593999999997</c:v>
                </c:pt>
                <c:pt idx="27">
                  <c:v>8429.0300000000007</c:v>
                </c:pt>
                <c:pt idx="28">
                  <c:v>8812</c:v>
                </c:pt>
                <c:pt idx="29">
                  <c:v>57063.832691306001</c:v>
                </c:pt>
                <c:pt idx="30">
                  <c:v>29892.453483932353</c:v>
                </c:pt>
                <c:pt idx="31">
                  <c:v>16455.300000078969</c:v>
                </c:pt>
                <c:pt idx="32">
                  <c:v>109759.20659</c:v>
                </c:pt>
                <c:pt idx="33">
                  <c:v>29497.565897861998</c:v>
                </c:pt>
                <c:pt idx="34">
                  <c:v>0.52026769806899997</c:v>
                </c:pt>
                <c:pt idx="35">
                  <c:v>62274.603000000003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0"/>
        <c:axId val="255656320"/>
        <c:axId val="245098752"/>
      </c:barChart>
      <c:catAx>
        <c:axId val="245090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245096832"/>
        <c:crosses val="autoZero"/>
        <c:auto val="1"/>
        <c:lblAlgn val="ctr"/>
        <c:lblOffset val="100"/>
        <c:noMultiLvlLbl val="0"/>
      </c:catAx>
      <c:valAx>
        <c:axId val="24509683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2450909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0670746527777777E-2"/>
                <c:y val="3.5260416666666665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GB"/>
                    <a:t> 10^9 Euros</a:t>
                  </a:r>
                </a:p>
              </c:rich>
            </c:tx>
          </c:dispUnitsLbl>
        </c:dispUnits>
      </c:valAx>
      <c:valAx>
        <c:axId val="245098752"/>
        <c:scaling>
          <c:orientation val="minMax"/>
          <c:max val="360000"/>
        </c:scaling>
        <c:delete val="0"/>
        <c:axPos val="r"/>
        <c:numFmt formatCode="General" sourceLinked="1"/>
        <c:majorTickMark val="out"/>
        <c:minorTickMark val="none"/>
        <c:tickLblPos val="nextTo"/>
        <c:crossAx val="255656320"/>
        <c:crosses val="max"/>
        <c:crossBetween val="between"/>
        <c:majorUnit val="60000"/>
        <c:dispUnits>
          <c:builtInUnit val="thousands"/>
        </c:dispUnits>
      </c:valAx>
      <c:catAx>
        <c:axId val="25565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245098752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982735042735037E-2"/>
          <c:y val="0.11698993055555555"/>
          <c:w val="0.95540709401709401"/>
          <c:h val="0.63292469135802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'Summary - 2015'!$J$6</c:f>
              <c:strCache>
                <c:ptCount val="1"/>
                <c:pt idx="0">
                  <c:v>Payments activity 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'Summary - 2015'!$E$7:$E$42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Nykredit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- 2015'!$J$7:$J$42</c:f>
              <c:numCache>
                <c:formatCode>###\ ###\ ###\ ###\ ##0</c:formatCode>
                <c:ptCount val="36"/>
                <c:pt idx="0">
                  <c:v>3950733.0329999998</c:v>
                </c:pt>
                <c:pt idx="1">
                  <c:v>647221.022</c:v>
                </c:pt>
                <c:pt idx="2">
                  <c:v>41394627.703174569</c:v>
                </c:pt>
                <c:pt idx="3">
                  <c:v>1880556.9382224532</c:v>
                </c:pt>
                <c:pt idx="4">
                  <c:v>7016612.3008531611</c:v>
                </c:pt>
                <c:pt idx="5">
                  <c:v>1106341.9472340001</c:v>
                </c:pt>
                <c:pt idx="6">
                  <c:v>32792633.702105805</c:v>
                </c:pt>
                <c:pt idx="7">
                  <c:v>30662128.021811843</c:v>
                </c:pt>
                <c:pt idx="8">
                  <c:v>29353770.151653253</c:v>
                </c:pt>
                <c:pt idx="9">
                  <c:v>29391100.839086857</c:v>
                </c:pt>
                <c:pt idx="10">
                  <c:v>14275835.543544147</c:v>
                </c:pt>
                <c:pt idx="11">
                  <c:v>592554.29048925883</c:v>
                </c:pt>
                <c:pt idx="12">
                  <c:v>112106156.05240008</c:v>
                </c:pt>
                <c:pt idx="13">
                  <c:v>23275469.052846469</c:v>
                </c:pt>
                <c:pt idx="14">
                  <c:v>5057101.8664349308</c:v>
                </c:pt>
                <c:pt idx="15">
                  <c:v>10834162.050528999</c:v>
                </c:pt>
                <c:pt idx="16">
                  <c:v>12033542.969189277</c:v>
                </c:pt>
                <c:pt idx="17">
                  <c:v>82344110.621764854</c:v>
                </c:pt>
                <c:pt idx="18">
                  <c:v>21107558.896766856</c:v>
                </c:pt>
                <c:pt idx="19">
                  <c:v>10376230.252076643</c:v>
                </c:pt>
                <c:pt idx="20">
                  <c:v>4913726</c:v>
                </c:pt>
                <c:pt idx="21">
                  <c:v>2760423.2301938133</c:v>
                </c:pt>
                <c:pt idx="22">
                  <c:v>4863762.8861539047</c:v>
                </c:pt>
                <c:pt idx="23">
                  <c:v>38101224.882521398</c:v>
                </c:pt>
                <c:pt idx="24">
                  <c:v>397856.81407590985</c:v>
                </c:pt>
                <c:pt idx="25">
                  <c:v>199560.34027740601</c:v>
                </c:pt>
                <c:pt idx="26">
                  <c:v>34403227.147</c:v>
                </c:pt>
                <c:pt idx="27">
                  <c:v>1056784.329424462</c:v>
                </c:pt>
                <c:pt idx="28">
                  <c:v>15968739.654243</c:v>
                </c:pt>
                <c:pt idx="29">
                  <c:v>50112642.208228841</c:v>
                </c:pt>
                <c:pt idx="30">
                  <c:v>9294234.8152122628</c:v>
                </c:pt>
                <c:pt idx="31">
                  <c:v>5643514.2866490996</c:v>
                </c:pt>
                <c:pt idx="32">
                  <c:v>29794263.715758003</c:v>
                </c:pt>
                <c:pt idx="33">
                  <c:v>29799111.778204117</c:v>
                </c:pt>
                <c:pt idx="34">
                  <c:v>3102238.169324324</c:v>
                </c:pt>
                <c:pt idx="35">
                  <c:v>10627049.153000001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0"/>
        <c:axId val="255685376"/>
        <c:axId val="255686912"/>
      </c:barChart>
      <c:catAx>
        <c:axId val="255685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255686912"/>
        <c:crosses val="autoZero"/>
        <c:auto val="1"/>
        <c:lblAlgn val="ctr"/>
        <c:lblOffset val="100"/>
        <c:noMultiLvlLbl val="0"/>
      </c:catAx>
      <c:valAx>
        <c:axId val="25568691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255685376"/>
        <c:crosses val="autoZero"/>
        <c:crossBetween val="between"/>
        <c:majorUnit val="15000000"/>
        <c:minorUnit val="30000"/>
        <c:dispUnits>
          <c:builtInUnit val="millions"/>
          <c:dispUnitsLbl>
            <c:layout>
              <c:manualLayout>
                <c:xMode val="edge"/>
                <c:yMode val="edge"/>
                <c:x val="1.6328888888888889E-2"/>
                <c:y val="1.5285185185185185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^12 Euros</a:t>
                  </a:r>
                  <a:endParaRPr lang="en-US"/>
                </a:p>
              </c:rich>
            </c:tx>
          </c:dispUnitsLbl>
        </c:dispUnits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'Charts - 3yr'!$B$2:$F$2</c:f>
          <c:strCache>
            <c:ptCount val="1"/>
            <c:pt idx="0">
              <c:v>Total exposures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2751965811965817E-2"/>
          <c:y val="9.8091071428571444E-2"/>
          <c:w val="0.9380279487179487"/>
          <c:h val="0.75378444444444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- 3yr'!$Y$9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</c:spPr>
          <c:invertIfNegative val="0"/>
          <c:dLbls>
            <c:delete val="1"/>
          </c:dLbls>
          <c:cat>
            <c:strRef>
              <c:f>'Charts - 3yr'!$X$10:$X$47</c:f>
              <c:strCache>
                <c:ptCount val="38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La Caixa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Santander</c:v>
                </c:pt>
                <c:pt idx="33">
                  <c:v>SEB</c:v>
                </c:pt>
                <c:pt idx="34">
                  <c:v>Societe Generale</c:v>
                </c:pt>
                <c:pt idx="35">
                  <c:v>Standard Chartered</c:v>
                </c:pt>
                <c:pt idx="36">
                  <c:v>Swedbank</c:v>
                </c:pt>
                <c:pt idx="37">
                  <c:v>Unicredit</c:v>
                </c:pt>
              </c:strCache>
            </c:strRef>
          </c:cat>
          <c:val>
            <c:numRef>
              <c:f>'Charts - 3yr'!$Y$10:$Y$47</c:f>
              <c:numCache>
                <c:formatCode>0</c:formatCode>
                <c:ptCount val="38"/>
                <c:pt idx="0">
                  <c:v>421707.62530000001</c:v>
                </c:pt>
                <c:pt idx="1">
                  <c:v>211182.77753939002</c:v>
                </c:pt>
                <c:pt idx="2">
                  <c:v>212493.35845458001</c:v>
                </c:pt>
                <c:pt idx="3">
                  <c:v>1962639.6087325828</c:v>
                </c:pt>
                <c:pt idx="4">
                  <c:v>289756.51520661876</c:v>
                </c:pt>
                <c:pt idx="5">
                  <c:v>681163.78104474302</c:v>
                </c:pt>
                <c:pt idx="6">
                  <c:v>0</c:v>
                </c:pt>
                <c:pt idx="7">
                  <c:v>2031623.0665639413</c:v>
                </c:pt>
                <c:pt idx="8">
                  <c:v>1235027</c:v>
                </c:pt>
                <c:pt idx="9">
                  <c:v>686192</c:v>
                </c:pt>
                <c:pt idx="10">
                  <c:v>1746395</c:v>
                </c:pt>
                <c:pt idx="11">
                  <c:v>635772.76807416882</c:v>
                </c:pt>
                <c:pt idx="12">
                  <c:v>474469.65387711767</c:v>
                </c:pt>
                <c:pt idx="13">
                  <c:v>1747748.1287083481</c:v>
                </c:pt>
                <c:pt idx="14">
                  <c:v>287606.12399665877</c:v>
                </c:pt>
                <c:pt idx="15">
                  <c:v>335983.80239999999</c:v>
                </c:pt>
                <c:pt idx="16">
                  <c:v>230991.54858738001</c:v>
                </c:pt>
                <c:pt idx="17">
                  <c:v>323792.993369648</c:v>
                </c:pt>
                <c:pt idx="18">
                  <c:v>205373.3675947866</c:v>
                </c:pt>
                <c:pt idx="19">
                  <c:v>2414659.9732727744</c:v>
                </c:pt>
                <c:pt idx="20">
                  <c:v>934934.3</c:v>
                </c:pt>
                <c:pt idx="21">
                  <c:v>686739.46308654896</c:v>
                </c:pt>
                <c:pt idx="22">
                  <c:v>236939.41234585541</c:v>
                </c:pt>
                <c:pt idx="23">
                  <c:v>376236.27477390075</c:v>
                </c:pt>
                <c:pt idx="24">
                  <c:v>312590.79452339001</c:v>
                </c:pt>
                <c:pt idx="25">
                  <c:v>999270.27278693754</c:v>
                </c:pt>
                <c:pt idx="26">
                  <c:v>253251.52928110558</c:v>
                </c:pt>
                <c:pt idx="27">
                  <c:v>663362.29999999993</c:v>
                </c:pt>
                <c:pt idx="28">
                  <c:v>225518.96919999999</c:v>
                </c:pt>
                <c:pt idx="29">
                  <c:v>#N/A</c:v>
                </c:pt>
                <c:pt idx="30">
                  <c:v>731867.1</c:v>
                </c:pt>
                <c:pt idx="31">
                  <c:v>1394037.7831221577</c:v>
                </c:pt>
                <c:pt idx="32">
                  <c:v>1379106.7149738988</c:v>
                </c:pt>
                <c:pt idx="33">
                  <c:v>281513.48272757203</c:v>
                </c:pt>
                <c:pt idx="34">
                  <c:v>1296685.1514638928</c:v>
                </c:pt>
                <c:pt idx="35">
                  <c:v>583762.79493429174</c:v>
                </c:pt>
                <c:pt idx="36">
                  <c:v>218642.36201695254</c:v>
                </c:pt>
                <c:pt idx="37">
                  <c:v>1004589.7801410151</c:v>
                </c:pt>
              </c:numCache>
            </c:numRef>
          </c:val>
        </c:ser>
        <c:ser>
          <c:idx val="1"/>
          <c:order val="1"/>
          <c:tx>
            <c:strRef>
              <c:f>'Charts - 3yr'!$Z$9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 w="19050">
              <a:solidFill>
                <a:sysClr val="window" lastClr="FFFFFF"/>
              </a:solidFill>
            </a:ln>
          </c:spPr>
          <c:invertIfNegative val="0"/>
          <c:dLbls>
            <c:delete val="1"/>
          </c:dLbls>
          <c:cat>
            <c:strRef>
              <c:f>'Charts - 3yr'!$X$10:$X$47</c:f>
              <c:strCache>
                <c:ptCount val="38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La Caixa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Santander</c:v>
                </c:pt>
                <c:pt idx="33">
                  <c:v>SEB</c:v>
                </c:pt>
                <c:pt idx="34">
                  <c:v>Societe Generale</c:v>
                </c:pt>
                <c:pt idx="35">
                  <c:v>Standard Chartered</c:v>
                </c:pt>
                <c:pt idx="36">
                  <c:v>Swedbank</c:v>
                </c:pt>
                <c:pt idx="37">
                  <c:v>Unicredit</c:v>
                </c:pt>
              </c:strCache>
            </c:strRef>
          </c:cat>
          <c:val>
            <c:numRef>
              <c:f>'Charts - 3yr'!$Z$10:$Z$47</c:f>
              <c:numCache>
                <c:formatCode>0</c:formatCode>
                <c:ptCount val="38"/>
                <c:pt idx="0">
                  <c:v>421311.04135842773</c:v>
                </c:pt>
                <c:pt idx="1">
                  <c:v>201384.52153600001</c:v>
                </c:pt>
                <c:pt idx="2">
                  <c:v>223336.85661293901</c:v>
                </c:pt>
                <c:pt idx="3">
                  <c:v>1940281.8017415577</c:v>
                </c:pt>
                <c:pt idx="4">
                  <c:v>275254.76980000001</c:v>
                </c:pt>
                <c:pt idx="5">
                  <c:v>723166.99252178636</c:v>
                </c:pt>
                <c:pt idx="6">
                  <c:v>234816.41103946773</c:v>
                </c:pt>
                <c:pt idx="7">
                  <c:v>2252752.4781192285</c:v>
                </c:pt>
                <c:pt idx="8">
                  <c:v>1336599.9354376059</c:v>
                </c:pt>
                <c:pt idx="9">
                  <c:v>655685.6</c:v>
                </c:pt>
                <c:pt idx="10">
                  <c:v>1723005.5889625901</c:v>
                </c:pt>
                <c:pt idx="11">
                  <c:v>695303.55137687246</c:v>
                </c:pt>
                <c:pt idx="12">
                  <c:v>494215.85136634496</c:v>
                </c:pt>
                <c:pt idx="13">
                  <c:v>1659337.4266617456</c:v>
                </c:pt>
                <c:pt idx="14">
                  <c:v>332370.63327132998</c:v>
                </c:pt>
                <c:pt idx="15">
                  <c:v>355518.68718637089</c:v>
                </c:pt>
                <c:pt idx="16">
                  <c:v>219007.88699999999</c:v>
                </c:pt>
                <c:pt idx="17">
                  <c:v>334417.22726097272</c:v>
                </c:pt>
                <c:pt idx="18">
                  <c:v>198878.45577728952</c:v>
                </c:pt>
                <c:pt idx="19">
                  <c:v>2679723.7473253459</c:v>
                </c:pt>
                <c:pt idx="20">
                  <c:v>1163853.3999999999</c:v>
                </c:pt>
                <c:pt idx="21">
                  <c:v>695873.05279999995</c:v>
                </c:pt>
                <c:pt idx="22">
                  <c:v>232376.24815421976</c:v>
                </c:pt>
                <c:pt idx="23">
                  <c:v>376672.80518630275</c:v>
                </c:pt>
                <c:pt idx="24">
                  <c:v>289931.27506001305</c:v>
                </c:pt>
                <c:pt idx="25">
                  <c:v>1107113.7497601504</c:v>
                </c:pt>
                <c:pt idx="26">
                  <c:v>276998.62646784983</c:v>
                </c:pt>
                <c:pt idx="27">
                  <c:v>654514.6</c:v>
                </c:pt>
                <c:pt idx="28">
                  <c:v>215609.09340000001</c:v>
                </c:pt>
                <c:pt idx="29">
                  <c:v>#N/A</c:v>
                </c:pt>
                <c:pt idx="30">
                  <c:v>728314.7</c:v>
                </c:pt>
                <c:pt idx="31">
                  <c:v>1410546.7962546141</c:v>
                </c:pt>
                <c:pt idx="32">
                  <c:v>1455593.2001382192</c:v>
                </c:pt>
                <c:pt idx="33">
                  <c:v>310460.43219021655</c:v>
                </c:pt>
                <c:pt idx="34">
                  <c:v>1409198.164715013</c:v>
                </c:pt>
                <c:pt idx="35">
                  <c:v>714448.48372563068</c:v>
                </c:pt>
                <c:pt idx="36">
                  <c:v>248499.67050661848</c:v>
                </c:pt>
                <c:pt idx="37">
                  <c:v>1034420.94818684</c:v>
                </c:pt>
              </c:numCache>
            </c:numRef>
          </c:val>
        </c:ser>
        <c:ser>
          <c:idx val="2"/>
          <c:order val="2"/>
          <c:tx>
            <c:strRef>
              <c:f>'Charts - 3yr'!$AA$9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dLbls>
            <c:delete val="1"/>
          </c:dLbls>
          <c:cat>
            <c:strRef>
              <c:f>'Charts - 3yr'!$X$10:$X$47</c:f>
              <c:strCache>
                <c:ptCount val="38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La Caixa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Santander</c:v>
                </c:pt>
                <c:pt idx="33">
                  <c:v>SEB</c:v>
                </c:pt>
                <c:pt idx="34">
                  <c:v>Societe Generale</c:v>
                </c:pt>
                <c:pt idx="35">
                  <c:v>Standard Chartered</c:v>
                </c:pt>
                <c:pt idx="36">
                  <c:v>Swedbank</c:v>
                </c:pt>
                <c:pt idx="37">
                  <c:v>Unicredit</c:v>
                </c:pt>
              </c:strCache>
            </c:strRef>
          </c:cat>
          <c:val>
            <c:numRef>
              <c:f>'Charts - 3yr'!$AA$10:$AA$47</c:f>
              <c:numCache>
                <c:formatCode>0</c:formatCode>
                <c:ptCount val="38"/>
                <c:pt idx="0">
                  <c:v>464177.41804640001</c:v>
                </c:pt>
                <c:pt idx="1">
                  <c:v>#N/A</c:v>
                </c:pt>
                <c:pt idx="2">
                  <c:v>234386.50750000001</c:v>
                </c:pt>
                <c:pt idx="3">
                  <c:v>1419632.2250493173</c:v>
                </c:pt>
                <c:pt idx="4">
                  <c:v>229232.38630000001</c:v>
                </c:pt>
                <c:pt idx="5">
                  <c:v>788369.68810000003</c:v>
                </c:pt>
                <c:pt idx="6">
                  <c:v>203554.6654</c:v>
                </c:pt>
                <c:pt idx="7">
                  <c:v>1862296.1059637209</c:v>
                </c:pt>
                <c:pt idx="8">
                  <c:v>1109881.9282708443</c:v>
                </c:pt>
                <c:pt idx="9">
                  <c:v>535023.18894059886</c:v>
                </c:pt>
                <c:pt idx="10">
                  <c:v>1422900.9042558016</c:v>
                </c:pt>
                <c:pt idx="11">
                  <c:v>640785.48328798998</c:v>
                </c:pt>
                <c:pt idx="12">
                  <c:v>442132.49935773195</c:v>
                </c:pt>
                <c:pt idx="13">
                  <c:v>1411887.1830298088</c:v>
                </c:pt>
                <c:pt idx="14">
                  <c:v>263297.08005900116</c:v>
                </c:pt>
                <c:pt idx="15">
                  <c:v>345213.08761241933</c:v>
                </c:pt>
                <c:pt idx="16">
                  <c:v>212952.50712696099</c:v>
                </c:pt>
                <c:pt idx="17">
                  <c:v>285634.99436096026</c:v>
                </c:pt>
                <c:pt idx="18">
                  <c:v>#N/A</c:v>
                </c:pt>
                <c:pt idx="19">
                  <c:v>2603612.1974670254</c:v>
                </c:pt>
                <c:pt idx="20">
                  <c:v>1097868.5</c:v>
                </c:pt>
                <c:pt idx="21">
                  <c:v>595860.63589999999</c:v>
                </c:pt>
                <c:pt idx="22">
                  <c:v>227942.3</c:v>
                </c:pt>
                <c:pt idx="23">
                  <c:v>336433.13635903614</c:v>
                </c:pt>
                <c:pt idx="24">
                  <c:v>240912.81217085436</c:v>
                </c:pt>
                <c:pt idx="25">
                  <c:v>982781.93346300232</c:v>
                </c:pt>
                <c:pt idx="26">
                  <c:v>292241.32014876051</c:v>
                </c:pt>
                <c:pt idx="27">
                  <c:v>574300.74463860283</c:v>
                </c:pt>
                <c:pt idx="28">
                  <c:v>194807.88161216315</c:v>
                </c:pt>
                <c:pt idx="29">
                  <c:v>185797.4550866003</c:v>
                </c:pt>
                <c:pt idx="30">
                  <c:v>689820</c:v>
                </c:pt>
                <c:pt idx="31">
                  <c:v>970342.80273090221</c:v>
                </c:pt>
                <c:pt idx="32">
                  <c:v>1392281.7036711297</c:v>
                </c:pt>
                <c:pt idx="33">
                  <c:v>309184.47755349084</c:v>
                </c:pt>
                <c:pt idx="34">
                  <c:v>1246605.0884494972</c:v>
                </c:pt>
                <c:pt idx="35">
                  <c:v>675623.49576533795</c:v>
                </c:pt>
                <c:pt idx="36">
                  <c:v>230884.9568487248</c:v>
                </c:pt>
                <c:pt idx="37">
                  <c:v>975720.75270000007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7238144"/>
        <c:axId val="257239680"/>
      </c:barChart>
      <c:catAx>
        <c:axId val="257238144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majorTickMark val="out"/>
        <c:minorTickMark val="none"/>
        <c:tickLblPos val="low"/>
        <c:txPr>
          <a:bodyPr rot="-2700000" vert="horz"/>
          <a:lstStyle/>
          <a:p>
            <a:pPr>
              <a:defRPr sz="750" b="0"/>
            </a:pPr>
            <a:endParaRPr lang="en-US"/>
          </a:p>
        </c:txPr>
        <c:crossAx val="257239680"/>
        <c:crosses val="autoZero"/>
        <c:auto val="1"/>
        <c:lblAlgn val="ctr"/>
        <c:lblOffset val="100"/>
        <c:noMultiLvlLbl val="0"/>
      </c:catAx>
      <c:valAx>
        <c:axId val="25723968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257238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5490598290598291E-2"/>
                <c:y val="5.0627579365079362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^9 EUR</a:t>
                  </a:r>
                  <a:endParaRPr lang="en-US"/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68037264957264953"/>
          <c:y val="1.9505185185185181E-2"/>
          <c:w val="0.30747512820512818"/>
          <c:h val="6.6436851851851858E-2"/>
        </c:manualLayout>
      </c:layout>
      <c:overlay val="0"/>
    </c:legend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457866783302494E-2"/>
          <c:y val="7.8980753968253964E-2"/>
          <c:w val="0.928083790206224"/>
          <c:h val="0.70052837301587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- 3yr'!$AB$9</c:f>
              <c:strCache>
                <c:ptCount val="1"/>
                <c:pt idx="0">
                  <c:v>YoY change</c:v>
                </c:pt>
              </c:strCache>
            </c:strRef>
          </c:tx>
          <c:spPr>
            <a:ln w="19050">
              <a:solidFill>
                <a:sysClr val="window" lastClr="FFFFFF"/>
              </a:solidFill>
            </a:ln>
          </c:spPr>
          <c:invertIfNegative val="0"/>
          <c:cat>
            <c:strRef>
              <c:f>'Charts - 3yr'!$X$10:$X$47</c:f>
              <c:strCache>
                <c:ptCount val="38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La Caixa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Santander</c:v>
                </c:pt>
                <c:pt idx="33">
                  <c:v>SEB</c:v>
                </c:pt>
                <c:pt idx="34">
                  <c:v>Societe Generale</c:v>
                </c:pt>
                <c:pt idx="35">
                  <c:v>Standard Chartered</c:v>
                </c:pt>
                <c:pt idx="36">
                  <c:v>Swedbank</c:v>
                </c:pt>
                <c:pt idx="37">
                  <c:v>Unicredit</c:v>
                </c:pt>
              </c:strCache>
            </c:strRef>
          </c:cat>
          <c:val>
            <c:numRef>
              <c:f>'Charts - 3yr'!$AB$10:$AB$47</c:f>
              <c:numCache>
                <c:formatCode>0.0%</c:formatCode>
                <c:ptCount val="38"/>
                <c:pt idx="0">
                  <c:v>0.10174520124077158</c:v>
                </c:pt>
                <c:pt idx="1">
                  <c:v>0</c:v>
                </c:pt>
                <c:pt idx="2">
                  <c:v>4.94752682321975E-2</c:v>
                </c:pt>
                <c:pt idx="3">
                  <c:v>-0.26833709218161805</c:v>
                </c:pt>
                <c:pt idx="4">
                  <c:v>-0.16719922250008545</c:v>
                </c:pt>
                <c:pt idx="5">
                  <c:v>9.0162709654159734E-2</c:v>
                </c:pt>
                <c:pt idx="6">
                  <c:v>-0.13313271206676136</c:v>
                </c:pt>
                <c:pt idx="7">
                  <c:v>-0.17332413389752022</c:v>
                </c:pt>
                <c:pt idx="8">
                  <c:v>-0.16962293739190826</c:v>
                </c:pt>
                <c:pt idx="9">
                  <c:v>-0.18402479947615313</c:v>
                </c:pt>
                <c:pt idx="10">
                  <c:v>-0.17417510809554571</c:v>
                </c:pt>
                <c:pt idx="11">
                  <c:v>-7.8409017156496952E-2</c:v>
                </c:pt>
                <c:pt idx="12">
                  <c:v>-0.10538583872738927</c:v>
                </c:pt>
                <c:pt idx="13">
                  <c:v>-0.14912593403606711</c:v>
                </c:pt>
                <c:pt idx="14">
                  <c:v>-0.20782086712197823</c:v>
                </c:pt>
                <c:pt idx="15">
                  <c:v>-2.8987504582421941E-2</c:v>
                </c:pt>
                <c:pt idx="16">
                  <c:v>-2.7649140658751681E-2</c:v>
                </c:pt>
                <c:pt idx="17">
                  <c:v>-0.14587236817780247</c:v>
                </c:pt>
                <c:pt idx="18">
                  <c:v>0</c:v>
                </c:pt>
                <c:pt idx="19">
                  <c:v>-2.8402759774879049E-2</c:v>
                </c:pt>
                <c:pt idx="20">
                  <c:v>-5.6695198897043109E-2</c:v>
                </c:pt>
                <c:pt idx="21">
                  <c:v>-0.14372221556443054</c:v>
                </c:pt>
                <c:pt idx="22">
                  <c:v>-1.9080900864175798E-2</c:v>
                </c:pt>
                <c:pt idx="23">
                  <c:v>-0.10682923819616874</c:v>
                </c:pt>
                <c:pt idx="24">
                  <c:v>-0.16906924883840946</c:v>
                </c:pt>
                <c:pt idx="25">
                  <c:v>-0.1123026575400079</c:v>
                </c:pt>
                <c:pt idx="26">
                  <c:v>5.502804788340665E-2</c:v>
                </c:pt>
                <c:pt idx="27">
                  <c:v>-0.12255472278448354</c:v>
                </c:pt>
                <c:pt idx="28">
                  <c:v>-9.6476505048171846E-2</c:v>
                </c:pt>
                <c:pt idx="29">
                  <c:v>0</c:v>
                </c:pt>
                <c:pt idx="30">
                  <c:v>-5.2854487215485246E-2</c:v>
                </c:pt>
                <c:pt idx="31">
                  <c:v>-0.31208038945788497</c:v>
                </c:pt>
                <c:pt idx="32">
                  <c:v>-4.3495323048415968E-2</c:v>
                </c:pt>
                <c:pt idx="33">
                  <c:v>-4.1098784399808963E-3</c:v>
                </c:pt>
                <c:pt idx="34">
                  <c:v>-0.11537985241301918</c:v>
                </c:pt>
                <c:pt idx="35">
                  <c:v>-5.4342599704085393E-2</c:v>
                </c:pt>
                <c:pt idx="36">
                  <c:v>-7.0884253576603995E-2</c:v>
                </c:pt>
                <c:pt idx="37">
                  <c:v>-5.6746912936876615E-2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256832"/>
        <c:axId val="257270912"/>
      </c:barChart>
      <c:catAx>
        <c:axId val="25725683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57270912"/>
        <c:crosses val="autoZero"/>
        <c:auto val="1"/>
        <c:lblAlgn val="ctr"/>
        <c:lblOffset val="100"/>
        <c:noMultiLvlLbl val="0"/>
      </c:catAx>
      <c:valAx>
        <c:axId val="25727091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YoY Change </a:t>
                </a:r>
                <a:r>
                  <a:rPr lang="en-US" sz="800"/>
                  <a:t>(2015 over 2014)</a:t>
                </a:r>
              </a:p>
            </c:rich>
          </c:tx>
          <c:layout>
            <c:manualLayout>
              <c:xMode val="edge"/>
              <c:yMode val="edge"/>
              <c:x val="7.2726495726495727E-2"/>
              <c:y val="2.268392857142857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257256832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01599" y="558801"/>
    <xdr:ext cx="11700000" cy="324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3134" y="4514852"/>
    <xdr:ext cx="11700000" cy="32400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86782" y="18257307"/>
    <xdr:ext cx="11700000" cy="3240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85725" y="22728769"/>
    <xdr:ext cx="11700000" cy="3240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00542" y="9037107"/>
    <xdr:ext cx="11700000" cy="324000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137583" y="12890500"/>
    <xdr:ext cx="11700000" cy="3240000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0.01339</cdr:x>
      <cdr:y>0.00327</cdr:y>
    </cdr:from>
    <cdr:to>
      <cdr:x>0.08946</cdr:x>
      <cdr:y>0.08623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663" y="10595"/>
          <a:ext cx="890029" cy="268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/>
            <a:t>10^9 Euros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0.9326</cdr:x>
      <cdr:y>0.01045</cdr:y>
    </cdr:from>
    <cdr:to>
      <cdr:x>0.98326</cdr:x>
      <cdr:y>0.08885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911365" y="33858"/>
          <a:ext cx="592722" cy="254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/>
            <a:t>10^9 Euros</a:t>
          </a:r>
          <a:endParaRPr lang="en-GB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56775" y="616322"/>
    <xdr:ext cx="11700000" cy="540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3617" y="5983942"/>
    <xdr:ext cx="11700000" cy="5040000"/>
    <xdr:graphicFrame macro="">
      <xdr:nvGraphicFramePr>
        <xdr:cNvPr id="8" name="Chart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6</xdr:col>
      <xdr:colOff>67237</xdr:colOff>
      <xdr:row>1</xdr:row>
      <xdr:rowOff>145676</xdr:rowOff>
    </xdr:from>
    <xdr:to>
      <xdr:col>6</xdr:col>
      <xdr:colOff>571500</xdr:colOff>
      <xdr:row>1</xdr:row>
      <xdr:rowOff>145676</xdr:rowOff>
    </xdr:to>
    <xdr:cxnSp macro="">
      <xdr:nvCxnSpPr>
        <xdr:cNvPr id="4" name="Straight Arrow Connector 3"/>
        <xdr:cNvCxnSpPr/>
      </xdr:nvCxnSpPr>
      <xdr:spPr>
        <a:xfrm flipH="1">
          <a:off x="3182472" y="347382"/>
          <a:ext cx="504263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Oversight/Joint%20projects/SIIs%20project/G-SIIs/EBA%20Disclosure/2013/End-2013%20G-SII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Oversight/Joint%20projects/SIIs%20project/G-SIIs/EBA%20Disclosure/2013/End-2013%20G-SII%20data%20disclosure%20tool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eters"/>
    </sheetNames>
    <sheetDataSet>
      <sheetData sheetId="0"/>
      <sheetData sheetId="1">
        <row r="15">
          <cell r="E15" t="str">
            <v>&lt;select&gt;</v>
          </cell>
        </row>
        <row r="16">
          <cell r="E16">
            <v>41547</v>
          </cell>
        </row>
        <row r="17">
          <cell r="E17">
            <v>41578</v>
          </cell>
        </row>
        <row r="18">
          <cell r="E18">
            <v>41608</v>
          </cell>
        </row>
        <row r="19">
          <cell r="E19">
            <v>41639</v>
          </cell>
        </row>
        <row r="20">
          <cell r="E20">
            <v>41670</v>
          </cell>
        </row>
        <row r="21">
          <cell r="E21">
            <v>41698</v>
          </cell>
        </row>
        <row r="22">
          <cell r="E22">
            <v>41729</v>
          </cell>
        </row>
        <row r="24">
          <cell r="E24" t="str">
            <v>&lt;select&gt;</v>
          </cell>
        </row>
        <row r="25">
          <cell r="E25" t="str">
            <v>AU</v>
          </cell>
        </row>
        <row r="26">
          <cell r="E26" t="str">
            <v>BE</v>
          </cell>
        </row>
        <row r="27">
          <cell r="E27" t="str">
            <v>BR</v>
          </cell>
        </row>
        <row r="28">
          <cell r="E28" t="str">
            <v>CA</v>
          </cell>
        </row>
        <row r="29">
          <cell r="E29" t="str">
            <v>CH</v>
          </cell>
        </row>
        <row r="30">
          <cell r="E30" t="str">
            <v>CN</v>
          </cell>
        </row>
        <row r="31">
          <cell r="E31" t="str">
            <v>DE</v>
          </cell>
        </row>
        <row r="32">
          <cell r="E32" t="str">
            <v>DK</v>
          </cell>
        </row>
        <row r="33">
          <cell r="E33" t="str">
            <v>ES</v>
          </cell>
        </row>
        <row r="34">
          <cell r="E34" t="str">
            <v>FR</v>
          </cell>
        </row>
        <row r="35">
          <cell r="E35" t="str">
            <v>GB</v>
          </cell>
        </row>
        <row r="36">
          <cell r="E36" t="str">
            <v>IN</v>
          </cell>
        </row>
        <row r="37">
          <cell r="E37" t="str">
            <v>IT</v>
          </cell>
        </row>
        <row r="38">
          <cell r="E38" t="str">
            <v>JP</v>
          </cell>
        </row>
        <row r="39">
          <cell r="E39" t="str">
            <v>KR</v>
          </cell>
        </row>
        <row r="40">
          <cell r="E40" t="str">
            <v>NL</v>
          </cell>
        </row>
        <row r="41">
          <cell r="E41" t="str">
            <v>NO</v>
          </cell>
        </row>
        <row r="42">
          <cell r="E42" t="str">
            <v>RU</v>
          </cell>
        </row>
        <row r="43">
          <cell r="E43" t="str">
            <v>SE</v>
          </cell>
        </row>
        <row r="44">
          <cell r="E44" t="str">
            <v>SG</v>
          </cell>
        </row>
        <row r="45">
          <cell r="E45" t="str">
            <v>US</v>
          </cell>
        </row>
        <row r="48">
          <cell r="E48" t="str">
            <v>&lt;select&gt;</v>
          </cell>
        </row>
        <row r="49">
          <cell r="E49" t="str">
            <v>AUD</v>
          </cell>
        </row>
        <row r="50">
          <cell r="E50" t="str">
            <v>BRL</v>
          </cell>
        </row>
        <row r="51">
          <cell r="E51" t="str">
            <v>CAD</v>
          </cell>
        </row>
        <row r="52">
          <cell r="E52" t="str">
            <v>CHF</v>
          </cell>
        </row>
        <row r="53">
          <cell r="E53" t="str">
            <v>CNY</v>
          </cell>
        </row>
        <row r="54">
          <cell r="E54" t="str">
            <v>DKK</v>
          </cell>
        </row>
        <row r="55">
          <cell r="E55" t="str">
            <v>EUR</v>
          </cell>
        </row>
        <row r="56">
          <cell r="E56" t="str">
            <v>GBP</v>
          </cell>
        </row>
        <row r="57">
          <cell r="E57" t="str">
            <v>HKD</v>
          </cell>
        </row>
        <row r="58">
          <cell r="E58" t="str">
            <v>INR</v>
          </cell>
        </row>
        <row r="59">
          <cell r="E59" t="str">
            <v>JPY</v>
          </cell>
        </row>
        <row r="60">
          <cell r="E60" t="str">
            <v>KRW</v>
          </cell>
        </row>
        <row r="61">
          <cell r="E61" t="str">
            <v>MXN</v>
          </cell>
        </row>
        <row r="62">
          <cell r="E62" t="str">
            <v>NOK</v>
          </cell>
        </row>
        <row r="63">
          <cell r="E63" t="str">
            <v>NZD</v>
          </cell>
        </row>
        <row r="64">
          <cell r="E64" t="str">
            <v>RUB</v>
          </cell>
        </row>
        <row r="65">
          <cell r="E65" t="str">
            <v>SEK</v>
          </cell>
        </row>
        <row r="66">
          <cell r="E66" t="str">
            <v>SGD</v>
          </cell>
        </row>
        <row r="67">
          <cell r="E67" t="str">
            <v>USD</v>
          </cell>
        </row>
        <row r="69">
          <cell r="E69" t="str">
            <v>&lt;select&gt;</v>
          </cell>
        </row>
        <row r="70">
          <cell r="E70">
            <v>1</v>
          </cell>
        </row>
        <row r="71">
          <cell r="E71">
            <v>1000</v>
          </cell>
        </row>
        <row r="72">
          <cell r="E72">
            <v>1000000</v>
          </cell>
        </row>
        <row r="74">
          <cell r="E74" t="str">
            <v>&lt;select&gt;</v>
          </cell>
        </row>
        <row r="75">
          <cell r="E75" t="str">
            <v>IFRS</v>
          </cell>
        </row>
        <row r="76">
          <cell r="E76" t="str">
            <v>US GAAP</v>
          </cell>
        </row>
        <row r="77">
          <cell r="E77" t="str">
            <v>Other national accounting standard</v>
          </cell>
        </row>
        <row r="80">
          <cell r="E80" t="str">
            <v>Confirmed zero</v>
          </cell>
        </row>
        <row r="81">
          <cell r="E81" t="str">
            <v>Estimated value</v>
          </cell>
        </row>
        <row r="82">
          <cell r="E82" t="str">
            <v>Confirmed by NSA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Template Tool - 2013"/>
      <sheetName val="Summary - 2013"/>
      <sheetName val="Charts"/>
      <sheetName val="Data"/>
      <sheetName val="aux - 2013 blank template"/>
      <sheetName val="aux - sample"/>
      <sheetName val="Sheet1"/>
    </sheetNames>
    <sheetDataSet>
      <sheetData sheetId="0"/>
      <sheetData sheetId="1"/>
      <sheetData sheetId="2"/>
      <sheetData sheetId="3"/>
      <sheetData sheetId="4">
        <row r="2">
          <cell r="B2" t="str">
            <v>General Bank Data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17">
          <cell r="B17" t="str">
            <v>Size Indicator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40">
          <cell r="J40">
            <v>0</v>
          </cell>
        </row>
        <row r="41">
          <cell r="J41">
            <v>0</v>
          </cell>
        </row>
        <row r="54">
          <cell r="B54" t="str">
            <v>Interconnectedness Indicators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9">
          <cell r="J69">
            <v>0</v>
          </cell>
        </row>
        <row r="70">
          <cell r="J70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80">
          <cell r="J80">
            <v>0</v>
          </cell>
        </row>
        <row r="81">
          <cell r="J81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6">
          <cell r="J96">
            <v>0</v>
          </cell>
        </row>
        <row r="99">
          <cell r="B99" t="str">
            <v>Substitutability/Financial Institution Infrastructure Indicators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22">
          <cell r="J122">
            <v>0</v>
          </cell>
        </row>
        <row r="125">
          <cell r="J125">
            <v>0</v>
          </cell>
        </row>
        <row r="126">
          <cell r="J126">
            <v>0</v>
          </cell>
        </row>
        <row r="129">
          <cell r="B129" t="str">
            <v>Complexity indicators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2">
          <cell r="J132">
            <v>0</v>
          </cell>
        </row>
        <row r="133">
          <cell r="J133">
            <v>0</v>
          </cell>
        </row>
        <row r="137">
          <cell r="J137">
            <v>0</v>
          </cell>
        </row>
        <row r="138">
          <cell r="J138">
            <v>0</v>
          </cell>
        </row>
        <row r="142">
          <cell r="J142">
            <v>0</v>
          </cell>
        </row>
        <row r="146">
          <cell r="J146">
            <v>0</v>
          </cell>
        </row>
        <row r="148">
          <cell r="B148" t="str">
            <v>Cross-Jurisdictional Activity Indicators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51">
          <cell r="J151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4">
          <cell r="B164" t="str">
            <v>Additional Indicators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7">
          <cell r="J167">
            <v>0</v>
          </cell>
        </row>
        <row r="168">
          <cell r="J168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 t="str">
            <v>Remarks</v>
          </cell>
        </row>
        <row r="179">
          <cell r="J179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utsche-bank.de/ir/en/content/reports_2014.htm" TargetMode="External"/><Relationship Id="rId13" Type="http://schemas.openxmlformats.org/officeDocument/2006/relationships/hyperlink" Target="https://www.danskebank.com/" TargetMode="External"/><Relationship Id="rId18" Type="http://schemas.openxmlformats.org/officeDocument/2006/relationships/hyperlink" Target="http://www.ing.com/ING-in-Society/Sustainability/Stakeholder-engagement/Global-systemically-important-bank-indicators.htm" TargetMode="External"/><Relationship Id="rId26" Type="http://schemas.openxmlformats.org/officeDocument/2006/relationships/hyperlink" Target="https://invest.bnpparibas.com/en/conferences-and-publications" TargetMode="External"/><Relationship Id="rId3" Type="http://schemas.openxmlformats.org/officeDocument/2006/relationships/hyperlink" Target="http://www.group.intesasanpaolo.com/scriptIsir0/si09/governance/ita_assessment_methodology.jsp" TargetMode="External"/><Relationship Id="rId21" Type="http://schemas.openxmlformats.org/officeDocument/2006/relationships/hyperlink" Target="http://www.hsbc.com/investor-relations/financial-and-regulatory-reports" TargetMode="External"/><Relationship Id="rId34" Type="http://schemas.openxmlformats.org/officeDocument/2006/relationships/hyperlink" Target="http://www.bfatenedoradeacciones.com/Portal/Home/cruce/0,0,103472%24P1%3D1582,00.html" TargetMode="External"/><Relationship Id="rId7" Type="http://schemas.openxmlformats.org/officeDocument/2006/relationships/hyperlink" Target="https://www.commerzbank.de/media/aktionaere/fremdkapitalgeber/Detailed_G-SIB_Data_Disclosure_End_2014.pdf" TargetMode="External"/><Relationship Id="rId12" Type="http://schemas.openxmlformats.org/officeDocument/2006/relationships/hyperlink" Target="https://www.nordlb.com/fileadmin/redaktion_en/branchen/investorrelations/geschaeftsberichte/2014/NORDLB_Systemic_Importance_Announcement_31-Dec-2014.pdf" TargetMode="External"/><Relationship Id="rId17" Type="http://schemas.openxmlformats.org/officeDocument/2006/relationships/hyperlink" Target="https://www.abnamro.com/en/images/010_About_ABN_AMRO/040_Reports_and_reviews/Files/2014_Annual_Report.pdf" TargetMode="External"/><Relationship Id="rId25" Type="http://schemas.openxmlformats.org/officeDocument/2006/relationships/hyperlink" Target="http://www.societegenerale.com/sites/default/files/documents/Pilier%20III/2015/SOCIETE_GENERALE_FR-MPG_End-2014G-SIB%20template.pdf" TargetMode="External"/><Relationship Id="rId33" Type="http://schemas.openxmlformats.org/officeDocument/2006/relationships/hyperlink" Target="http://shareholdersandinvestors.bbva.com/TLBB/fbinir/mult/BBVAGSIBsdisclosureDecember_2014v_tcm927-518162.pdf" TargetMode="External"/><Relationship Id="rId2" Type="http://schemas.openxmlformats.org/officeDocument/2006/relationships/hyperlink" Target="https://www.dnb.no/en/about-us/investor-relations/capital-adequacy-framework.html?la=EN&amp;site=DNB_NO" TargetMode="External"/><Relationship Id="rId16" Type="http://schemas.openxmlformats.org/officeDocument/2006/relationships/hyperlink" Target="https://www.labanquepostale.fr/groupe/Investisseur/information_reglementee/publications-reglementees.html" TargetMode="External"/><Relationship Id="rId20" Type="http://schemas.openxmlformats.org/officeDocument/2006/relationships/hyperlink" Target="http://www.barclays.com/content/dam/barclayspublic/docs/InvestorRelations/IRNewsPresentations/2015News/Barclays_G-SII_external_disclosure_Dec2014.pdf" TargetMode="External"/><Relationship Id="rId29" Type="http://schemas.openxmlformats.org/officeDocument/2006/relationships/hyperlink" Target="http://sebgroup.com/investor-relations" TargetMode="External"/><Relationship Id="rId1" Type="http://schemas.openxmlformats.org/officeDocument/2006/relationships/hyperlink" Target="https://www.kbc.com/" TargetMode="External"/><Relationship Id="rId6" Type="http://schemas.openxmlformats.org/officeDocument/2006/relationships/hyperlink" Target="http://files.shareholder.com/downloads/STANCHAR/21942380x0x824957/6E8EA210-E46B-495F-8BB2-B439F545D7BF/Standard_Chartered_PLC_2014_G-SII_disclosure.pdf" TargetMode="External"/><Relationship Id="rId11" Type="http://schemas.openxmlformats.org/officeDocument/2006/relationships/hyperlink" Target="http://www.lbbw.de/media/investor_relations/pdf_investorrelations/2015/LBBW_Datenerhebung_zur_Ermittlung_der_global_systemrelevanten_Institute_2014.pdf" TargetMode="External"/><Relationship Id="rId24" Type="http://schemas.openxmlformats.org/officeDocument/2006/relationships/hyperlink" Target="http://investors.rbs.com/results-centre/archived-group-results/2014.aspx" TargetMode="External"/><Relationship Id="rId32" Type="http://schemas.openxmlformats.org/officeDocument/2006/relationships/hyperlink" Target="http://www.santander.com/csgs/Satellite/CFWCSancomQP01/es_ES/Corporativo/Relacion-con-Inversores/Noticias-Significativas.html" TargetMode="External"/><Relationship Id="rId5" Type="http://schemas.openxmlformats.org/officeDocument/2006/relationships/hyperlink" Target="https://www.unicreditgroup.eu/content/dam/unicreditgroup/documents/en/investors/financial-reports/2014/GSIBs_Disclosure_Dec-31-2014-ENG.pdf" TargetMode="External"/><Relationship Id="rId15" Type="http://schemas.openxmlformats.org/officeDocument/2006/relationships/hyperlink" Target="https://www.creditmutuel.fr/groupecm/fr/publications/rapports-annuels.html" TargetMode="External"/><Relationship Id="rId23" Type="http://schemas.openxmlformats.org/officeDocument/2006/relationships/hyperlink" Target="http://www.nationwide.co.uk/about/corporate-information/results-and-accounts" TargetMode="External"/><Relationship Id="rId28" Type="http://schemas.openxmlformats.org/officeDocument/2006/relationships/hyperlink" Target="http://www.credit-agricole.com/Investisseur-et-actionnaire/Information-financiere/Pilier-3-et-autres-publications-prudentielles" TargetMode="External"/><Relationship Id="rId36" Type="http://schemas.openxmlformats.org/officeDocument/2006/relationships/printerSettings" Target="../printerSettings/printerSettings7.bin"/><Relationship Id="rId10" Type="http://schemas.openxmlformats.org/officeDocument/2006/relationships/hyperlink" Target="http://buba.helaba.de/" TargetMode="External"/><Relationship Id="rId19" Type="http://schemas.openxmlformats.org/officeDocument/2006/relationships/hyperlink" Target="https://www.rabobank.com/en/images/global-systemically-important-banks.pdf" TargetMode="External"/><Relationship Id="rId31" Type="http://schemas.openxmlformats.org/officeDocument/2006/relationships/hyperlink" Target="https://nordea.com/GSIB" TargetMode="External"/><Relationship Id="rId4" Type="http://schemas.openxmlformats.org/officeDocument/2006/relationships/hyperlink" Target="http://b.mps.it/go/gsibs14" TargetMode="External"/><Relationship Id="rId9" Type="http://schemas.openxmlformats.org/officeDocument/2006/relationships/hyperlink" Target="https://www.dzbank.com/content/dam/dzbank_com/en/home/profile/investor_relations/pdf_dokumente/Berichte2014/Global_Sifis_2014_englisch.pdf" TargetMode="External"/><Relationship Id="rId14" Type="http://schemas.openxmlformats.org/officeDocument/2006/relationships/hyperlink" Target="http://www.bpce.fr/Investisseur/Information-reglementee/Publications-reglementaires" TargetMode="External"/><Relationship Id="rId22" Type="http://schemas.openxmlformats.org/officeDocument/2006/relationships/hyperlink" Target="http://www.lloydsbankinggroup.com/investors/financial-performance/lloyds-banking-group/" TargetMode="External"/><Relationship Id="rId27" Type="http://schemas.openxmlformats.org/officeDocument/2006/relationships/hyperlink" Target="https://www.handelsbanken.se/ir" TargetMode="External"/><Relationship Id="rId30" Type="http://schemas.openxmlformats.org/officeDocument/2006/relationships/hyperlink" Target="https://www.swedbank.com/investor-relations/risk-and-capital-adequacy/risk-report/index.htm" TargetMode="External"/><Relationship Id="rId35" Type="http://schemas.openxmlformats.org/officeDocument/2006/relationships/hyperlink" Target="http://www.criteria.com/informacionparainversores/indicadoresderelevanciasistemicaglobal_es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J143"/>
  <sheetViews>
    <sheetView showGridLines="0" tabSelected="1" view="pageBreakPreview" zoomScale="87" zoomScaleNormal="85" zoomScaleSheetLayoutView="87" workbookViewId="0">
      <selection activeCell="F2" sqref="F2:I2"/>
    </sheetView>
  </sheetViews>
  <sheetFormatPr defaultColWidth="11.42578125" defaultRowHeight="0" customHeight="1" zeroHeight="1"/>
  <cols>
    <col min="1" max="1" width="3.85546875" style="9" customWidth="1"/>
    <col min="2" max="2" width="5.7109375" style="7" customWidth="1"/>
    <col min="3" max="3" width="50.7109375" style="7" customWidth="1"/>
    <col min="4" max="4" width="10.7109375" style="7" customWidth="1"/>
    <col min="5" max="5" width="27.28515625" style="7" customWidth="1"/>
    <col min="6" max="6" width="8.5703125" style="7" customWidth="1"/>
    <col min="7" max="7" width="50.85546875" style="7" customWidth="1"/>
    <col min="8" max="8" width="11.28515625" style="74" customWidth="1"/>
    <col min="9" max="9" width="7" style="8" customWidth="1"/>
    <col min="10" max="10" width="4.140625" style="9" customWidth="1"/>
    <col min="11" max="26" width="11.42578125" style="9" customWidth="1"/>
    <col min="27" max="16384" width="11.42578125" style="9"/>
  </cols>
  <sheetData>
    <row r="1" spans="1:10" ht="13.5" thickBot="1">
      <c r="A1" s="15"/>
      <c r="B1" s="153"/>
      <c r="C1" s="4"/>
      <c r="D1" s="4"/>
      <c r="E1" s="4"/>
      <c r="F1" s="4"/>
      <c r="G1" s="333" t="str">
        <f>VLOOKUP(F2,sample!$A:$B,2,0)</f>
        <v>NL_ABN</v>
      </c>
      <c r="H1" s="111"/>
      <c r="I1" s="3"/>
      <c r="J1" s="15"/>
    </row>
    <row r="2" spans="1:10" ht="26.25" customHeight="1" thickBot="1">
      <c r="A2" s="15"/>
      <c r="B2" s="153"/>
      <c r="C2" s="4"/>
      <c r="D2" s="9"/>
      <c r="E2" s="166" t="s">
        <v>342</v>
      </c>
      <c r="F2" s="378" t="s">
        <v>275</v>
      </c>
      <c r="G2" s="379"/>
      <c r="H2" s="379"/>
      <c r="I2" s="380"/>
      <c r="J2" s="15"/>
    </row>
    <row r="3" spans="1:10" ht="19.5" customHeight="1">
      <c r="A3" s="15"/>
      <c r="B3" s="4"/>
      <c r="C3" s="381"/>
      <c r="D3" s="381"/>
      <c r="E3" s="381"/>
      <c r="F3" s="4"/>
      <c r="G3" s="115"/>
      <c r="H3" s="111"/>
      <c r="I3" s="3"/>
      <c r="J3" s="3"/>
    </row>
    <row r="4" spans="1:10" ht="20.100000000000001" customHeight="1">
      <c r="A4" s="15"/>
      <c r="B4" s="54" t="s">
        <v>19</v>
      </c>
      <c r="C4" s="55"/>
      <c r="D4" s="55"/>
      <c r="E4" s="55"/>
      <c r="F4" s="55"/>
      <c r="G4" s="55"/>
      <c r="H4" s="72"/>
      <c r="I4" s="56"/>
      <c r="J4" s="3"/>
    </row>
    <row r="5" spans="1:10" ht="20.100000000000001" customHeight="1">
      <c r="A5" s="15"/>
      <c r="B5" s="75"/>
      <c r="C5" s="24"/>
      <c r="D5" s="24"/>
      <c r="E5" s="3"/>
      <c r="F5" s="3"/>
      <c r="G5" s="3"/>
      <c r="H5" s="22"/>
      <c r="I5" s="76"/>
      <c r="J5" s="3"/>
    </row>
    <row r="6" spans="1:10" ht="15" customHeight="1">
      <c r="A6" s="15"/>
      <c r="B6" s="75"/>
      <c r="C6" s="46" t="s">
        <v>218</v>
      </c>
      <c r="D6" s="47"/>
      <c r="E6" s="48"/>
      <c r="F6" s="45" t="s">
        <v>136</v>
      </c>
      <c r="G6" s="28" t="s">
        <v>92</v>
      </c>
      <c r="H6" s="23"/>
      <c r="I6" s="76"/>
      <c r="J6" s="3"/>
    </row>
    <row r="7" spans="1:10" ht="15" customHeight="1">
      <c r="A7" s="15"/>
      <c r="B7" s="75"/>
      <c r="C7" s="93" t="s">
        <v>159</v>
      </c>
      <c r="D7" s="94"/>
      <c r="E7" s="95"/>
      <c r="F7" s="33"/>
      <c r="G7" s="32"/>
      <c r="H7" s="23"/>
      <c r="I7" s="76"/>
      <c r="J7" s="3"/>
    </row>
    <row r="8" spans="1:10" ht="15" customHeight="1">
      <c r="A8" s="15"/>
      <c r="B8" s="75"/>
      <c r="C8" s="96" t="s">
        <v>41</v>
      </c>
      <c r="D8" s="97"/>
      <c r="E8" s="95"/>
      <c r="F8" s="212">
        <v>1001</v>
      </c>
      <c r="G8" s="315" t="str">
        <f>INDEX(Data!$I$4:$AZ$108,MATCH($F8,Data!$I$4:$I$108,0),MATCH(G$1,Data!$I$4:$AZ$4,0))</f>
        <v>NL</v>
      </c>
      <c r="H8" s="23" t="s">
        <v>39</v>
      </c>
      <c r="I8" s="76"/>
      <c r="J8" s="3"/>
    </row>
    <row r="9" spans="1:10" ht="15" customHeight="1">
      <c r="A9" s="15"/>
      <c r="B9" s="75"/>
      <c r="C9" s="96" t="s">
        <v>134</v>
      </c>
      <c r="D9" s="97"/>
      <c r="E9" s="95"/>
      <c r="F9" s="212">
        <v>1002</v>
      </c>
      <c r="G9" s="316" t="str">
        <f>INDEX(Data!$I$4:$AZ$108,MATCH($F9,Data!$I$4:$I$108,0),MATCH(G$1,Data!$I$4:$AZ$4,0))</f>
        <v>ABNAmro</v>
      </c>
      <c r="H9" s="23" t="s">
        <v>40</v>
      </c>
      <c r="I9" s="76"/>
      <c r="J9" s="3"/>
    </row>
    <row r="10" spans="1:10" ht="15" customHeight="1">
      <c r="A10" s="15"/>
      <c r="B10" s="75"/>
      <c r="C10" s="96" t="s">
        <v>267</v>
      </c>
      <c r="D10" s="97"/>
      <c r="E10" s="95"/>
      <c r="F10" s="212">
        <v>1003</v>
      </c>
      <c r="G10" s="317">
        <f>INDEX(Data!$I$4:$AZ$108,MATCH($F10,Data!$I$4:$I$108,0),MATCH(G$1,Data!$I$4:$AZ$4,0))</f>
        <v>42369</v>
      </c>
      <c r="H10" s="23" t="s">
        <v>42</v>
      </c>
      <c r="I10" s="76"/>
      <c r="J10" s="3"/>
    </row>
    <row r="11" spans="1:10" ht="15" customHeight="1">
      <c r="A11" s="15"/>
      <c r="B11" s="75"/>
      <c r="C11" s="96" t="s">
        <v>268</v>
      </c>
      <c r="D11" s="97"/>
      <c r="E11" s="95"/>
      <c r="F11" s="212">
        <v>1004</v>
      </c>
      <c r="G11" s="318" t="str">
        <f>INDEX(Data!$I$4:$AZ$108,MATCH($F11,Data!$I$4:$I$108,0),MATCH(G$1,Data!$I$4:$AZ$4,0))</f>
        <v>EUR</v>
      </c>
      <c r="H11" s="23" t="s">
        <v>264</v>
      </c>
      <c r="I11" s="76"/>
      <c r="J11" s="3"/>
    </row>
    <row r="12" spans="1:10" ht="15" customHeight="1">
      <c r="A12" s="15"/>
      <c r="B12" s="75"/>
      <c r="C12" s="98" t="s">
        <v>269</v>
      </c>
      <c r="D12" s="99"/>
      <c r="E12" s="101"/>
      <c r="F12" s="212">
        <v>1005</v>
      </c>
      <c r="G12" s="319">
        <f>INDEX(Data!$I$4:$AZ$108,MATCH($F12,Data!$I$4:$I$108,0),MATCH(G$1,Data!$I$4:$AZ$4,0))</f>
        <v>1</v>
      </c>
      <c r="H12" s="23" t="s">
        <v>265</v>
      </c>
      <c r="I12" s="76"/>
      <c r="J12" s="3"/>
    </row>
    <row r="13" spans="1:10" ht="15" customHeight="1">
      <c r="A13" s="15"/>
      <c r="B13" s="75"/>
      <c r="C13" s="93" t="s">
        <v>118</v>
      </c>
      <c r="D13" s="94"/>
      <c r="E13" s="95"/>
      <c r="F13" s="33"/>
      <c r="G13" s="320"/>
      <c r="H13" s="23"/>
      <c r="I13" s="76"/>
      <c r="J13" s="3"/>
    </row>
    <row r="14" spans="1:10" ht="15" customHeight="1">
      <c r="A14" s="15"/>
      <c r="B14" s="75"/>
      <c r="C14" s="96" t="s">
        <v>259</v>
      </c>
      <c r="D14" s="97"/>
      <c r="E14" s="95"/>
      <c r="F14" s="147">
        <v>1007</v>
      </c>
      <c r="G14" s="321">
        <f>INDEX(Data!$I$4:$AZ$108,MATCH($F14,Data!$I$4:$I$108,0),MATCH(G$1,Data!$I$4:$AZ$4,0))</f>
        <v>1000</v>
      </c>
      <c r="H14" s="23" t="s">
        <v>43</v>
      </c>
      <c r="I14" s="76"/>
      <c r="J14" s="3"/>
    </row>
    <row r="15" spans="1:10" ht="15" customHeight="1">
      <c r="A15" s="15"/>
      <c r="B15" s="75"/>
      <c r="C15" s="98" t="s">
        <v>260</v>
      </c>
      <c r="D15" s="99"/>
      <c r="E15" s="100"/>
      <c r="F15" s="147">
        <v>1008</v>
      </c>
      <c r="G15" s="322" t="str">
        <f>INDEX(Data!$I$4:$AZ$108,MATCH($F15,Data!$I$4:$I$108,0),MATCH(G$1,Data!$I$4:$AZ$4,0))</f>
        <v>IFRS</v>
      </c>
      <c r="H15" s="23" t="s">
        <v>44</v>
      </c>
      <c r="I15" s="76"/>
      <c r="J15" s="3"/>
    </row>
    <row r="16" spans="1:10" ht="15" customHeight="1">
      <c r="A16" s="15"/>
      <c r="B16" s="75"/>
      <c r="C16" s="98" t="s">
        <v>261</v>
      </c>
      <c r="D16" s="99"/>
      <c r="E16" s="100"/>
      <c r="F16" s="147">
        <v>1009</v>
      </c>
      <c r="G16" s="323">
        <f>INDEX(Data!$I$4:$AZ$108,MATCH($F16,Data!$I$4:$I$108,0),MATCH(G$1,Data!$I$4:$AZ$4,0))</f>
        <v>42562</v>
      </c>
      <c r="H16" s="23" t="s">
        <v>45</v>
      </c>
      <c r="I16" s="76"/>
      <c r="J16" s="3"/>
    </row>
    <row r="17" spans="1:10" ht="15" customHeight="1">
      <c r="A17" s="15"/>
      <c r="B17" s="75"/>
      <c r="C17" s="98" t="s">
        <v>262</v>
      </c>
      <c r="D17" s="99"/>
      <c r="E17" s="100"/>
      <c r="F17" s="147">
        <v>1010</v>
      </c>
      <c r="G17" s="322" t="str">
        <f>INDEX(Data!$I$4:$AZ$108,MATCH($F17,Data!$I$4:$I$108,0),MATCH(G$1,Data!$I$4:$AZ$4,0))</f>
        <v>English</v>
      </c>
      <c r="H17" s="23" t="s">
        <v>46</v>
      </c>
      <c r="I17" s="76"/>
      <c r="J17" s="3"/>
    </row>
    <row r="18" spans="1:10" s="344" customFormat="1" ht="15" customHeight="1">
      <c r="A18" s="337"/>
      <c r="B18" s="338"/>
      <c r="C18" s="98" t="s">
        <v>263</v>
      </c>
      <c r="D18" s="339"/>
      <c r="E18" s="340"/>
      <c r="F18" s="341">
        <v>1011</v>
      </c>
      <c r="G18" s="345" t="str">
        <f>IF(LEN(INDEX(Data!$I$4:$AZ$108,MATCH(F18,Data!$I$4:$I$108,0),MATCH(G$1,Data!$I$4:$AZ$4,0)))&lt;255,HYPERLINK(INDEX(Data!$I$4:$AZ$108,MATCH(F18,Data!$I$4:$I$108,0),MATCH(G$1,Data!$I$4:$AZ$4,0)),INDEX(Data!$I$4:$AZ$108,MATCH(F18,Data!$I$4:$I$108,0),MATCH(G$1,Data!$I$4:$AZ$4,0))),INDEX(Data!$F$4:$AZ$108,MATCH(F18,Data!$I$4:$I$108,0),MATCH(G$1,Data!$I$4:$AZ$4,0)))</f>
        <v>www.abnamro.com/ir</v>
      </c>
      <c r="H18" s="23" t="s">
        <v>47</v>
      </c>
      <c r="I18" s="342"/>
      <c r="J18" s="343"/>
    </row>
    <row r="19" spans="1:10" ht="20.100000000000001" customHeight="1">
      <c r="A19" s="15"/>
      <c r="B19" s="117"/>
      <c r="C19" s="347"/>
      <c r="D19" s="118"/>
      <c r="E19" s="109"/>
      <c r="F19" s="119"/>
      <c r="G19" s="109"/>
      <c r="H19" s="120"/>
      <c r="I19" s="121"/>
      <c r="J19" s="3"/>
    </row>
    <row r="20" spans="1:10" ht="20.100000000000001" customHeight="1">
      <c r="A20" s="15"/>
      <c r="B20" s="54" t="s">
        <v>21</v>
      </c>
      <c r="C20" s="55"/>
      <c r="D20" s="55"/>
      <c r="E20" s="55"/>
      <c r="F20" s="55"/>
      <c r="G20" s="55"/>
      <c r="H20" s="72"/>
      <c r="I20" s="56"/>
      <c r="J20" s="3"/>
    </row>
    <row r="21" spans="1:10" ht="20.100000000000001" customHeight="1">
      <c r="A21" s="15"/>
      <c r="B21" s="122"/>
      <c r="C21" s="123"/>
      <c r="D21" s="123"/>
      <c r="E21" s="124"/>
      <c r="F21" s="125"/>
      <c r="G21" s="124"/>
      <c r="H21" s="126"/>
      <c r="I21" s="127"/>
      <c r="J21" s="3"/>
    </row>
    <row r="22" spans="1:10" ht="15" customHeight="1">
      <c r="B22" s="75"/>
      <c r="C22" s="46" t="s">
        <v>219</v>
      </c>
      <c r="D22" s="47"/>
      <c r="E22" s="48"/>
      <c r="F22" s="45" t="s">
        <v>136</v>
      </c>
      <c r="G22" s="25" t="s">
        <v>410</v>
      </c>
      <c r="H22" s="23"/>
      <c r="I22" s="76"/>
      <c r="J22" s="3"/>
    </row>
    <row r="23" spans="1:10" ht="15" customHeight="1">
      <c r="A23" s="213"/>
      <c r="B23" s="77"/>
      <c r="C23" s="49" t="s">
        <v>452</v>
      </c>
      <c r="D23" s="50"/>
      <c r="E23" s="51"/>
      <c r="F23" s="33"/>
      <c r="G23" s="373"/>
      <c r="H23" s="23"/>
      <c r="I23" s="76"/>
      <c r="J23" s="3"/>
    </row>
    <row r="24" spans="1:10" ht="15" customHeight="1">
      <c r="A24" s="213"/>
      <c r="B24" s="77"/>
      <c r="C24" s="148" t="s">
        <v>453</v>
      </c>
      <c r="D24" s="50"/>
      <c r="E24" s="51"/>
      <c r="F24" s="44">
        <v>1012</v>
      </c>
      <c r="G24" s="37">
        <f>INDEX(Data!$I$4:$AZ$108,MATCH($F24,Data!$I$4:$I$108,0),MATCH(G$1,Data!$I$4:$AZ$4,0))</f>
        <v>3366799</v>
      </c>
      <c r="H24" s="23" t="s">
        <v>454</v>
      </c>
      <c r="I24" s="76"/>
      <c r="J24" s="3"/>
    </row>
    <row r="25" spans="1:10" ht="15" customHeight="1">
      <c r="A25" s="213"/>
      <c r="B25" s="77"/>
      <c r="C25" s="148" t="s">
        <v>455</v>
      </c>
      <c r="D25" s="50"/>
      <c r="E25" s="51"/>
      <c r="F25" s="39">
        <v>1201</v>
      </c>
      <c r="G25" s="374">
        <f>INDEX(Data!$I$4:$AZ$108,MATCH($F25,Data!$I$4:$I$108,0),MATCH(G$1,Data!$I$4:$AZ$4,0))</f>
        <v>0</v>
      </c>
      <c r="H25" s="23" t="s">
        <v>456</v>
      </c>
      <c r="I25" s="76"/>
      <c r="J25" s="3"/>
    </row>
    <row r="26" spans="1:10" ht="15" customHeight="1">
      <c r="A26" s="213"/>
      <c r="B26" s="77"/>
      <c r="C26" s="148" t="s">
        <v>457</v>
      </c>
      <c r="D26" s="50"/>
      <c r="E26" s="51"/>
      <c r="F26" s="44">
        <v>1018</v>
      </c>
      <c r="G26" s="374">
        <f>INDEX(Data!$I$4:$AZ$108,MATCH($F26,Data!$I$4:$I$108,0),MATCH(G$1,Data!$I$4:$AZ$4,0))</f>
        <v>47312570</v>
      </c>
      <c r="H26" s="23" t="s">
        <v>458</v>
      </c>
      <c r="I26" s="76"/>
      <c r="J26" s="3"/>
    </row>
    <row r="27" spans="1:10" ht="15" customHeight="1">
      <c r="A27" s="213"/>
      <c r="B27" s="78"/>
      <c r="C27" s="49" t="s">
        <v>459</v>
      </c>
      <c r="D27" s="50"/>
      <c r="E27" s="51"/>
      <c r="F27" s="33"/>
      <c r="G27" s="373"/>
      <c r="H27" s="23"/>
      <c r="I27" s="76"/>
      <c r="J27" s="3"/>
    </row>
    <row r="28" spans="1:10" ht="15" customHeight="1">
      <c r="A28" s="213"/>
      <c r="B28" s="77"/>
      <c r="C28" s="148" t="s">
        <v>460</v>
      </c>
      <c r="D28" s="50"/>
      <c r="E28" s="51"/>
      <c r="F28" s="147">
        <v>1013</v>
      </c>
      <c r="G28" s="375">
        <f>INDEX(Data!$I$4:$AZ$108,MATCH($F28,Data!$I$4:$I$108,0),MATCH(G$1,Data!$I$4:$AZ$4,0))</f>
        <v>20045584.237</v>
      </c>
      <c r="H28" s="23" t="s">
        <v>461</v>
      </c>
      <c r="I28" s="76"/>
      <c r="J28" s="3"/>
    </row>
    <row r="29" spans="1:10" ht="15" customHeight="1">
      <c r="A29" s="213"/>
      <c r="B29" s="77"/>
      <c r="C29" s="148" t="s">
        <v>462</v>
      </c>
      <c r="D29" s="50"/>
      <c r="E29" s="52"/>
      <c r="F29" s="147">
        <v>1014</v>
      </c>
      <c r="G29" s="376">
        <f>INDEX(Data!$I$4:$AZ$108,MATCH($F29,Data!$I$4:$I$108,0),MATCH(G$1,Data!$I$4:$AZ$4,0))</f>
        <v>1316705.7379999999</v>
      </c>
      <c r="H29" s="21" t="s">
        <v>463</v>
      </c>
      <c r="I29" s="76"/>
      <c r="J29" s="3"/>
    </row>
    <row r="30" spans="1:10" ht="15" customHeight="1">
      <c r="A30" s="213"/>
      <c r="B30" s="77"/>
      <c r="C30" s="49" t="s">
        <v>464</v>
      </c>
      <c r="D30" s="50"/>
      <c r="E30" s="52"/>
      <c r="F30" s="44">
        <v>1015</v>
      </c>
      <c r="G30" s="376">
        <f>INDEX(Data!$I$4:$AZ$108,MATCH($F30,Data!$I$4:$I$108,0),MATCH(G$1,Data!$I$4:$AZ$4,0))</f>
        <v>362952665.57200003</v>
      </c>
      <c r="H30" s="21" t="s">
        <v>27</v>
      </c>
      <c r="I30" s="76"/>
      <c r="J30" s="3"/>
    </row>
    <row r="31" spans="1:10" ht="15" customHeight="1">
      <c r="A31" s="213"/>
      <c r="B31" s="77"/>
      <c r="C31" s="49" t="s">
        <v>465</v>
      </c>
      <c r="D31" s="50"/>
      <c r="E31" s="51"/>
      <c r="F31" s="33"/>
      <c r="G31" s="373"/>
      <c r="H31" s="21"/>
      <c r="I31" s="76"/>
      <c r="J31" s="3"/>
    </row>
    <row r="32" spans="1:10" ht="15" customHeight="1">
      <c r="A32" s="213"/>
      <c r="B32" s="77"/>
      <c r="C32" s="148" t="s">
        <v>466</v>
      </c>
      <c r="D32" s="50"/>
      <c r="E32" s="51"/>
      <c r="F32" s="147">
        <v>1019</v>
      </c>
      <c r="G32" s="374">
        <f>INDEX(Data!$I$4:$AZ$108,MATCH($F32,Data!$I$4:$I$108,0),MATCH(G$1,Data!$I$4:$AZ$4,0))</f>
        <v>82867002.369000003</v>
      </c>
      <c r="H32" s="21" t="s">
        <v>65</v>
      </c>
      <c r="I32" s="76"/>
      <c r="J32" s="3"/>
    </row>
    <row r="33" spans="1:10" ht="15" customHeight="1">
      <c r="A33" s="213"/>
      <c r="B33" s="77"/>
      <c r="C33" s="148" t="s">
        <v>467</v>
      </c>
      <c r="D33" s="50"/>
      <c r="E33" s="52"/>
      <c r="F33" s="147">
        <v>1022</v>
      </c>
      <c r="G33" s="376">
        <f>INDEX(Data!$I$4:$AZ$108,MATCH($F33,Data!$I$4:$I$108,0),MATCH(G$1,Data!$I$4:$AZ$4,0))</f>
        <v>4262023.1349999998</v>
      </c>
      <c r="H33" s="21" t="s">
        <v>468</v>
      </c>
      <c r="I33" s="76"/>
      <c r="J33" s="3"/>
    </row>
    <row r="34" spans="1:10" ht="15" customHeight="1">
      <c r="A34" s="213"/>
      <c r="B34" s="77"/>
      <c r="C34" s="148" t="s">
        <v>469</v>
      </c>
      <c r="D34" s="50"/>
      <c r="E34" s="52"/>
      <c r="F34" s="147">
        <v>1023</v>
      </c>
      <c r="G34" s="374">
        <f>INDEX(Data!$I$4:$AZ$108,MATCH($F34,Data!$I$4:$I$108,0),MATCH(G$1,Data!$I$4:$AZ$4,0))</f>
        <v>22045963.577</v>
      </c>
      <c r="H34" s="21" t="s">
        <v>470</v>
      </c>
      <c r="I34" s="76"/>
      <c r="J34" s="3"/>
    </row>
    <row r="35" spans="1:10" ht="15" customHeight="1">
      <c r="A35" s="213"/>
      <c r="B35" s="77"/>
      <c r="C35" s="148" t="s">
        <v>471</v>
      </c>
      <c r="D35" s="50"/>
      <c r="E35" s="52"/>
      <c r="F35" s="44">
        <v>1024</v>
      </c>
      <c r="G35" s="374">
        <f>INDEX(Data!$I$4:$AZ$108,MATCH($F35,Data!$I$4:$I$108,0),MATCH(G$1,Data!$I$4:$AZ$4,0))</f>
        <v>9021006.8469999991</v>
      </c>
      <c r="H35" s="21" t="s">
        <v>472</v>
      </c>
      <c r="I35" s="76"/>
      <c r="J35" s="3"/>
    </row>
    <row r="36" spans="1:10" ht="15" customHeight="1">
      <c r="A36" s="213"/>
      <c r="B36" s="77"/>
      <c r="C36" s="49" t="s">
        <v>473</v>
      </c>
      <c r="D36" s="50"/>
      <c r="E36" s="51"/>
      <c r="F36" s="147">
        <v>1031</v>
      </c>
      <c r="G36" s="376"/>
      <c r="H36" s="21" t="s">
        <v>28</v>
      </c>
      <c r="I36" s="76"/>
      <c r="J36" s="3"/>
    </row>
    <row r="37" spans="1:10" ht="15" customHeight="1">
      <c r="A37" s="213"/>
      <c r="B37" s="77"/>
      <c r="C37" s="385" t="s">
        <v>474</v>
      </c>
      <c r="D37" s="385"/>
      <c r="E37" s="385"/>
      <c r="F37" s="33"/>
      <c r="G37" s="373"/>
      <c r="H37" s="21"/>
      <c r="I37" s="76"/>
      <c r="J37" s="3"/>
    </row>
    <row r="38" spans="1:10" ht="15" customHeight="1">
      <c r="A38" s="213"/>
      <c r="B38" s="78"/>
      <c r="C38" s="385"/>
      <c r="D38" s="385"/>
      <c r="E38" s="385"/>
      <c r="F38" s="147">
        <v>1103</v>
      </c>
      <c r="G38" s="377">
        <f>INDEX(Data!$I$4:$AZ$108,MATCH($F38,Data!$I$4:$I$108,0),MATCH(G$1,Data!$I$4:$AZ$4,0))</f>
        <v>464177418.04640001</v>
      </c>
      <c r="H38" s="21" t="s">
        <v>122</v>
      </c>
      <c r="I38" s="76"/>
      <c r="J38" s="3"/>
    </row>
    <row r="39" spans="1:10" ht="20.100000000000001" customHeight="1">
      <c r="A39" s="213"/>
      <c r="B39" s="128"/>
      <c r="C39" s="108"/>
      <c r="D39" s="108"/>
      <c r="E39" s="107"/>
      <c r="F39" s="129"/>
      <c r="G39" s="130"/>
      <c r="H39" s="131"/>
      <c r="I39" s="121"/>
      <c r="J39" s="3"/>
    </row>
    <row r="40" spans="1:10" ht="20.100000000000001" customHeight="1">
      <c r="A40" s="213"/>
      <c r="B40" s="54" t="s">
        <v>64</v>
      </c>
      <c r="C40" s="55"/>
      <c r="D40" s="55"/>
      <c r="E40" s="55"/>
      <c r="F40" s="55"/>
      <c r="G40" s="55"/>
      <c r="H40" s="72"/>
      <c r="I40" s="56"/>
      <c r="J40" s="3"/>
    </row>
    <row r="41" spans="1:10" ht="20.100000000000001" customHeight="1">
      <c r="A41" s="213"/>
      <c r="B41" s="133"/>
      <c r="C41" s="134"/>
      <c r="D41" s="134"/>
      <c r="E41" s="135"/>
      <c r="F41" s="136"/>
      <c r="G41" s="137"/>
      <c r="H41" s="138"/>
      <c r="I41" s="127"/>
      <c r="J41" s="3"/>
    </row>
    <row r="42" spans="1:10" ht="15" customHeight="1">
      <c r="A42" s="213"/>
      <c r="B42" s="75"/>
      <c r="C42" s="46" t="s">
        <v>220</v>
      </c>
      <c r="D42" s="47"/>
      <c r="E42" s="48"/>
      <c r="F42" s="45" t="s">
        <v>136</v>
      </c>
      <c r="G42" s="25" t="str">
        <f>G$22</f>
        <v>Amount</v>
      </c>
      <c r="H42" s="23"/>
      <c r="I42" s="76"/>
      <c r="J42" s="3"/>
    </row>
    <row r="43" spans="1:10" s="12" customFormat="1" ht="15" customHeight="1">
      <c r="A43" s="213"/>
      <c r="B43" s="80"/>
      <c r="C43" s="49" t="s">
        <v>254</v>
      </c>
      <c r="D43" s="50"/>
      <c r="E43" s="51"/>
      <c r="F43" s="147">
        <v>1033</v>
      </c>
      <c r="G43" s="38">
        <f>INDEX(Data!$I$4:$AZ$108,MATCH($F43,Data!$I$4:$I$108,0),MATCH(G$1,Data!$I$4:$AZ$4,0))</f>
        <v>52153756</v>
      </c>
      <c r="H43" s="23" t="s">
        <v>29</v>
      </c>
      <c r="I43" s="81"/>
      <c r="J43" s="3"/>
    </row>
    <row r="44" spans="1:10" s="12" customFormat="1" ht="15" customHeight="1">
      <c r="A44" s="213"/>
      <c r="B44" s="80"/>
      <c r="C44" s="148" t="s">
        <v>127</v>
      </c>
      <c r="D44" s="53"/>
      <c r="E44" s="51"/>
      <c r="F44" s="147">
        <v>1034</v>
      </c>
      <c r="G44" s="38">
        <f>INDEX(Data!$I$4:$AZ$108,MATCH($F44,Data!$I$4:$I$108,0),MATCH(G$1,Data!$I$4:$AZ$4,0))</f>
        <v>0</v>
      </c>
      <c r="H44" s="23" t="s">
        <v>128</v>
      </c>
      <c r="I44" s="81"/>
      <c r="J44" s="3"/>
    </row>
    <row r="45" spans="1:10" s="12" customFormat="1" ht="15" customHeight="1">
      <c r="A45" s="213"/>
      <c r="B45" s="80"/>
      <c r="C45" s="49" t="s">
        <v>253</v>
      </c>
      <c r="D45" s="50"/>
      <c r="E45" s="51"/>
      <c r="F45" s="147">
        <v>1035</v>
      </c>
      <c r="G45" s="38">
        <f>INDEX(Data!$I$4:$AZ$108,MATCH($F45,Data!$I$4:$I$108,0),MATCH(G$1,Data!$I$4:$AZ$4,0))</f>
        <v>27165204</v>
      </c>
      <c r="H45" s="23" t="s">
        <v>30</v>
      </c>
      <c r="I45" s="81"/>
      <c r="J45" s="3"/>
    </row>
    <row r="46" spans="1:10" ht="15" customHeight="1">
      <c r="A46" s="213"/>
      <c r="B46" s="80"/>
      <c r="C46" s="49" t="s">
        <v>255</v>
      </c>
      <c r="D46" s="50"/>
      <c r="E46" s="51"/>
      <c r="F46" s="33"/>
      <c r="G46" s="32"/>
      <c r="H46" s="23"/>
      <c r="I46" s="76"/>
      <c r="J46" s="3"/>
    </row>
    <row r="47" spans="1:10" s="12" customFormat="1" ht="15" customHeight="1">
      <c r="A47" s="213"/>
      <c r="B47" s="80"/>
      <c r="C47" s="148" t="s">
        <v>22</v>
      </c>
      <c r="D47" s="53"/>
      <c r="E47" s="51"/>
      <c r="F47" s="147">
        <v>1036</v>
      </c>
      <c r="G47" s="38">
        <f>INDEX(Data!$I$4:$AZ$108,MATCH($F47,Data!$I$4:$I$108,0),MATCH(G$1,Data!$I$4:$AZ$4,0))</f>
        <v>8287779</v>
      </c>
      <c r="H47" s="23" t="s">
        <v>48</v>
      </c>
      <c r="I47" s="81"/>
      <c r="J47" s="3"/>
    </row>
    <row r="48" spans="1:10" s="12" customFormat="1" ht="15" customHeight="1">
      <c r="A48" s="213"/>
      <c r="B48" s="80"/>
      <c r="C48" s="148" t="s">
        <v>23</v>
      </c>
      <c r="D48" s="53"/>
      <c r="E48" s="51"/>
      <c r="F48" s="147">
        <v>1037</v>
      </c>
      <c r="G48" s="38">
        <f>INDEX(Data!$I$4:$AZ$108,MATCH($F48,Data!$I$4:$I$108,0),MATCH(G$1,Data!$I$4:$AZ$4,0))</f>
        <v>0</v>
      </c>
      <c r="H48" s="23" t="s">
        <v>49</v>
      </c>
      <c r="I48" s="81"/>
      <c r="J48" s="3"/>
    </row>
    <row r="49" spans="1:10" s="12" customFormat="1" ht="15" customHeight="1">
      <c r="A49" s="213"/>
      <c r="B49" s="80"/>
      <c r="C49" s="148" t="s">
        <v>24</v>
      </c>
      <c r="D49" s="53"/>
      <c r="E49" s="51"/>
      <c r="F49" s="147">
        <v>1038</v>
      </c>
      <c r="G49" s="38">
        <f>INDEX(Data!$I$4:$AZ$108,MATCH($F49,Data!$I$4:$I$108,0),MATCH(G$1,Data!$I$4:$AZ$4,0))</f>
        <v>0</v>
      </c>
      <c r="H49" s="23" t="s">
        <v>50</v>
      </c>
      <c r="I49" s="81"/>
      <c r="J49" s="3"/>
    </row>
    <row r="50" spans="1:10" s="12" customFormat="1" ht="15" customHeight="1">
      <c r="A50" s="213"/>
      <c r="B50" s="80"/>
      <c r="C50" s="148" t="s">
        <v>25</v>
      </c>
      <c r="D50" s="53"/>
      <c r="E50" s="51"/>
      <c r="F50" s="147">
        <v>1039</v>
      </c>
      <c r="G50" s="38">
        <f>INDEX(Data!$I$4:$AZ$108,MATCH($F50,Data!$I$4:$I$108,0),MATCH(G$1,Data!$I$4:$AZ$4,0))</f>
        <v>0</v>
      </c>
      <c r="H50" s="23" t="s">
        <v>51</v>
      </c>
      <c r="I50" s="81"/>
      <c r="J50" s="3"/>
    </row>
    <row r="51" spans="1:10" s="12" customFormat="1" ht="15" customHeight="1">
      <c r="A51" s="213"/>
      <c r="B51" s="80"/>
      <c r="C51" s="148" t="s">
        <v>155</v>
      </c>
      <c r="D51" s="53"/>
      <c r="E51" s="51"/>
      <c r="F51" s="147">
        <v>1040</v>
      </c>
      <c r="G51" s="38">
        <f>INDEX(Data!$I$4:$AZ$108,MATCH($F51,Data!$I$4:$I$108,0),MATCH(G$1,Data!$I$4:$AZ$4,0))</f>
        <v>36300</v>
      </c>
      <c r="H51" s="23" t="s">
        <v>52</v>
      </c>
      <c r="I51" s="81"/>
      <c r="J51" s="3"/>
    </row>
    <row r="52" spans="1:10" s="12" customFormat="1" ht="15" customHeight="1">
      <c r="A52" s="213"/>
      <c r="B52" s="80"/>
      <c r="C52" s="102" t="s">
        <v>241</v>
      </c>
      <c r="D52" s="103"/>
      <c r="E52" s="51"/>
      <c r="F52" s="147">
        <v>1041</v>
      </c>
      <c r="G52" s="38">
        <f>INDEX(Data!$I$4:$AZ$108,MATCH($F52,Data!$I$4:$I$108,0),MATCH(G$1,Data!$I$4:$AZ$4,0))</f>
        <v>0</v>
      </c>
      <c r="H52" s="23" t="s">
        <v>53</v>
      </c>
      <c r="I52" s="81"/>
      <c r="J52" s="3"/>
    </row>
    <row r="53" spans="1:10" s="12" customFormat="1" ht="15" customHeight="1">
      <c r="A53" s="213"/>
      <c r="B53" s="80"/>
      <c r="C53" s="49" t="s">
        <v>258</v>
      </c>
      <c r="D53" s="50"/>
      <c r="E53" s="51"/>
      <c r="F53" s="147">
        <v>1042</v>
      </c>
      <c r="G53" s="38">
        <f>INDEX(Data!$I$4:$AZ$108,MATCH($F53,Data!$I$4:$I$108,0),MATCH(G$1,Data!$I$4:$AZ$4,0))</f>
        <v>1486900</v>
      </c>
      <c r="H53" s="23" t="s">
        <v>31</v>
      </c>
      <c r="I53" s="81"/>
      <c r="J53" s="3"/>
    </row>
    <row r="54" spans="1:10" ht="15" customHeight="1">
      <c r="A54" s="213"/>
      <c r="B54" s="80"/>
      <c r="C54" s="49" t="s">
        <v>256</v>
      </c>
      <c r="D54" s="50"/>
      <c r="E54" s="51"/>
      <c r="F54" s="33"/>
      <c r="G54" s="32"/>
      <c r="H54" s="23"/>
      <c r="I54" s="76"/>
      <c r="J54" s="3"/>
    </row>
    <row r="55" spans="1:10" s="12" customFormat="1" ht="15" customHeight="1">
      <c r="A55" s="213"/>
      <c r="B55" s="80"/>
      <c r="C55" s="148" t="s">
        <v>156</v>
      </c>
      <c r="D55" s="53"/>
      <c r="E55" s="51"/>
      <c r="F55" s="39">
        <v>1043</v>
      </c>
      <c r="G55" s="38">
        <f>INDEX(Data!$I$4:$AZ$108,MATCH($F55,Data!$I$4:$I$108,0),MATCH(G$1,Data!$I$4:$AZ$4,0))</f>
        <v>298522</v>
      </c>
      <c r="H55" s="23" t="s">
        <v>20</v>
      </c>
      <c r="I55" s="81"/>
      <c r="J55" s="3"/>
    </row>
    <row r="56" spans="1:10" s="12" customFormat="1" ht="15" customHeight="1">
      <c r="A56" s="213"/>
      <c r="B56" s="80"/>
      <c r="C56" s="148" t="s">
        <v>26</v>
      </c>
      <c r="D56" s="53"/>
      <c r="E56" s="51"/>
      <c r="F56" s="147">
        <v>1044</v>
      </c>
      <c r="G56" s="38">
        <f>INDEX(Data!$I$4:$AZ$108,MATCH($F56,Data!$I$4:$I$108,0),MATCH(G$1,Data!$I$4:$AZ$4,0))</f>
        <v>1520176.176</v>
      </c>
      <c r="H56" s="23" t="s">
        <v>54</v>
      </c>
      <c r="I56" s="81"/>
      <c r="J56" s="3"/>
    </row>
    <row r="57" spans="1:10" s="12" customFormat="1" ht="15" customHeight="1">
      <c r="A57" s="213"/>
      <c r="B57" s="80"/>
      <c r="C57" s="382" t="s">
        <v>129</v>
      </c>
      <c r="D57" s="383"/>
      <c r="E57" s="384"/>
      <c r="F57" s="33"/>
      <c r="G57" s="32"/>
      <c r="H57" s="23"/>
      <c r="I57" s="81"/>
      <c r="J57" s="3"/>
    </row>
    <row r="58" spans="1:10" ht="15" customHeight="1">
      <c r="A58" s="213"/>
      <c r="B58" s="80"/>
      <c r="C58" s="382"/>
      <c r="D58" s="383"/>
      <c r="E58" s="384"/>
      <c r="F58" s="147">
        <v>1045</v>
      </c>
      <c r="G58" s="40">
        <f>INDEX(Data!$I$4:$AZ$108,MATCH($F58,Data!$I$4:$I$108,0),MATCH(G$1,Data!$I$4:$AZ$4,0))</f>
        <v>90948637.175999999</v>
      </c>
      <c r="H58" s="23" t="s">
        <v>38</v>
      </c>
      <c r="I58" s="76"/>
      <c r="J58" s="3"/>
    </row>
    <row r="59" spans="1:10" ht="30" customHeight="1">
      <c r="A59" s="213"/>
      <c r="B59" s="83"/>
      <c r="C59" s="18"/>
      <c r="D59" s="18"/>
      <c r="E59" s="10"/>
      <c r="F59" s="29"/>
      <c r="G59" s="11"/>
      <c r="H59" s="23"/>
      <c r="I59" s="76"/>
      <c r="J59" s="3"/>
    </row>
    <row r="60" spans="1:10" ht="15" customHeight="1">
      <c r="A60" s="213"/>
      <c r="B60" s="75"/>
      <c r="C60" s="46" t="s">
        <v>221</v>
      </c>
      <c r="D60" s="47"/>
      <c r="E60" s="48"/>
      <c r="F60" s="62" t="s">
        <v>136</v>
      </c>
      <c r="G60" s="25" t="str">
        <f>G$22</f>
        <v>Amount</v>
      </c>
      <c r="H60" s="23"/>
      <c r="I60" s="76"/>
      <c r="J60" s="3"/>
    </row>
    <row r="61" spans="1:10" s="12" customFormat="1" ht="15" customHeight="1">
      <c r="A61" s="213"/>
      <c r="B61" s="82"/>
      <c r="C61" s="49" t="s">
        <v>475</v>
      </c>
      <c r="D61" s="50"/>
      <c r="E61" s="51"/>
      <c r="F61" s="33"/>
      <c r="G61" s="33"/>
      <c r="H61" s="23"/>
      <c r="I61" s="81"/>
      <c r="J61" s="3"/>
    </row>
    <row r="62" spans="1:10" s="12" customFormat="1" ht="15" customHeight="1">
      <c r="A62" s="213"/>
      <c r="B62" s="82"/>
      <c r="C62" s="148" t="s">
        <v>476</v>
      </c>
      <c r="D62" s="50"/>
      <c r="E62" s="51"/>
      <c r="F62" s="147">
        <v>1046</v>
      </c>
      <c r="G62" s="38">
        <f>INDEX(Data!$I$4:$AZ$108,MATCH($F62,Data!$I$4:$I$108,0),MATCH(G$1,Data!$I$4:$AZ$4,0))</f>
        <v>11202139</v>
      </c>
      <c r="H62" s="23" t="s">
        <v>477</v>
      </c>
      <c r="I62" s="81"/>
      <c r="J62" s="3"/>
    </row>
    <row r="63" spans="1:10" s="12" customFormat="1" ht="15" customHeight="1">
      <c r="A63" s="213"/>
      <c r="B63" s="82"/>
      <c r="C63" s="148" t="s">
        <v>478</v>
      </c>
      <c r="D63" s="50"/>
      <c r="E63" s="51"/>
      <c r="F63" s="147">
        <v>1047</v>
      </c>
      <c r="G63" s="38">
        <f>INDEX(Data!$I$4:$AZ$108,MATCH($F63,Data!$I$4:$I$108,0),MATCH(G$1,Data!$I$4:$AZ$4,0))</f>
        <v>28485614</v>
      </c>
      <c r="H63" s="23" t="s">
        <v>479</v>
      </c>
      <c r="I63" s="81"/>
      <c r="J63" s="3"/>
    </row>
    <row r="64" spans="1:10" s="12" customFormat="1" ht="15" customHeight="1">
      <c r="A64" s="213"/>
      <c r="B64" s="82"/>
      <c r="C64" s="148" t="s">
        <v>480</v>
      </c>
      <c r="D64" s="50"/>
      <c r="E64" s="51"/>
      <c r="F64" s="147">
        <v>1105</v>
      </c>
      <c r="G64" s="38">
        <f>INDEX(Data!$I$4:$AZ$108,MATCH($F64,Data!$I$4:$I$108,0),MATCH(G$1,Data!$I$4:$AZ$4,0))</f>
        <v>0</v>
      </c>
      <c r="H64" s="23" t="s">
        <v>481</v>
      </c>
      <c r="I64" s="81"/>
      <c r="J64" s="3"/>
    </row>
    <row r="65" spans="1:10" s="12" customFormat="1" ht="15" customHeight="1">
      <c r="A65" s="213"/>
      <c r="B65" s="82"/>
      <c r="C65" s="49" t="s">
        <v>482</v>
      </c>
      <c r="D65" s="50"/>
      <c r="E65" s="51"/>
      <c r="F65" s="147">
        <v>1048</v>
      </c>
      <c r="G65" s="38">
        <f>INDEX(Data!$I$4:$AZ$108,MATCH($F65,Data!$I$4:$I$108,0),MATCH(G$1,Data!$I$4:$AZ$4,0))</f>
        <v>243294</v>
      </c>
      <c r="H65" s="23" t="s">
        <v>55</v>
      </c>
      <c r="I65" s="81"/>
      <c r="J65" s="3"/>
    </row>
    <row r="66" spans="1:10" s="12" customFormat="1" ht="15" customHeight="1">
      <c r="A66" s="213"/>
      <c r="B66" s="82"/>
      <c r="C66" s="49" t="s">
        <v>483</v>
      </c>
      <c r="D66" s="50"/>
      <c r="E66" s="51"/>
      <c r="F66" s="147">
        <v>1049</v>
      </c>
      <c r="G66" s="38">
        <f>INDEX(Data!$I$4:$AZ$108,MATCH($F66,Data!$I$4:$I$108,0),MATCH(G$1,Data!$I$4:$AZ$4,0))</f>
        <v>842001.84100000001</v>
      </c>
      <c r="H66" s="23" t="s">
        <v>56</v>
      </c>
      <c r="I66" s="76"/>
      <c r="J66" s="3"/>
    </row>
    <row r="67" spans="1:10" s="12" customFormat="1" ht="15" customHeight="1">
      <c r="A67" s="213"/>
      <c r="B67" s="82"/>
      <c r="C67" s="49" t="s">
        <v>484</v>
      </c>
      <c r="D67" s="50"/>
      <c r="E67" s="51"/>
      <c r="F67" s="33"/>
      <c r="G67" s="33"/>
      <c r="H67" s="23"/>
      <c r="I67" s="81"/>
      <c r="J67" s="3"/>
    </row>
    <row r="68" spans="1:10" s="12" customFormat="1" ht="15" customHeight="1">
      <c r="A68" s="213"/>
      <c r="B68" s="82"/>
      <c r="C68" s="148" t="s">
        <v>157</v>
      </c>
      <c r="D68" s="53"/>
      <c r="E68" s="51"/>
      <c r="F68" s="147">
        <v>1050</v>
      </c>
      <c r="G68" s="38">
        <f>INDEX(Data!$I$4:$AZ$108,MATCH($F68,Data!$I$4:$I$108,0),MATCH(G$1,Data!$I$4:$AZ$4,0))</f>
        <v>9139033.6799999997</v>
      </c>
      <c r="H68" s="23" t="s">
        <v>485</v>
      </c>
      <c r="I68" s="81"/>
      <c r="J68" s="3"/>
    </row>
    <row r="69" spans="1:10" s="12" customFormat="1" ht="15" customHeight="1">
      <c r="A69" s="213"/>
      <c r="B69" s="82"/>
      <c r="C69" s="148" t="s">
        <v>26</v>
      </c>
      <c r="D69" s="53"/>
      <c r="E69" s="51"/>
      <c r="F69" s="147">
        <v>1051</v>
      </c>
      <c r="G69" s="38">
        <f>INDEX(Data!$I$4:$AZ$108,MATCH($F69,Data!$I$4:$I$108,0),MATCH(G$1,Data!$I$4:$AZ$4,0))</f>
        <v>8636356</v>
      </c>
      <c r="H69" s="23" t="s">
        <v>486</v>
      </c>
      <c r="I69" s="81"/>
      <c r="J69" s="3"/>
    </row>
    <row r="70" spans="1:10" s="12" customFormat="1" ht="15" customHeight="1">
      <c r="A70" s="213"/>
      <c r="B70" s="82"/>
      <c r="C70" s="354" t="s">
        <v>487</v>
      </c>
      <c r="D70" s="355"/>
      <c r="E70" s="61"/>
      <c r="F70" s="147">
        <v>1052</v>
      </c>
      <c r="G70" s="40">
        <f>INDEX(Data!$I$4:$AZ$108,MATCH($F70,Data!$I$4:$I$108,0),MATCH(G$1,Data!$I$4:$AZ$4,0))</f>
        <v>58548438.520999998</v>
      </c>
      <c r="H70" s="23" t="s">
        <v>488</v>
      </c>
      <c r="I70" s="76"/>
      <c r="J70" s="3"/>
    </row>
    <row r="71" spans="1:10" s="12" customFormat="1" ht="30" customHeight="1">
      <c r="A71" s="213"/>
      <c r="B71" s="83"/>
      <c r="C71" s="19"/>
      <c r="D71" s="19"/>
      <c r="E71" s="20"/>
      <c r="F71" s="30"/>
      <c r="G71" s="13"/>
      <c r="H71" s="17"/>
      <c r="I71" s="81"/>
      <c r="J71" s="3"/>
    </row>
    <row r="72" spans="1:10" ht="15" customHeight="1">
      <c r="A72" s="213"/>
      <c r="B72" s="75"/>
      <c r="C72" s="46" t="s">
        <v>222</v>
      </c>
      <c r="D72" s="47"/>
      <c r="E72" s="48"/>
      <c r="F72" s="45" t="s">
        <v>136</v>
      </c>
      <c r="G72" s="25" t="str">
        <f>G$22</f>
        <v>Amount</v>
      </c>
      <c r="H72" s="23"/>
      <c r="I72" s="76"/>
      <c r="J72" s="3"/>
    </row>
    <row r="73" spans="1:10" s="12" customFormat="1" ht="15" customHeight="1">
      <c r="A73" s="213"/>
      <c r="B73" s="82"/>
      <c r="C73" s="49" t="s">
        <v>32</v>
      </c>
      <c r="D73" s="50"/>
      <c r="E73" s="51"/>
      <c r="F73" s="147">
        <v>1053</v>
      </c>
      <c r="G73" s="38">
        <f>INDEX(Data!$I$4:$AZ$108,MATCH($F73,Data!$I$4:$I$108,0),MATCH(G$1,Data!$I$4:$AZ$4,0))</f>
        <v>25956000</v>
      </c>
      <c r="H73" s="23" t="s">
        <v>57</v>
      </c>
      <c r="I73" s="81"/>
      <c r="J73" s="3"/>
    </row>
    <row r="74" spans="1:10" s="12" customFormat="1" ht="15" customHeight="1">
      <c r="A74" s="213"/>
      <c r="B74" s="82"/>
      <c r="C74" s="49" t="s">
        <v>33</v>
      </c>
      <c r="D74" s="50"/>
      <c r="E74" s="51"/>
      <c r="F74" s="147">
        <v>1054</v>
      </c>
      <c r="G74" s="38">
        <f>INDEX(Data!$I$4:$AZ$108,MATCH($F74,Data!$I$4:$I$108,0),MATCH(G$1,Data!$I$4:$AZ$4,0))</f>
        <v>37404000</v>
      </c>
      <c r="H74" s="23" t="s">
        <v>58</v>
      </c>
      <c r="I74" s="81"/>
      <c r="J74" s="3"/>
    </row>
    <row r="75" spans="1:10" s="12" customFormat="1" ht="15" customHeight="1">
      <c r="A75" s="213"/>
      <c r="B75" s="82"/>
      <c r="C75" s="49" t="s">
        <v>34</v>
      </c>
      <c r="D75" s="50"/>
      <c r="E75" s="51"/>
      <c r="F75" s="147">
        <v>1055</v>
      </c>
      <c r="G75" s="38">
        <f>INDEX(Data!$I$4:$AZ$108,MATCH($F75,Data!$I$4:$I$108,0),MATCH(G$1,Data!$I$4:$AZ$4,0))</f>
        <v>9708236</v>
      </c>
      <c r="H75" s="23" t="s">
        <v>59</v>
      </c>
      <c r="I75" s="81"/>
      <c r="J75" s="3"/>
    </row>
    <row r="76" spans="1:10" s="12" customFormat="1" ht="15" customHeight="1">
      <c r="A76" s="213"/>
      <c r="B76" s="82"/>
      <c r="C76" s="49" t="s">
        <v>35</v>
      </c>
      <c r="D76" s="50"/>
      <c r="E76" s="51"/>
      <c r="F76" s="147">
        <v>1056</v>
      </c>
      <c r="G76" s="38">
        <f>INDEX(Data!$I$4:$AZ$108,MATCH($F76,Data!$I$4:$I$108,0),MATCH(G$1,Data!$I$4:$AZ$4,0))</f>
        <v>5911000</v>
      </c>
      <c r="H76" s="23" t="s">
        <v>60</v>
      </c>
      <c r="I76" s="81"/>
      <c r="J76" s="3"/>
    </row>
    <row r="77" spans="1:10" s="12" customFormat="1" ht="15" customHeight="1">
      <c r="A77" s="213"/>
      <c r="B77" s="82"/>
      <c r="C77" s="49" t="s">
        <v>36</v>
      </c>
      <c r="D77" s="50"/>
      <c r="E77" s="51"/>
      <c r="F77" s="147">
        <v>1057</v>
      </c>
      <c r="G77" s="38">
        <f>INDEX(Data!$I$4:$AZ$108,MATCH($F77,Data!$I$4:$I$108,0),MATCH(G$1,Data!$I$4:$AZ$4,0))</f>
        <v>3908000</v>
      </c>
      <c r="H77" s="23" t="s">
        <v>61</v>
      </c>
      <c r="I77" s="81"/>
      <c r="J77" s="3"/>
    </row>
    <row r="78" spans="1:10" s="12" customFormat="1" ht="15" customHeight="1">
      <c r="A78" s="213"/>
      <c r="B78" s="82"/>
      <c r="C78" s="49" t="s">
        <v>37</v>
      </c>
      <c r="D78" s="50"/>
      <c r="E78" s="51"/>
      <c r="F78" s="147">
        <v>1058</v>
      </c>
      <c r="G78" s="38">
        <f>INDEX(Data!$I$4:$AZ$108,MATCH($F78,Data!$I$4:$I$108,0),MATCH(G$1,Data!$I$4:$AZ$4,0))</f>
        <v>940000</v>
      </c>
      <c r="H78" s="23" t="s">
        <v>62</v>
      </c>
      <c r="I78" s="81"/>
      <c r="J78" s="3"/>
    </row>
    <row r="79" spans="1:10" s="12" customFormat="1" ht="15" customHeight="1">
      <c r="A79" s="213"/>
      <c r="B79" s="82"/>
      <c r="C79" s="49" t="s">
        <v>126</v>
      </c>
      <c r="D79" s="50"/>
      <c r="E79" s="51"/>
      <c r="F79" s="147">
        <v>1059</v>
      </c>
      <c r="G79" s="38">
        <f>INDEX(Data!$I$4:$AZ$108,MATCH($F79,Data!$I$4:$I$108,0),MATCH(G$1,Data!$I$4:$AZ$4,0))</f>
        <v>0</v>
      </c>
      <c r="H79" s="23" t="s">
        <v>63</v>
      </c>
      <c r="I79" s="81"/>
      <c r="J79" s="3"/>
    </row>
    <row r="80" spans="1:10" ht="15" customHeight="1">
      <c r="A80" s="213"/>
      <c r="B80" s="82"/>
      <c r="C80" s="354" t="s">
        <v>489</v>
      </c>
      <c r="D80" s="151"/>
      <c r="E80" s="61"/>
      <c r="F80" s="147">
        <v>1060</v>
      </c>
      <c r="G80" s="40">
        <f>INDEX(Data!$I$4:$AZ$108,MATCH($F80,Data!$I$4:$I$108,0),MATCH(G$1,Data!$I$4:$AZ$4,0))</f>
        <v>83827236</v>
      </c>
      <c r="H80" s="23" t="s">
        <v>160</v>
      </c>
      <c r="I80" s="76"/>
      <c r="J80" s="3"/>
    </row>
    <row r="81" spans="1:10" ht="20.100000000000001" customHeight="1">
      <c r="A81" s="213"/>
      <c r="B81" s="117"/>
      <c r="C81" s="346"/>
      <c r="D81" s="118"/>
      <c r="E81" s="109"/>
      <c r="F81" s="119"/>
      <c r="G81" s="109"/>
      <c r="H81" s="120"/>
      <c r="I81" s="121"/>
      <c r="J81" s="3"/>
    </row>
    <row r="82" spans="1:10" ht="20.100000000000001" customHeight="1">
      <c r="A82" s="213"/>
      <c r="B82" s="54" t="s">
        <v>66</v>
      </c>
      <c r="C82" s="55"/>
      <c r="D82" s="55"/>
      <c r="E82" s="55"/>
      <c r="F82" s="55"/>
      <c r="G82" s="55"/>
      <c r="H82" s="72"/>
      <c r="I82" s="56"/>
      <c r="J82" s="3"/>
    </row>
    <row r="83" spans="1:10" ht="20.100000000000001" customHeight="1">
      <c r="A83" s="213"/>
      <c r="B83" s="133"/>
      <c r="C83" s="134"/>
      <c r="D83" s="134"/>
      <c r="E83" s="135"/>
      <c r="F83" s="136"/>
      <c r="G83" s="137"/>
      <c r="H83" s="138"/>
      <c r="I83" s="127"/>
      <c r="J83" s="3"/>
    </row>
    <row r="84" spans="1:10" ht="15" customHeight="1">
      <c r="A84" s="213"/>
      <c r="B84" s="83"/>
      <c r="C84" s="46" t="s">
        <v>223</v>
      </c>
      <c r="D84" s="47"/>
      <c r="E84" s="48"/>
      <c r="F84" s="45" t="s">
        <v>136</v>
      </c>
      <c r="G84" s="356" t="str">
        <f>G$22</f>
        <v>Amount</v>
      </c>
      <c r="H84" s="23"/>
      <c r="I84" s="76"/>
      <c r="J84" s="3"/>
    </row>
    <row r="85" spans="1:10" ht="15" customHeight="1">
      <c r="A85" s="213"/>
      <c r="B85" s="77"/>
      <c r="C85" s="49" t="s">
        <v>491</v>
      </c>
      <c r="D85" s="50"/>
      <c r="E85" s="51"/>
      <c r="F85" s="147">
        <v>1061</v>
      </c>
      <c r="G85" s="38">
        <f>INDEX(Data!$I$4:$AZ$108,MATCH($F85,Data!$I$4:$I$108,0),MATCH(G$1,Data!$I$4:$AZ$4,0))</f>
        <v>38444044</v>
      </c>
      <c r="H85" s="23" t="s">
        <v>67</v>
      </c>
      <c r="I85" s="76"/>
      <c r="J85" s="3"/>
    </row>
    <row r="86" spans="1:10" ht="15" customHeight="1">
      <c r="A86" s="213"/>
      <c r="B86" s="77"/>
      <c r="C86" s="49" t="s">
        <v>492</v>
      </c>
      <c r="D86" s="50"/>
      <c r="E86" s="51"/>
      <c r="F86" s="147">
        <v>1062</v>
      </c>
      <c r="G86" s="38">
        <f>INDEX(Data!$I$4:$AZ$108,MATCH($F86,Data!$I$4:$I$108,0),MATCH(G$1,Data!$I$4:$AZ$4,0))</f>
        <v>10079684</v>
      </c>
      <c r="H86" s="23" t="s">
        <v>68</v>
      </c>
      <c r="I86" s="76"/>
      <c r="J86" s="3"/>
    </row>
    <row r="87" spans="1:10" ht="15" customHeight="1">
      <c r="A87" s="213"/>
      <c r="B87" s="77"/>
      <c r="C87" s="49" t="s">
        <v>493</v>
      </c>
      <c r="D87" s="50"/>
      <c r="E87" s="51"/>
      <c r="F87" s="147">
        <v>1063</v>
      </c>
      <c r="G87" s="38">
        <f>INDEX(Data!$I$4:$AZ$108,MATCH($F87,Data!$I$4:$I$108,0),MATCH(G$1,Data!$I$4:$AZ$4,0))</f>
        <v>44406750</v>
      </c>
      <c r="H87" s="23" t="s">
        <v>69</v>
      </c>
      <c r="I87" s="76"/>
      <c r="J87" s="3"/>
    </row>
    <row r="88" spans="1:10" ht="15" customHeight="1">
      <c r="A88" s="213"/>
      <c r="B88" s="77"/>
      <c r="C88" s="49" t="s">
        <v>494</v>
      </c>
      <c r="D88" s="50"/>
      <c r="E88" s="51"/>
      <c r="F88" s="147">
        <v>1064</v>
      </c>
      <c r="G88" s="38">
        <f>INDEX(Data!$I$4:$AZ$108,MATCH($F88,Data!$I$4:$I$108,0),MATCH(G$1,Data!$I$4:$AZ$4,0))</f>
        <v>51933382</v>
      </c>
      <c r="H88" s="23" t="s">
        <v>70</v>
      </c>
      <c r="I88" s="76"/>
      <c r="J88" s="3"/>
    </row>
    <row r="89" spans="1:10" ht="15" customHeight="1">
      <c r="A89" s="213"/>
      <c r="B89" s="77"/>
      <c r="C89" s="49" t="s">
        <v>495</v>
      </c>
      <c r="D89" s="50"/>
      <c r="E89" s="51"/>
      <c r="F89" s="147">
        <v>1065</v>
      </c>
      <c r="G89" s="38">
        <f>INDEX(Data!$I$4:$AZ$108,MATCH($F89,Data!$I$4:$I$108,0),MATCH(G$1,Data!$I$4:$AZ$4,0))</f>
        <v>14353810</v>
      </c>
      <c r="H89" s="23" t="s">
        <v>71</v>
      </c>
      <c r="I89" s="76"/>
      <c r="J89" s="3"/>
    </row>
    <row r="90" spans="1:10" ht="15" customHeight="1">
      <c r="A90" s="213"/>
      <c r="B90" s="77"/>
      <c r="C90" s="49" t="s">
        <v>496</v>
      </c>
      <c r="D90" s="50"/>
      <c r="E90" s="51"/>
      <c r="F90" s="147">
        <v>1066</v>
      </c>
      <c r="G90" s="38">
        <f>INDEX(Data!$I$4:$AZ$108,MATCH($F90,Data!$I$4:$I$108,0),MATCH(G$1,Data!$I$4:$AZ$4,0))</f>
        <v>2082829926</v>
      </c>
      <c r="H90" s="23" t="s">
        <v>72</v>
      </c>
      <c r="I90" s="76"/>
      <c r="J90" s="3"/>
    </row>
    <row r="91" spans="1:10" ht="15" customHeight="1">
      <c r="A91" s="213"/>
      <c r="B91" s="77"/>
      <c r="C91" s="49" t="s">
        <v>497</v>
      </c>
      <c r="D91" s="50"/>
      <c r="E91" s="51"/>
      <c r="F91" s="147">
        <v>1067</v>
      </c>
      <c r="G91" s="38">
        <f>INDEX(Data!$I$4:$AZ$108,MATCH($F91,Data!$I$4:$I$108,0),MATCH(G$1,Data!$I$4:$AZ$4,0))</f>
        <v>201814139</v>
      </c>
      <c r="H91" s="23" t="s">
        <v>73</v>
      </c>
      <c r="I91" s="76"/>
      <c r="J91" s="3"/>
    </row>
    <row r="92" spans="1:10" ht="15" customHeight="1">
      <c r="A92" s="213"/>
      <c r="B92" s="77"/>
      <c r="C92" s="49" t="s">
        <v>498</v>
      </c>
      <c r="D92" s="50"/>
      <c r="E92" s="51"/>
      <c r="F92" s="147">
        <v>1068</v>
      </c>
      <c r="G92" s="38">
        <f>INDEX(Data!$I$4:$AZ$108,MATCH($F92,Data!$I$4:$I$108,0),MATCH(G$1,Data!$I$4:$AZ$4,0))</f>
        <v>39122575</v>
      </c>
      <c r="H92" s="23" t="s">
        <v>74</v>
      </c>
      <c r="I92" s="76"/>
      <c r="J92" s="3"/>
    </row>
    <row r="93" spans="1:10" ht="15" customHeight="1">
      <c r="A93" s="213"/>
      <c r="B93" s="77"/>
      <c r="C93" s="49" t="s">
        <v>499</v>
      </c>
      <c r="D93" s="50"/>
      <c r="E93" s="51"/>
      <c r="F93" s="147">
        <v>1069</v>
      </c>
      <c r="G93" s="38">
        <f>INDEX(Data!$I$4:$AZ$108,MATCH($F93,Data!$I$4:$I$108,0),MATCH(G$1,Data!$I$4:$AZ$4,0))</f>
        <v>987821</v>
      </c>
      <c r="H93" s="23" t="s">
        <v>75</v>
      </c>
      <c r="I93" s="76"/>
      <c r="J93" s="3"/>
    </row>
    <row r="94" spans="1:10" ht="15" customHeight="1">
      <c r="A94" s="213"/>
      <c r="B94" s="77"/>
      <c r="C94" s="49" t="s">
        <v>500</v>
      </c>
      <c r="D94" s="50"/>
      <c r="E94" s="51"/>
      <c r="F94" s="147">
        <v>1070</v>
      </c>
      <c r="G94" s="38">
        <f>INDEX(Data!$I$4:$AZ$108,MATCH($F94,Data!$I$4:$I$108,0),MATCH(G$1,Data!$I$4:$AZ$4,0))</f>
        <v>79188871</v>
      </c>
      <c r="H94" s="23" t="s">
        <v>76</v>
      </c>
      <c r="I94" s="76"/>
      <c r="J94" s="3"/>
    </row>
    <row r="95" spans="1:10" ht="15" customHeight="1">
      <c r="A95" s="213"/>
      <c r="B95" s="77"/>
      <c r="C95" s="49" t="s">
        <v>501</v>
      </c>
      <c r="D95" s="50"/>
      <c r="E95" s="51"/>
      <c r="F95" s="147">
        <v>1071</v>
      </c>
      <c r="G95" s="38">
        <f>INDEX(Data!$I$4:$AZ$108,MATCH($F95,Data!$I$4:$I$108,0),MATCH(G$1,Data!$I$4:$AZ$4,0))</f>
        <v>13679517</v>
      </c>
      <c r="H95" s="23" t="s">
        <v>77</v>
      </c>
      <c r="I95" s="76"/>
      <c r="J95" s="3"/>
    </row>
    <row r="96" spans="1:10" ht="15" customHeight="1">
      <c r="A96" s="213"/>
      <c r="B96" s="77"/>
      <c r="C96" s="49" t="s">
        <v>502</v>
      </c>
      <c r="D96" s="50"/>
      <c r="E96" s="51"/>
      <c r="F96" s="147">
        <v>1072</v>
      </c>
      <c r="G96" s="38">
        <f>INDEX(Data!$I$4:$AZ$108,MATCH($F96,Data!$I$4:$I$108,0),MATCH(G$1,Data!$I$4:$AZ$4,0))</f>
        <v>1373892514</v>
      </c>
      <c r="H96" s="23" t="s">
        <v>78</v>
      </c>
      <c r="I96" s="76"/>
      <c r="J96" s="3"/>
    </row>
    <row r="97" spans="1:10" ht="15" customHeight="1">
      <c r="A97" s="213"/>
      <c r="B97" s="77"/>
      <c r="C97" s="354" t="s">
        <v>503</v>
      </c>
      <c r="D97" s="358"/>
      <c r="E97" s="359"/>
      <c r="F97" s="147">
        <v>1073</v>
      </c>
      <c r="G97" s="149">
        <f>INDEX(Data!$I$4:$AZ$108,MATCH($F97,Data!$I$4:$I$108,0),MATCH(G$1,Data!$I$4:$AZ$4,0))</f>
        <v>3950733033</v>
      </c>
      <c r="H97" s="23" t="s">
        <v>504</v>
      </c>
      <c r="I97" s="76"/>
      <c r="J97" s="3"/>
    </row>
    <row r="98" spans="1:10" ht="20.100000000000001" customHeight="1">
      <c r="A98" s="213"/>
      <c r="B98" s="83"/>
      <c r="C98" s="18"/>
      <c r="D98" s="18"/>
      <c r="E98" s="10"/>
      <c r="F98" s="29"/>
      <c r="G98" s="11"/>
      <c r="H98" s="17"/>
      <c r="I98" s="76"/>
      <c r="J98" s="3"/>
    </row>
    <row r="99" spans="1:10" ht="20.100000000000001" customHeight="1">
      <c r="A99" s="213"/>
      <c r="B99" s="83"/>
      <c r="C99" s="18"/>
      <c r="D99" s="18"/>
      <c r="E99" s="10"/>
      <c r="F99" s="29"/>
      <c r="G99" s="11"/>
      <c r="H99" s="17"/>
      <c r="I99" s="76"/>
      <c r="J99" s="3"/>
    </row>
    <row r="100" spans="1:10" ht="15" customHeight="1">
      <c r="A100" s="213"/>
      <c r="B100" s="75"/>
      <c r="C100" s="64" t="s">
        <v>224</v>
      </c>
      <c r="D100" s="70"/>
      <c r="E100" s="71"/>
      <c r="F100" s="62" t="s">
        <v>136</v>
      </c>
      <c r="G100" s="25" t="str">
        <f>G$22</f>
        <v>Amount</v>
      </c>
      <c r="H100" s="23"/>
      <c r="I100" s="76"/>
      <c r="J100" s="3"/>
    </row>
    <row r="101" spans="1:10" ht="15" customHeight="1">
      <c r="A101" s="213"/>
      <c r="B101" s="84"/>
      <c r="C101" s="150" t="s">
        <v>158</v>
      </c>
      <c r="D101" s="154"/>
      <c r="E101" s="61"/>
      <c r="F101" s="147">
        <v>1074</v>
      </c>
      <c r="G101" s="38">
        <f>INDEX(Data!$I$4:$AZ$108,MATCH($F101,Data!$I$4:$I$108,0),MATCH(G$1,Data!$I$4:$AZ$4,0))</f>
        <v>191709741</v>
      </c>
      <c r="H101" s="23" t="s">
        <v>161</v>
      </c>
      <c r="I101" s="76"/>
      <c r="J101" s="3"/>
    </row>
    <row r="102" spans="1:10" ht="30" customHeight="1">
      <c r="A102" s="213"/>
      <c r="B102" s="83"/>
      <c r="C102" s="18"/>
      <c r="D102" s="18"/>
      <c r="E102" s="10"/>
      <c r="F102" s="29"/>
      <c r="G102" s="11"/>
      <c r="H102" s="17"/>
      <c r="I102" s="76"/>
      <c r="J102" s="3"/>
    </row>
    <row r="103" spans="1:10" ht="15" customHeight="1">
      <c r="A103" s="213"/>
      <c r="B103" s="75"/>
      <c r="C103" s="46" t="s">
        <v>225</v>
      </c>
      <c r="D103" s="47"/>
      <c r="E103" s="48"/>
      <c r="F103" s="62" t="s">
        <v>136</v>
      </c>
      <c r="G103" s="25" t="str">
        <f>G$22</f>
        <v>Amount</v>
      </c>
      <c r="H103" s="23"/>
      <c r="I103" s="76"/>
      <c r="J103" s="3"/>
    </row>
    <row r="104" spans="1:10" ht="15" customHeight="1">
      <c r="A104" s="213"/>
      <c r="B104" s="77"/>
      <c r="C104" s="49" t="s">
        <v>79</v>
      </c>
      <c r="D104" s="50"/>
      <c r="E104" s="51"/>
      <c r="F104" s="39">
        <v>1075</v>
      </c>
      <c r="G104" s="38">
        <f>INDEX(Data!$I$4:$AZ$108,MATCH($F104,Data!$I$4:$I$108,0),MATCH(G$1,Data!$I$4:$AZ$4,0))</f>
        <v>1404292.7272727273</v>
      </c>
      <c r="H104" s="23" t="s">
        <v>81</v>
      </c>
      <c r="I104" s="76"/>
      <c r="J104" s="3"/>
    </row>
    <row r="105" spans="1:10" ht="15" customHeight="1">
      <c r="A105" s="213"/>
      <c r="B105" s="77"/>
      <c r="C105" s="104" t="s">
        <v>80</v>
      </c>
      <c r="D105" s="105"/>
      <c r="E105" s="51"/>
      <c r="F105" s="147">
        <v>1076</v>
      </c>
      <c r="G105" s="38">
        <f>INDEX(Data!$I$4:$AZ$108,MATCH($F105,Data!$I$4:$I$108,0),MATCH(G$1,Data!$I$4:$AZ$4,0))</f>
        <v>3565043</v>
      </c>
      <c r="H105" s="23" t="s">
        <v>82</v>
      </c>
      <c r="I105" s="76"/>
      <c r="J105" s="3"/>
    </row>
    <row r="106" spans="1:10" ht="15" customHeight="1">
      <c r="A106" s="213"/>
      <c r="B106" s="77"/>
      <c r="C106" s="150" t="s">
        <v>163</v>
      </c>
      <c r="D106" s="151"/>
      <c r="E106" s="61"/>
      <c r="F106" s="147">
        <v>1077</v>
      </c>
      <c r="G106" s="40">
        <f>INDEX(Data!$I$4:$AZ$108,MATCH($F106,Data!$I$4:$I$108,0),MATCH(G$1,Data!$I$4:$AZ$4,0))</f>
        <v>4969335.7272727275</v>
      </c>
      <c r="H106" s="23" t="s">
        <v>162</v>
      </c>
      <c r="I106" s="76"/>
      <c r="J106" s="3"/>
    </row>
    <row r="107" spans="1:10" ht="20.100000000000001" customHeight="1">
      <c r="A107" s="213"/>
      <c r="B107" s="117"/>
      <c r="C107" s="118"/>
      <c r="D107" s="118"/>
      <c r="E107" s="109"/>
      <c r="F107" s="119"/>
      <c r="G107" s="109"/>
      <c r="H107" s="120"/>
      <c r="I107" s="121"/>
      <c r="J107" s="3"/>
    </row>
    <row r="108" spans="1:10" ht="20.100000000000001" customHeight="1">
      <c r="A108" s="213"/>
      <c r="B108" s="54" t="s">
        <v>83</v>
      </c>
      <c r="C108" s="55"/>
      <c r="D108" s="55"/>
      <c r="E108" s="55"/>
      <c r="F108" s="55"/>
      <c r="G108" s="55"/>
      <c r="H108" s="72"/>
      <c r="I108" s="56"/>
      <c r="J108" s="3"/>
    </row>
    <row r="109" spans="1:10" ht="20.100000000000001" customHeight="1">
      <c r="A109" s="213"/>
      <c r="B109" s="133"/>
      <c r="C109" s="134"/>
      <c r="D109" s="134"/>
      <c r="E109" s="135"/>
      <c r="F109" s="136"/>
      <c r="G109" s="137"/>
      <c r="H109" s="138"/>
      <c r="I109" s="127"/>
      <c r="J109" s="3"/>
    </row>
    <row r="110" spans="1:10" ht="15" customHeight="1">
      <c r="A110" s="213"/>
      <c r="B110" s="75"/>
      <c r="C110" s="46" t="s">
        <v>226</v>
      </c>
      <c r="D110" s="47"/>
      <c r="E110" s="57"/>
      <c r="F110" s="62" t="s">
        <v>136</v>
      </c>
      <c r="G110" s="25" t="str">
        <f>G$22</f>
        <v>Amount</v>
      </c>
      <c r="H110" s="23"/>
      <c r="I110" s="76"/>
      <c r="J110" s="3"/>
    </row>
    <row r="111" spans="1:10" ht="15" customHeight="1">
      <c r="A111" s="213"/>
      <c r="B111" s="85"/>
      <c r="C111" s="49" t="s">
        <v>84</v>
      </c>
      <c r="D111" s="50"/>
      <c r="E111" s="51"/>
      <c r="F111" s="147">
        <v>1078</v>
      </c>
      <c r="G111" s="38">
        <f>INDEX(Data!$I$4:$AZ$108,MATCH($F111,Data!$I$4:$I$108,0),MATCH(G$1,Data!$I$4:$AZ$4,0))</f>
        <v>763907000</v>
      </c>
      <c r="H111" s="23" t="s">
        <v>86</v>
      </c>
      <c r="I111" s="76"/>
      <c r="J111" s="3"/>
    </row>
    <row r="112" spans="1:10" ht="15" customHeight="1">
      <c r="A112" s="213"/>
      <c r="B112" s="85"/>
      <c r="C112" s="104" t="s">
        <v>85</v>
      </c>
      <c r="D112" s="105"/>
      <c r="E112" s="51"/>
      <c r="F112" s="147">
        <v>1079</v>
      </c>
      <c r="G112" s="38">
        <f>INDEX(Data!$I$4:$AZ$108,MATCH($F112,Data!$I$4:$I$108,0),MATCH(G$1,Data!$I$4:$AZ$4,0))</f>
        <v>485042000</v>
      </c>
      <c r="H112" s="23" t="s">
        <v>87</v>
      </c>
      <c r="I112" s="76"/>
      <c r="J112" s="3"/>
    </row>
    <row r="113" spans="1:10" ht="15" customHeight="1">
      <c r="A113" s="213"/>
      <c r="B113" s="85"/>
      <c r="C113" s="150" t="s">
        <v>123</v>
      </c>
      <c r="D113" s="151"/>
      <c r="E113" s="61"/>
      <c r="F113" s="147">
        <v>1080</v>
      </c>
      <c r="G113" s="40">
        <f>INDEX(Data!$I$4:$AZ$108,MATCH($F113,Data!$I$4:$I$108,0),MATCH(G$1,Data!$I$4:$AZ$4,0))</f>
        <v>1248949000</v>
      </c>
      <c r="H113" s="23" t="s">
        <v>88</v>
      </c>
      <c r="I113" s="76"/>
      <c r="J113" s="3"/>
    </row>
    <row r="114" spans="1:10" ht="30" customHeight="1">
      <c r="A114" s="213"/>
      <c r="B114" s="83"/>
      <c r="C114" s="18"/>
      <c r="D114" s="18"/>
      <c r="E114" s="10"/>
      <c r="F114" s="29"/>
      <c r="G114" s="11"/>
      <c r="H114" s="17"/>
      <c r="I114" s="76"/>
      <c r="J114" s="3"/>
    </row>
    <row r="115" spans="1:10" ht="15" customHeight="1">
      <c r="A115" s="213"/>
      <c r="B115" s="75"/>
      <c r="C115" s="46" t="s">
        <v>227</v>
      </c>
      <c r="D115" s="47"/>
      <c r="E115" s="57"/>
      <c r="F115" s="62" t="s">
        <v>136</v>
      </c>
      <c r="G115" s="25" t="str">
        <f>G$22</f>
        <v>Amount</v>
      </c>
      <c r="H115" s="23"/>
      <c r="I115" s="76"/>
      <c r="J115" s="3"/>
    </row>
    <row r="116" spans="1:10" ht="15" customHeight="1">
      <c r="A116" s="213"/>
      <c r="B116" s="77"/>
      <c r="C116" s="49" t="s">
        <v>89</v>
      </c>
      <c r="D116" s="50"/>
      <c r="E116" s="51"/>
      <c r="F116" s="147">
        <v>1081</v>
      </c>
      <c r="G116" s="113">
        <f>INDEX(Data!$I$4:$AZ$108,MATCH($F116,Data!$I$4:$I$108,0),MATCH(G$1,Data!$I$4:$AZ$4,0))</f>
        <v>2455794</v>
      </c>
      <c r="H116" s="23" t="s">
        <v>93</v>
      </c>
      <c r="I116" s="76"/>
      <c r="J116" s="3"/>
    </row>
    <row r="117" spans="1:10" ht="15" customHeight="1">
      <c r="A117" s="213"/>
      <c r="B117" s="77"/>
      <c r="C117" s="49" t="s">
        <v>90</v>
      </c>
      <c r="D117" s="50"/>
      <c r="E117" s="51"/>
      <c r="F117" s="147">
        <v>1082</v>
      </c>
      <c r="G117" s="38">
        <f>INDEX(Data!$I$4:$AZ$108,MATCH($F117,Data!$I$4:$I$108,0),MATCH(G$1,Data!$I$4:$AZ$4,0))</f>
        <v>39636285</v>
      </c>
      <c r="H117" s="23" t="s">
        <v>121</v>
      </c>
      <c r="I117" s="76"/>
      <c r="J117" s="3"/>
    </row>
    <row r="118" spans="1:10" ht="15" customHeight="1">
      <c r="A118" s="213"/>
      <c r="B118" s="77"/>
      <c r="C118" s="49" t="s">
        <v>91</v>
      </c>
      <c r="D118" s="50"/>
      <c r="E118" s="51"/>
      <c r="F118" s="147">
        <v>1083</v>
      </c>
      <c r="G118" s="38">
        <f>INDEX(Data!$I$4:$AZ$108,MATCH($F118,Data!$I$4:$I$108,0),MATCH(G$1,Data!$I$4:$AZ$4,0))</f>
        <v>36594528</v>
      </c>
      <c r="H118" s="23" t="s">
        <v>94</v>
      </c>
      <c r="I118" s="76"/>
      <c r="J118" s="15"/>
    </row>
    <row r="119" spans="1:10" ht="15" customHeight="1">
      <c r="A119" s="213"/>
      <c r="B119" s="77"/>
      <c r="C119" s="104" t="s">
        <v>135</v>
      </c>
      <c r="D119" s="105"/>
      <c r="E119" s="51"/>
      <c r="F119" s="147">
        <v>1084</v>
      </c>
      <c r="G119" s="113">
        <f>INDEX(Data!$I$4:$AZ$108,MATCH($F119,Data!$I$4:$I$108,0),MATCH(G$1,Data!$I$4:$AZ$4,0))</f>
        <v>4570610</v>
      </c>
      <c r="H119" s="23" t="s">
        <v>95</v>
      </c>
      <c r="I119" s="76"/>
      <c r="J119" s="15"/>
    </row>
    <row r="120" spans="1:10" ht="15" customHeight="1">
      <c r="A120" s="213"/>
      <c r="B120" s="77"/>
      <c r="C120" s="150" t="s">
        <v>164</v>
      </c>
      <c r="D120" s="151"/>
      <c r="E120" s="61"/>
      <c r="F120" s="147">
        <v>1085</v>
      </c>
      <c r="G120" s="40">
        <f>INDEX(Data!$I$4:$AZ$108,MATCH($F120,Data!$I$4:$I$108,0),MATCH(G$1,Data!$I$4:$AZ$4,0))</f>
        <v>926941</v>
      </c>
      <c r="H120" s="23" t="s">
        <v>165</v>
      </c>
      <c r="I120" s="76"/>
      <c r="J120" s="15"/>
    </row>
    <row r="121" spans="1:10" ht="30" customHeight="1">
      <c r="A121" s="213"/>
      <c r="B121" s="83"/>
      <c r="C121" s="18"/>
      <c r="D121" s="18"/>
      <c r="E121" s="10"/>
      <c r="F121" s="29"/>
      <c r="G121" s="11"/>
      <c r="H121" s="17"/>
      <c r="I121" s="76"/>
      <c r="J121" s="3"/>
    </row>
    <row r="122" spans="1:10" ht="15" customHeight="1">
      <c r="A122" s="213"/>
      <c r="B122" s="75"/>
      <c r="C122" s="46" t="s">
        <v>228</v>
      </c>
      <c r="D122" s="47"/>
      <c r="E122" s="48"/>
      <c r="F122" s="62" t="s">
        <v>136</v>
      </c>
      <c r="G122" s="25" t="str">
        <f>G$22</f>
        <v>Amount</v>
      </c>
      <c r="H122" s="23"/>
      <c r="I122" s="76"/>
      <c r="J122" s="3"/>
    </row>
    <row r="123" spans="1:10" ht="15" customHeight="1">
      <c r="A123" s="213"/>
      <c r="B123" s="77"/>
      <c r="C123" s="150" t="s">
        <v>243</v>
      </c>
      <c r="D123" s="154"/>
      <c r="E123" s="61"/>
      <c r="F123" s="147">
        <v>1086</v>
      </c>
      <c r="G123" s="38">
        <f>INDEX(Data!$I$4:$AZ$108,MATCH($F123,Data!$I$4:$I$108,0),MATCH(G$1,Data!$I$4:$AZ$4,0))</f>
        <v>1988576</v>
      </c>
      <c r="H123" s="23" t="s">
        <v>96</v>
      </c>
      <c r="I123" s="76"/>
      <c r="J123" s="15"/>
    </row>
    <row r="124" spans="1:10" ht="20.100000000000001" customHeight="1">
      <c r="A124" s="213"/>
      <c r="B124" s="117"/>
      <c r="C124" s="118"/>
      <c r="D124" s="118"/>
      <c r="E124" s="109"/>
      <c r="F124" s="119"/>
      <c r="G124" s="109"/>
      <c r="H124" s="120"/>
      <c r="I124" s="121"/>
      <c r="J124" s="3"/>
    </row>
    <row r="125" spans="1:10" ht="20.100000000000001" customHeight="1">
      <c r="A125" s="213"/>
      <c r="B125" s="54" t="s">
        <v>97</v>
      </c>
      <c r="C125" s="55"/>
      <c r="D125" s="55"/>
      <c r="E125" s="55"/>
      <c r="F125" s="55"/>
      <c r="G125" s="55"/>
      <c r="H125" s="72"/>
      <c r="I125" s="56"/>
      <c r="J125" s="15"/>
    </row>
    <row r="126" spans="1:10" ht="20.100000000000001" customHeight="1">
      <c r="A126" s="213"/>
      <c r="B126" s="133"/>
      <c r="C126" s="134"/>
      <c r="D126" s="134"/>
      <c r="E126" s="135"/>
      <c r="F126" s="136"/>
      <c r="G126" s="137"/>
      <c r="H126" s="138"/>
      <c r="I126" s="127"/>
      <c r="J126" s="3"/>
    </row>
    <row r="127" spans="1:10" ht="15" customHeight="1">
      <c r="A127" s="213"/>
      <c r="B127" s="75"/>
      <c r="C127" s="46" t="s">
        <v>229</v>
      </c>
      <c r="D127" s="47"/>
      <c r="E127" s="48"/>
      <c r="F127" s="62" t="s">
        <v>136</v>
      </c>
      <c r="G127" s="25" t="str">
        <f>G$22</f>
        <v>Amount</v>
      </c>
      <c r="H127" s="23"/>
      <c r="I127" s="76"/>
      <c r="J127" s="3"/>
    </row>
    <row r="128" spans="1:10" ht="15" customHeight="1">
      <c r="A128" s="213"/>
      <c r="B128" s="77"/>
      <c r="C128" s="150" t="s">
        <v>244</v>
      </c>
      <c r="D128" s="154"/>
      <c r="E128" s="61"/>
      <c r="F128" s="147">
        <v>1087</v>
      </c>
      <c r="G128" s="38">
        <f>INDEX(Data!$I$4:$AZ$108,MATCH($F128,Data!$I$4:$I$108,0),MATCH(G$1,Data!$I$4:$AZ$4,0))</f>
        <v>112247683</v>
      </c>
      <c r="H128" s="23" t="s">
        <v>168</v>
      </c>
      <c r="I128" s="76"/>
      <c r="J128" s="3"/>
    </row>
    <row r="129" spans="1:10" ht="30" customHeight="1">
      <c r="A129" s="213"/>
      <c r="B129" s="83"/>
      <c r="C129" s="18"/>
      <c r="D129" s="18"/>
      <c r="E129" s="10"/>
      <c r="F129" s="29"/>
      <c r="G129" s="11"/>
      <c r="H129" s="17"/>
      <c r="I129" s="76"/>
      <c r="J129" s="3"/>
    </row>
    <row r="130" spans="1:10" ht="15" customHeight="1">
      <c r="A130" s="213"/>
      <c r="B130" s="75"/>
      <c r="C130" s="46" t="s">
        <v>230</v>
      </c>
      <c r="D130" s="47"/>
      <c r="E130" s="48"/>
      <c r="F130" s="69" t="s">
        <v>136</v>
      </c>
      <c r="G130" s="25" t="str">
        <f>G$22</f>
        <v>Amount</v>
      </c>
      <c r="H130" s="23"/>
      <c r="I130" s="76"/>
      <c r="J130" s="3"/>
    </row>
    <row r="131" spans="1:10" ht="15" customHeight="1">
      <c r="A131" s="213"/>
      <c r="B131" s="77"/>
      <c r="C131" s="49" t="s">
        <v>107</v>
      </c>
      <c r="D131" s="50"/>
      <c r="E131" s="51"/>
      <c r="F131" s="147">
        <v>1088</v>
      </c>
      <c r="G131" s="38">
        <f>INDEX(Data!$I$4:$AZ$108,MATCH($F131,Data!$I$4:$I$108,0),MATCH(G$1,Data!$I$4:$AZ$4,0))</f>
        <v>78916349</v>
      </c>
      <c r="H131" s="23" t="s">
        <v>98</v>
      </c>
      <c r="I131" s="76"/>
      <c r="J131" s="15"/>
    </row>
    <row r="132" spans="1:10" ht="15" customHeight="1">
      <c r="A132" s="213"/>
      <c r="B132" s="77"/>
      <c r="C132" s="148" t="s">
        <v>120</v>
      </c>
      <c r="D132" s="53"/>
      <c r="E132" s="51"/>
      <c r="F132" s="147">
        <v>1089</v>
      </c>
      <c r="G132" s="38">
        <f>INDEX(Data!$I$4:$AZ$108,MATCH($F132,Data!$I$4:$I$108,0),MATCH(G$1,Data!$I$4:$AZ$4,0))</f>
        <v>0</v>
      </c>
      <c r="H132" s="23" t="s">
        <v>100</v>
      </c>
      <c r="I132" s="76"/>
      <c r="J132" s="15"/>
    </row>
    <row r="133" spans="1:10" ht="15" customHeight="1">
      <c r="A133" s="213"/>
      <c r="B133" s="77"/>
      <c r="C133" s="49" t="s">
        <v>108</v>
      </c>
      <c r="D133" s="50"/>
      <c r="E133" s="51"/>
      <c r="F133" s="39">
        <v>1090</v>
      </c>
      <c r="G133" s="38">
        <f>INDEX(Data!$I$4:$AZ$108,MATCH($F133,Data!$I$4:$I$108,0),MATCH(G$1,Data!$I$4:$AZ$4,0))</f>
        <v>42217428</v>
      </c>
      <c r="H133" s="23" t="s">
        <v>99</v>
      </c>
      <c r="I133" s="76"/>
      <c r="J133" s="15"/>
    </row>
    <row r="134" spans="1:10" ht="15" customHeight="1">
      <c r="A134" s="213"/>
      <c r="B134" s="77"/>
      <c r="C134" s="150" t="s">
        <v>166</v>
      </c>
      <c r="D134" s="151"/>
      <c r="E134" s="61"/>
      <c r="F134" s="147">
        <v>1091</v>
      </c>
      <c r="G134" s="40">
        <f>INDEX(Data!$I$4:$AZ$108,MATCH($F134,Data!$I$4:$I$108,0),MATCH(G$1,Data!$I$4:$AZ$4,0))</f>
        <v>121133777</v>
      </c>
      <c r="H134" s="23" t="s">
        <v>167</v>
      </c>
      <c r="I134" s="76"/>
      <c r="J134" s="15"/>
    </row>
    <row r="135" spans="1:10" ht="20.100000000000001" customHeight="1">
      <c r="A135" s="213"/>
      <c r="B135" s="117"/>
      <c r="C135" s="118"/>
      <c r="D135" s="118"/>
      <c r="E135" s="109"/>
      <c r="F135" s="119"/>
      <c r="G135" s="109"/>
      <c r="H135" s="120"/>
      <c r="I135" s="121"/>
      <c r="J135" s="3"/>
    </row>
    <row r="136" spans="1:10" ht="20.100000000000001" customHeight="1">
      <c r="A136" s="213"/>
      <c r="B136" s="54" t="s">
        <v>170</v>
      </c>
      <c r="C136" s="55"/>
      <c r="D136" s="55"/>
      <c r="E136" s="55"/>
      <c r="F136" s="55"/>
      <c r="G136" s="55"/>
      <c r="H136" s="72"/>
      <c r="I136" s="56"/>
      <c r="J136" s="15"/>
    </row>
    <row r="137" spans="1:10" ht="20.100000000000001" customHeight="1">
      <c r="A137" s="213"/>
      <c r="B137" s="348"/>
      <c r="C137" s="18"/>
      <c r="D137" s="18"/>
      <c r="E137" s="10"/>
      <c r="F137" s="29"/>
      <c r="G137" s="11"/>
      <c r="H137" s="17"/>
      <c r="I137" s="3"/>
      <c r="J137" s="3"/>
    </row>
    <row r="138" spans="1:10" ht="20.100000000000001" customHeight="1">
      <c r="A138" s="213"/>
      <c r="B138" s="348"/>
      <c r="C138" s="18"/>
      <c r="D138" s="18"/>
      <c r="E138" s="10"/>
      <c r="F138" s="29"/>
      <c r="G138" s="11"/>
      <c r="H138" s="17"/>
      <c r="I138" s="3"/>
      <c r="J138" s="3"/>
    </row>
    <row r="139" spans="1:10" ht="20.100000000000001" customHeight="1">
      <c r="A139" s="213"/>
      <c r="B139" s="348"/>
      <c r="C139" s="18"/>
      <c r="D139" s="18"/>
      <c r="E139" s="10"/>
      <c r="F139" s="29"/>
      <c r="G139" s="11"/>
      <c r="H139" s="17"/>
      <c r="I139" s="3"/>
      <c r="J139" s="3"/>
    </row>
    <row r="140" spans="1:10" ht="15" customHeight="1">
      <c r="A140" s="213"/>
      <c r="B140" s="348"/>
      <c r="C140" s="18"/>
      <c r="D140" s="18"/>
      <c r="E140" s="10"/>
      <c r="F140" s="29"/>
      <c r="G140" s="11"/>
      <c r="H140" s="17"/>
      <c r="I140" s="3"/>
      <c r="J140" s="3"/>
    </row>
    <row r="141" spans="1:10" ht="15" customHeight="1">
      <c r="A141" s="213"/>
      <c r="B141" s="348"/>
      <c r="C141" s="18"/>
      <c r="D141" s="18"/>
      <c r="E141" s="10"/>
      <c r="F141" s="29"/>
      <c r="G141" s="11"/>
      <c r="H141" s="17"/>
      <c r="I141" s="3"/>
      <c r="J141" s="15"/>
    </row>
    <row r="142" spans="1:10" ht="15" customHeight="1">
      <c r="A142" s="213"/>
      <c r="B142" s="9"/>
      <c r="C142" s="349"/>
      <c r="D142" s="349"/>
      <c r="E142" s="349"/>
      <c r="F142" s="349"/>
      <c r="G142" s="349"/>
      <c r="H142" s="349"/>
      <c r="I142" s="349"/>
      <c r="J142" s="15"/>
    </row>
    <row r="143" spans="1:10" ht="15" customHeight="1">
      <c r="A143" s="213"/>
      <c r="B143" s="349"/>
      <c r="C143" s="349"/>
      <c r="D143" s="349"/>
      <c r="E143" s="349"/>
      <c r="F143" s="349"/>
      <c r="G143" s="349"/>
      <c r="H143" s="349"/>
      <c r="I143" s="349"/>
      <c r="J143" s="15"/>
    </row>
  </sheetData>
  <sheetProtection password="EE70" sheet="1" objects="1" scenarios="1"/>
  <mergeCells count="4">
    <mergeCell ref="F2:I2"/>
    <mergeCell ref="C3:E3"/>
    <mergeCell ref="C57:E58"/>
    <mergeCell ref="C37:E38"/>
  </mergeCells>
  <phoneticPr fontId="7" type="noConversion"/>
  <conditionalFormatting sqref="G8:G9">
    <cfRule type="containsText" priority="123" stopIfTrue="1" operator="containsText" text="&lt;select&gt;">
      <formula>NOT(ISERROR(SEARCH("&lt;select&gt;",G8)))</formula>
    </cfRule>
  </conditionalFormatting>
  <conditionalFormatting sqref="G8:G9">
    <cfRule type="containsBlanks" priority="126" stopIfTrue="1">
      <formula>LEN(TRIM(G8))=0</formula>
    </cfRule>
  </conditionalFormatting>
  <conditionalFormatting sqref="G16">
    <cfRule type="containsText" priority="223" stopIfTrue="1" operator="containsText" text="&lt;select&gt;">
      <formula>NOT(ISERROR(SEARCH("&lt;select&gt;",G16)))</formula>
    </cfRule>
  </conditionalFormatting>
  <conditionalFormatting sqref="G16">
    <cfRule type="containsBlanks" priority="374" stopIfTrue="1">
      <formula>LEN(TRIM(G16))=0</formula>
    </cfRule>
  </conditionalFormatting>
  <printOptions horizontalCentered="1"/>
  <pageMargins left="0.39370078740157483" right="0.39370078740157483" top="0.78740157480314965" bottom="0.59055118110236227" header="0.15748031496062992" footer="0.15748031496062992"/>
  <pageSetup paperSize="9" scale="53" fitToHeight="2" orientation="portrait" r:id="rId1"/>
  <headerFooter>
    <oddFooter>&amp;LEuropean Banking Authority&amp;Cofficial figures are on institutions' website&amp;REnd-2015 G-SII disclosure exercise</oddFooter>
  </headerFooter>
  <rowBreaks count="1" manualBreakCount="1">
    <brk id="81" max="9" man="1"/>
  </rowBreaks>
  <ignoredErrors>
    <ignoredError sqref="G14:G18 G24:G26 G43:G56 G101:G123 G128:G133 G8:G11 G32:G35 G28:G30 G62 G69:G7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sample!$A$3:$A$38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61"/>
  <sheetViews>
    <sheetView showGridLines="0" zoomScale="70" zoomScaleNormal="70" workbookViewId="0">
      <pane xSplit="5" ySplit="6" topLeftCell="F7" activePane="bottomRight" state="frozen"/>
      <selection activeCell="A24" sqref="A24:XFD24"/>
      <selection pane="topRight" activeCell="A24" sqref="A24:XFD24"/>
      <selection pane="bottomLeft" activeCell="A24" sqref="A24:XFD24"/>
      <selection pane="bottomRight" activeCell="E1" sqref="E1"/>
    </sheetView>
  </sheetViews>
  <sheetFormatPr defaultColWidth="9.140625" defaultRowHeight="15.75" customHeight="1" zeroHeight="1"/>
  <cols>
    <col min="1" max="3" width="8.7109375" style="364" hidden="1" customWidth="1"/>
    <col min="4" max="4" width="8.7109375" style="326" hidden="1" customWidth="1"/>
    <col min="5" max="5" width="38.140625" style="168" customWidth="1"/>
    <col min="6" max="6" width="20.7109375" style="167" customWidth="1"/>
    <col min="7" max="7" width="20.7109375" style="201" customWidth="1"/>
    <col min="8" max="17" width="20.7109375" style="167" customWidth="1"/>
    <col min="18" max="18" width="4.7109375" style="167" customWidth="1"/>
    <col min="19" max="21" width="9.140625" style="167" customWidth="1"/>
    <col min="22" max="16384" width="9.140625" style="167"/>
  </cols>
  <sheetData>
    <row r="1" spans="1:17" s="326" customFormat="1" ht="15.75" customHeight="1">
      <c r="A1" s="326">
        <v>1005</v>
      </c>
      <c r="B1" s="326">
        <v>1007</v>
      </c>
      <c r="E1" s="330"/>
      <c r="F1" s="331">
        <v>1103</v>
      </c>
      <c r="G1" s="332">
        <v>1045</v>
      </c>
      <c r="H1" s="331">
        <v>1052</v>
      </c>
      <c r="I1" s="331">
        <v>1060</v>
      </c>
      <c r="J1" s="331">
        <v>1073</v>
      </c>
      <c r="K1" s="331">
        <v>1074</v>
      </c>
      <c r="L1" s="331">
        <v>1077</v>
      </c>
      <c r="M1" s="331">
        <v>1080</v>
      </c>
      <c r="N1" s="331">
        <v>1085</v>
      </c>
      <c r="O1" s="331">
        <v>1086</v>
      </c>
      <c r="P1" s="331">
        <v>1087</v>
      </c>
      <c r="Q1" s="331">
        <v>1091</v>
      </c>
    </row>
    <row r="2" spans="1:17" s="169" customFormat="1" ht="24" customHeight="1" thickBot="1">
      <c r="A2" s="365"/>
      <c r="B2" s="365"/>
      <c r="C2" s="365"/>
      <c r="D2" s="327"/>
      <c r="E2" s="170"/>
      <c r="F2" s="389" t="s">
        <v>706</v>
      </c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</row>
    <row r="3" spans="1:17" s="171" customFormat="1" ht="24" customHeight="1">
      <c r="A3" s="366"/>
      <c r="B3" s="366"/>
      <c r="C3" s="366"/>
      <c r="D3" s="328"/>
      <c r="E3" s="172" t="s">
        <v>343</v>
      </c>
      <c r="F3" s="390" t="s">
        <v>344</v>
      </c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2"/>
    </row>
    <row r="4" spans="1:17" s="173" customFormat="1" ht="18.75">
      <c r="A4" s="367"/>
      <c r="B4" s="367"/>
      <c r="C4" s="367"/>
      <c r="D4" s="329"/>
      <c r="E4" s="174"/>
      <c r="F4" s="175" t="s">
        <v>345</v>
      </c>
      <c r="G4" s="393" t="s">
        <v>346</v>
      </c>
      <c r="H4" s="393"/>
      <c r="I4" s="393"/>
      <c r="J4" s="394" t="s">
        <v>347</v>
      </c>
      <c r="K4" s="394"/>
      <c r="L4" s="394"/>
      <c r="M4" s="395" t="s">
        <v>348</v>
      </c>
      <c r="N4" s="395"/>
      <c r="O4" s="395"/>
      <c r="P4" s="396" t="s">
        <v>349</v>
      </c>
      <c r="Q4" s="396"/>
    </row>
    <row r="5" spans="1:17" s="173" customFormat="1" ht="18.75">
      <c r="A5" s="367"/>
      <c r="B5" s="367"/>
      <c r="C5" s="367"/>
      <c r="D5" s="329"/>
      <c r="E5" s="174"/>
      <c r="F5" s="386" t="s">
        <v>350</v>
      </c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8"/>
    </row>
    <row r="6" spans="1:17" ht="110.25" customHeight="1" thickBot="1">
      <c r="E6" s="176" t="s">
        <v>351</v>
      </c>
      <c r="F6" s="177" t="s">
        <v>440</v>
      </c>
      <c r="G6" s="178" t="s">
        <v>352</v>
      </c>
      <c r="H6" s="179" t="s">
        <v>353</v>
      </c>
      <c r="I6" s="180" t="s">
        <v>354</v>
      </c>
      <c r="J6" s="181" t="s">
        <v>355</v>
      </c>
      <c r="K6" s="182" t="s">
        <v>356</v>
      </c>
      <c r="L6" s="183" t="s">
        <v>357</v>
      </c>
      <c r="M6" s="184" t="s">
        <v>441</v>
      </c>
      <c r="N6" s="185" t="s">
        <v>358</v>
      </c>
      <c r="O6" s="186" t="s">
        <v>359</v>
      </c>
      <c r="P6" s="187" t="s">
        <v>360</v>
      </c>
      <c r="Q6" s="188" t="s">
        <v>361</v>
      </c>
    </row>
    <row r="7" spans="1:17" ht="30" customHeight="1">
      <c r="A7" s="364">
        <f>INDEX(Data!$I$4:$AZ$108,MATCH(A$1,Data!$I$4:$I$108,0),MATCH($C7,Data!$I$4:$AZ$4,0))</f>
        <v>1</v>
      </c>
      <c r="B7" s="364">
        <f>IF(INDEX(Data!$I$4:$AZ$108,MATCH(B$1,Data!$I$4:$I$108,0),MATCH($C7,Data!$I$4:$AZ$4,0))=1,1000000,IF(INDEX(Data!$I$4:$AZ$108,MATCH(B$1,Data!$I$4:$I$108,0),MATCH($C7,Data!$I$4:$AZ$4,0))=1000000,1,INDEX(Data!$I$4:$AZ$108,MATCH(B$1,Data!$I$4:$I$108,0),MATCH($C7,Data!$I$4:$AZ$4,0))))</f>
        <v>1000</v>
      </c>
      <c r="C7" s="364" t="str">
        <f>+VLOOKUP(E7,sample!$A$3:$B$38,2,FALSE)</f>
        <v>NL_ABN</v>
      </c>
      <c r="E7" s="189" t="s">
        <v>275</v>
      </c>
      <c r="F7" s="217">
        <f>$A7*INDEX(Data!$I$4:$AZ$108,MATCH(F$1,Data!$I$4:$I$108,0),MATCH($C7,Data!$I$4:$AZ$4,0))/$B7</f>
        <v>464177.41804640001</v>
      </c>
      <c r="G7" s="218">
        <f>$A7*INDEX(Data!$I$4:$AZ$108,MATCH(G$1,Data!$I$4:$I$108,0),MATCH($C7,Data!$I$4:$AZ$4,0))/$B7</f>
        <v>90948.637176000004</v>
      </c>
      <c r="H7" s="219">
        <f>$A7*INDEX(Data!$I$4:$AZ$108,MATCH(H$1,Data!$I$4:$I$108,0),MATCH($C7,Data!$I$4:$AZ$4,0))/$B7</f>
        <v>58548.438520999996</v>
      </c>
      <c r="I7" s="220">
        <f>$A7*INDEX(Data!$I$4:$AZ$108,MATCH(I$1,Data!$I$4:$I$108,0),MATCH($C7,Data!$I$4:$AZ$4,0))/$B7</f>
        <v>83827.236000000004</v>
      </c>
      <c r="J7" s="221">
        <f>$A7*INDEX(Data!$I$4:$AZ$108,MATCH(J$1,Data!$I$4:$I$108,0),MATCH($C7,Data!$I$4:$AZ$4,0))/$B7</f>
        <v>3950733.0329999998</v>
      </c>
      <c r="K7" s="219">
        <f>$A7*INDEX(Data!$I$4:$AZ$108,MATCH(K$1,Data!$I$4:$I$108,0),MATCH($C7,Data!$I$4:$AZ$4,0))/$B7</f>
        <v>191709.74100000001</v>
      </c>
      <c r="L7" s="222">
        <f>$A7*INDEX(Data!$I$4:$AZ$108,MATCH(L$1,Data!$I$4:$I$108,0),MATCH($C7,Data!$I$4:$AZ$4,0))/$B7</f>
        <v>4969.3357272727271</v>
      </c>
      <c r="M7" s="221">
        <f>$A7*INDEX(Data!$I$4:$AZ$108,MATCH(M$1,Data!$I$4:$I$108,0),MATCH($C7,Data!$I$4:$AZ$4,0))/$B7</f>
        <v>1248949</v>
      </c>
      <c r="N7" s="219">
        <f>$A7*INDEX(Data!$I$4:$AZ$108,MATCH(N$1,Data!$I$4:$I$108,0),MATCH($C7,Data!$I$4:$AZ$4,0))/$B7</f>
        <v>926.94100000000003</v>
      </c>
      <c r="O7" s="222">
        <f>$A7*INDEX(Data!$I$4:$AZ$108,MATCH(O$1,Data!$I$4:$I$108,0),MATCH($C7,Data!$I$4:$AZ$4,0))/$B7</f>
        <v>1988.576</v>
      </c>
      <c r="P7" s="221">
        <f>$A7*INDEX(Data!$I$4:$AZ$108,MATCH(P$1,Data!$I$4:$I$108,0),MATCH($C7,Data!$I$4:$AZ$4,0))/$B7</f>
        <v>112247.683</v>
      </c>
      <c r="Q7" s="222">
        <f>$A7*INDEX(Data!$I$4:$AZ$108,MATCH(Q$1,Data!$I$4:$I$108,0),MATCH($C7,Data!$I$4:$AZ$4,0))/$B7</f>
        <v>121133.777</v>
      </c>
    </row>
    <row r="8" spans="1:17" ht="30" customHeight="1">
      <c r="A8" s="364">
        <f>INDEX(Data!$I$4:$AZ$108,MATCH(A$1,Data!$I$4:$I$108,0),MATCH($C8,Data!$I$4:$AZ$4,0))</f>
        <v>1</v>
      </c>
      <c r="B8" s="364">
        <f>IF(INDEX(Data!$I$4:$AZ$108,MATCH(B$1,Data!$I$4:$I$108,0),MATCH($C8,Data!$I$4:$AZ$4,0))=1,1000000,IF(INDEX(Data!$I$4:$AZ$108,MATCH(B$1,Data!$I$4:$I$108,0),MATCH($C8,Data!$I$4:$AZ$4,0))=1000000,1,INDEX(Data!$I$4:$AZ$108,MATCH(B$1,Data!$I$4:$I$108,0),MATCH($C8,Data!$I$4:$AZ$4,0))))</f>
        <v>1000</v>
      </c>
      <c r="C8" s="364" t="str">
        <f>+VLOOKUP(E8,sample!$A$3:$B$38,2,FALSE)</f>
        <v>FR_POS</v>
      </c>
      <c r="E8" s="189" t="s">
        <v>278</v>
      </c>
      <c r="F8" s="190">
        <f>$A8*INDEX(Data!$I$4:$AZ$108,MATCH(F$1,Data!$I$4:$I$108,0),MATCH($C8,Data!$I$4:$AZ$4,0))/$B8</f>
        <v>234386.50750000001</v>
      </c>
      <c r="G8" s="191">
        <f>$A8*INDEX(Data!$I$4:$AZ$108,MATCH(G$1,Data!$I$4:$I$108,0),MATCH($C8,Data!$I$4:$AZ$4,0))/$B8</f>
        <v>25613.784</v>
      </c>
      <c r="H8" s="192">
        <f>$A8*INDEX(Data!$I$4:$AZ$108,MATCH(H$1,Data!$I$4:$I$108,0),MATCH($C8,Data!$I$4:$AZ$4,0))/$B8</f>
        <v>3441.5230000000001</v>
      </c>
      <c r="I8" s="193">
        <f>$A8*INDEX(Data!$I$4:$AZ$108,MATCH(I$1,Data!$I$4:$I$108,0),MATCH($C8,Data!$I$4:$AZ$4,0))/$B8</f>
        <v>12248.2</v>
      </c>
      <c r="J8" s="194">
        <f>$A8*INDEX(Data!$I$4:$AZ$108,MATCH(J$1,Data!$I$4:$I$108,0),MATCH($C8,Data!$I$4:$AZ$4,0))/$B8</f>
        <v>647221.022</v>
      </c>
      <c r="K8" s="192">
        <f>$A8*INDEX(Data!$I$4:$AZ$108,MATCH(K$1,Data!$I$4:$I$108,0),MATCH($C8,Data!$I$4:$AZ$4,0))/$B8</f>
        <v>213060.86</v>
      </c>
      <c r="L8" s="195">
        <f>$A8*INDEX(Data!$I$4:$AZ$108,MATCH(L$1,Data!$I$4:$I$108,0),MATCH($C8,Data!$I$4:$AZ$4,0))/$B8</f>
        <v>0</v>
      </c>
      <c r="M8" s="194">
        <f>$A8*INDEX(Data!$I$4:$AZ$108,MATCH(M$1,Data!$I$4:$I$108,0),MATCH($C8,Data!$I$4:$AZ$4,0))/$B8</f>
        <v>71626.078999999998</v>
      </c>
      <c r="N8" s="192">
        <f>$A8*INDEX(Data!$I$4:$AZ$108,MATCH(N$1,Data!$I$4:$I$108,0),MATCH($C8,Data!$I$4:$AZ$4,0))/$B8</f>
        <v>5542.16</v>
      </c>
      <c r="O8" s="195">
        <f>$A8*INDEX(Data!$I$4:$AZ$108,MATCH(O$1,Data!$I$4:$I$108,0),MATCH($C8,Data!$I$4:$AZ$4,0))/$B8</f>
        <v>428.65600000000001</v>
      </c>
      <c r="P8" s="194">
        <f>$A8*INDEX(Data!$I$4:$AZ$108,MATCH(P$1,Data!$I$4:$I$108,0),MATCH($C8,Data!$I$4:$AZ$4,0))/$B8</f>
        <v>21265.004000000001</v>
      </c>
      <c r="Q8" s="195">
        <f>$A8*INDEX(Data!$I$4:$AZ$108,MATCH(Q$1,Data!$I$4:$I$108,0),MATCH($C8,Data!$I$4:$AZ$4,0))/$B8</f>
        <v>2196.3879999999999</v>
      </c>
    </row>
    <row r="9" spans="1:17" ht="30" customHeight="1">
      <c r="A9" s="364">
        <f>INDEX(Data!$I$4:$AZ$108,MATCH(A$1,Data!$I$4:$I$108,0),MATCH($C9,Data!$I$4:$AZ$4,0))</f>
        <v>1.362490633</v>
      </c>
      <c r="B9" s="364">
        <f>IF(INDEX(Data!$I$4:$AZ$108,MATCH(B$1,Data!$I$4:$I$108,0),MATCH($C9,Data!$I$4:$AZ$4,0))=1,1000000,IF(INDEX(Data!$I$4:$AZ$108,MATCH(B$1,Data!$I$4:$I$108,0),MATCH($C9,Data!$I$4:$AZ$4,0))=1000000,1,INDEX(Data!$I$4:$AZ$108,MATCH(B$1,Data!$I$4:$I$108,0),MATCH($C9,Data!$I$4:$AZ$4,0))))</f>
        <v>1</v>
      </c>
      <c r="C9" s="364" t="str">
        <f>+VLOOKUP(E9,sample!$A$3:$B$38,2,FALSE)</f>
        <v>UK_BAR</v>
      </c>
      <c r="E9" s="189" t="s">
        <v>280</v>
      </c>
      <c r="F9" s="190">
        <f>$A9*INDEX(Data!$I$4:$AZ$108,MATCH(F$1,Data!$I$4:$I$108,0),MATCH($C9,Data!$I$4:$AZ$4,0))/$B9</f>
        <v>1419632.2250493173</v>
      </c>
      <c r="G9" s="191">
        <f>$A9*INDEX(Data!$I$4:$AZ$108,MATCH(G$1,Data!$I$4:$I$108,0),MATCH($C9,Data!$I$4:$AZ$4,0))/$B9</f>
        <v>232118.31753958508</v>
      </c>
      <c r="H9" s="192">
        <f>$A9*INDEX(Data!$I$4:$AZ$108,MATCH(H$1,Data!$I$4:$I$108,0),MATCH($C9,Data!$I$4:$AZ$4,0))/$B9</f>
        <v>221781.31104033187</v>
      </c>
      <c r="I9" s="193">
        <f>$A9*INDEX(Data!$I$4:$AZ$108,MATCH(I$1,Data!$I$4:$I$108,0),MATCH($C9,Data!$I$4:$AZ$4,0))/$B9</f>
        <v>224778.35784628728</v>
      </c>
      <c r="J9" s="194">
        <f>$A9*INDEX(Data!$I$4:$AZ$108,MATCH(J$1,Data!$I$4:$I$108,0),MATCH($C9,Data!$I$4:$AZ$4,0))/$B9</f>
        <v>41394627.703174569</v>
      </c>
      <c r="K9" s="192">
        <f>$A9*INDEX(Data!$I$4:$AZ$108,MATCH(K$1,Data!$I$4:$I$108,0),MATCH($C9,Data!$I$4:$AZ$4,0))/$B9</f>
        <v>150221.404741415</v>
      </c>
      <c r="L9" s="195">
        <f>$A9*INDEX(Data!$I$4:$AZ$108,MATCH(L$1,Data!$I$4:$I$108,0),MATCH($C9,Data!$I$4:$AZ$4,0))/$B9</f>
        <v>335726.5481603145</v>
      </c>
      <c r="M9" s="194">
        <f>$A9*INDEX(Data!$I$4:$AZ$108,MATCH(M$1,Data!$I$4:$I$108,0),MATCH($C9,Data!$I$4:$AZ$4,0))/$B9</f>
        <v>32322141.687232856</v>
      </c>
      <c r="N9" s="192">
        <f>$A9*INDEX(Data!$I$4:$AZ$108,MATCH(N$1,Data!$I$4:$I$108,0),MATCH($C9,Data!$I$4:$AZ$4,0))/$B9</f>
        <v>71075.262149958842</v>
      </c>
      <c r="O9" s="195">
        <f>$A9*INDEX(Data!$I$4:$AZ$108,MATCH(O$1,Data!$I$4:$I$108,0),MATCH($C9,Data!$I$4:$AZ$4,0))/$B9</f>
        <v>39858.300977781997</v>
      </c>
      <c r="P9" s="194">
        <f>$A9*INDEX(Data!$I$4:$AZ$108,MATCH(P$1,Data!$I$4:$I$108,0),MATCH($C9,Data!$I$4:$AZ$4,0))/$B9</f>
        <v>629619.18392499699</v>
      </c>
      <c r="Q9" s="195">
        <f>$A9*INDEX(Data!$I$4:$AZ$108,MATCH(Q$1,Data!$I$4:$I$108,0),MATCH($C9,Data!$I$4:$AZ$4,0))/$B9</f>
        <v>582462.05468849989</v>
      </c>
    </row>
    <row r="10" spans="1:17" ht="30" customHeight="1">
      <c r="A10" s="364">
        <f>INDEX(Data!$I$4:$AZ$108,MATCH(A$1,Data!$I$4:$I$108,0),MATCH($C10,Data!$I$4:$AZ$4,0))</f>
        <v>1</v>
      </c>
      <c r="B10" s="364">
        <f>IF(INDEX(Data!$I$4:$AZ$108,MATCH(B$1,Data!$I$4:$I$108,0),MATCH($C10,Data!$I$4:$AZ$4,0))=1,1000000,IF(INDEX(Data!$I$4:$AZ$108,MATCH(B$1,Data!$I$4:$I$108,0),MATCH($C10,Data!$I$4:$AZ$4,0))=1000000,1,INDEX(Data!$I$4:$AZ$108,MATCH(B$1,Data!$I$4:$I$108,0),MATCH($C10,Data!$I$4:$AZ$4,0))))</f>
        <v>1000</v>
      </c>
      <c r="C10" s="364" t="str">
        <f>+VLOOKUP(E10,sample!$A$3:$B$38,2,FALSE)</f>
        <v>DE_BLB</v>
      </c>
      <c r="E10" s="189" t="s">
        <v>329</v>
      </c>
      <c r="F10" s="190">
        <f>$A10*INDEX(Data!$I$4:$AZ$108,MATCH(F$1,Data!$I$4:$I$108,0),MATCH($C10,Data!$I$4:$AZ$4,0))/$B10</f>
        <v>229232.38630000001</v>
      </c>
      <c r="G10" s="191">
        <f>$A10*INDEX(Data!$I$4:$AZ$108,MATCH(G$1,Data!$I$4:$I$108,0),MATCH($C10,Data!$I$4:$AZ$4,0))/$B10</f>
        <v>50907.383000000002</v>
      </c>
      <c r="H10" s="192">
        <f>$A10*INDEX(Data!$I$4:$AZ$108,MATCH(H$1,Data!$I$4:$I$108,0),MATCH($C10,Data!$I$4:$AZ$4,0))/$B10</f>
        <v>93558.570999999996</v>
      </c>
      <c r="I10" s="193">
        <f>$A10*INDEX(Data!$I$4:$AZ$108,MATCH(I$1,Data!$I$4:$I$108,0),MATCH($C10,Data!$I$4:$AZ$4,0))/$B10</f>
        <v>35469.258999999998</v>
      </c>
      <c r="J10" s="194">
        <f>$A10*INDEX(Data!$I$4:$AZ$108,MATCH(J$1,Data!$I$4:$I$108,0),MATCH($C10,Data!$I$4:$AZ$4,0))/$B10</f>
        <v>1880556.9382224532</v>
      </c>
      <c r="K10" s="192">
        <f>$A10*INDEX(Data!$I$4:$AZ$108,MATCH(K$1,Data!$I$4:$I$108,0),MATCH($C10,Data!$I$4:$AZ$4,0))/$B10</f>
        <v>86454.92</v>
      </c>
      <c r="L10" s="195">
        <f>$A10*INDEX(Data!$I$4:$AZ$108,MATCH(L$1,Data!$I$4:$I$108,0),MATCH($C10,Data!$I$4:$AZ$4,0))/$B10</f>
        <v>7531.4709999999995</v>
      </c>
      <c r="M10" s="194">
        <f>$A10*INDEX(Data!$I$4:$AZ$108,MATCH(M$1,Data!$I$4:$I$108,0),MATCH($C10,Data!$I$4:$AZ$4,0))/$B10</f>
        <v>1792906.161334068</v>
      </c>
      <c r="N10" s="192">
        <f>$A10*INDEX(Data!$I$4:$AZ$108,MATCH(N$1,Data!$I$4:$I$108,0),MATCH($C10,Data!$I$4:$AZ$4,0))/$B10</f>
        <v>6918.6427300000005</v>
      </c>
      <c r="O10" s="195">
        <f>$A10*INDEX(Data!$I$4:$AZ$108,MATCH(O$1,Data!$I$4:$I$108,0),MATCH($C10,Data!$I$4:$AZ$4,0))/$B10</f>
        <v>1901.153</v>
      </c>
      <c r="P10" s="194">
        <f>$A10*INDEX(Data!$I$4:$AZ$108,MATCH(P$1,Data!$I$4:$I$108,0),MATCH($C10,Data!$I$4:$AZ$4,0))/$B10</f>
        <v>35237.279000000002</v>
      </c>
      <c r="Q10" s="195">
        <f>$A10*INDEX(Data!$I$4:$AZ$108,MATCH(Q$1,Data!$I$4:$I$108,0),MATCH($C10,Data!$I$4:$AZ$4,0))/$B10</f>
        <v>20398.544000000002</v>
      </c>
    </row>
    <row r="11" spans="1:17" ht="30" customHeight="1">
      <c r="A11" s="364">
        <f>INDEX(Data!$I$4:$AZ$108,MATCH(A$1,Data!$I$4:$I$108,0),MATCH($C11,Data!$I$4:$AZ$4,0))</f>
        <v>1</v>
      </c>
      <c r="B11" s="364">
        <f>IF(INDEX(Data!$I$4:$AZ$108,MATCH(B$1,Data!$I$4:$I$108,0),MATCH($C11,Data!$I$4:$AZ$4,0))=1,1000000,IF(INDEX(Data!$I$4:$AZ$108,MATCH(B$1,Data!$I$4:$I$108,0),MATCH($C11,Data!$I$4:$AZ$4,0))=1000000,1,INDEX(Data!$I$4:$AZ$108,MATCH(B$1,Data!$I$4:$I$108,0),MATCH($C11,Data!$I$4:$AZ$4,0))))</f>
        <v>1000</v>
      </c>
      <c r="C11" s="364" t="str">
        <f>+VLOOKUP(E11,sample!$A$3:$B$38,2,FALSE)</f>
        <v>ES_BBV</v>
      </c>
      <c r="E11" s="189" t="s">
        <v>283</v>
      </c>
      <c r="F11" s="190">
        <f>$A11*INDEX(Data!$I$4:$AZ$108,MATCH(F$1,Data!$I$4:$I$108,0),MATCH($C11,Data!$I$4:$AZ$4,0))/$B11</f>
        <v>788369.68810000003</v>
      </c>
      <c r="G11" s="191">
        <f>$A11*INDEX(Data!$I$4:$AZ$108,MATCH(G$1,Data!$I$4:$I$108,0),MATCH($C11,Data!$I$4:$AZ$4,0))/$B11</f>
        <v>72961.289443187925</v>
      </c>
      <c r="H11" s="192">
        <f>$A11*INDEX(Data!$I$4:$AZ$108,MATCH(H$1,Data!$I$4:$I$108,0),MATCH($C11,Data!$I$4:$AZ$4,0))/$B11</f>
        <v>98371.31834665098</v>
      </c>
      <c r="I11" s="193">
        <f>$A11*INDEX(Data!$I$4:$AZ$108,MATCH(I$1,Data!$I$4:$I$108,0),MATCH($C11,Data!$I$4:$AZ$4,0))/$B11</f>
        <v>131272.337</v>
      </c>
      <c r="J11" s="194">
        <f>$A11*INDEX(Data!$I$4:$AZ$108,MATCH(J$1,Data!$I$4:$I$108,0),MATCH($C11,Data!$I$4:$AZ$4,0))/$B11</f>
        <v>7016612.3008531611</v>
      </c>
      <c r="K11" s="192">
        <f>$A11*INDEX(Data!$I$4:$AZ$108,MATCH(K$1,Data!$I$4:$I$108,0),MATCH($C11,Data!$I$4:$AZ$4,0))/$B11</f>
        <v>702665.91399999999</v>
      </c>
      <c r="L11" s="195">
        <f>$A11*INDEX(Data!$I$4:$AZ$108,MATCH(L$1,Data!$I$4:$I$108,0),MATCH($C11,Data!$I$4:$AZ$4,0))/$B11</f>
        <v>27836.512760000001</v>
      </c>
      <c r="M11" s="194">
        <f>$A11*INDEX(Data!$I$4:$AZ$108,MATCH(M$1,Data!$I$4:$I$108,0),MATCH($C11,Data!$I$4:$AZ$4,0))/$B11</f>
        <v>1929414.7250000001</v>
      </c>
      <c r="N11" s="192">
        <f>$A11*INDEX(Data!$I$4:$AZ$108,MATCH(N$1,Data!$I$4:$I$108,0),MATCH($C11,Data!$I$4:$AZ$4,0))/$B11</f>
        <v>14908.175323150635</v>
      </c>
      <c r="O11" s="195">
        <f>$A11*INDEX(Data!$I$4:$AZ$108,MATCH(O$1,Data!$I$4:$I$108,0),MATCH($C11,Data!$I$4:$AZ$4,0))/$B11</f>
        <v>1324.61</v>
      </c>
      <c r="P11" s="194">
        <f>$A11*INDEX(Data!$I$4:$AZ$108,MATCH(P$1,Data!$I$4:$I$108,0),MATCH($C11,Data!$I$4:$AZ$4,0))/$B11</f>
        <v>375232.886</v>
      </c>
      <c r="Q11" s="195">
        <f>$A11*INDEX(Data!$I$4:$AZ$108,MATCH(Q$1,Data!$I$4:$I$108,0),MATCH($C11,Data!$I$4:$AZ$4,0))/$B11</f>
        <v>375639.25247538998</v>
      </c>
    </row>
    <row r="12" spans="1:17" ht="30" customHeight="1">
      <c r="A12" s="364">
        <f>INDEX(Data!$I$4:$AZ$108,MATCH(A$1,Data!$I$4:$I$108,0),MATCH($C12,Data!$I$4:$AZ$4,0))</f>
        <v>1</v>
      </c>
      <c r="B12" s="364">
        <f>IF(INDEX(Data!$I$4:$AZ$108,MATCH(B$1,Data!$I$4:$I$108,0),MATCH($C12,Data!$I$4:$AZ$4,0))=1,1000000,IF(INDEX(Data!$I$4:$AZ$108,MATCH(B$1,Data!$I$4:$I$108,0),MATCH($C12,Data!$I$4:$AZ$4,0))=1000000,1,INDEX(Data!$I$4:$AZ$108,MATCH(B$1,Data!$I$4:$I$108,0),MATCH($C12,Data!$I$4:$AZ$4,0))))</f>
        <v>1000</v>
      </c>
      <c r="C12" s="364" t="str">
        <f>+VLOOKUP(E12,sample!$A$3:$B$38,2,FALSE)</f>
        <v>ES_BFA</v>
      </c>
      <c r="E12" s="189" t="s">
        <v>423</v>
      </c>
      <c r="F12" s="190">
        <f>$A12*INDEX(Data!$I$4:$AZ$108,MATCH(F$1,Data!$I$4:$I$108,0),MATCH($C12,Data!$I$4:$AZ$4,0))/$B12</f>
        <v>203554.6654</v>
      </c>
      <c r="G12" s="191">
        <f>$A12*INDEX(Data!$I$4:$AZ$108,MATCH(G$1,Data!$I$4:$I$108,0),MATCH($C12,Data!$I$4:$AZ$4,0))/$B12</f>
        <v>5280.9566169515083</v>
      </c>
      <c r="H12" s="192">
        <f>$A12*INDEX(Data!$I$4:$AZ$108,MATCH(H$1,Data!$I$4:$I$108,0),MATCH($C12,Data!$I$4:$AZ$4,0))/$B12</f>
        <v>14209.484478151298</v>
      </c>
      <c r="I12" s="193">
        <f>$A12*INDEX(Data!$I$4:$AZ$108,MATCH(I$1,Data!$I$4:$I$108,0),MATCH($C12,Data!$I$4:$AZ$4,0))/$B12</f>
        <v>37893.74</v>
      </c>
      <c r="J12" s="194">
        <f>$A12*INDEX(Data!$I$4:$AZ$108,MATCH(J$1,Data!$I$4:$I$108,0),MATCH($C12,Data!$I$4:$AZ$4,0))/$B12</f>
        <v>1106341.9472340001</v>
      </c>
      <c r="K12" s="192">
        <f>$A12*INDEX(Data!$I$4:$AZ$108,MATCH(K$1,Data!$I$4:$I$108,0),MATCH($C12,Data!$I$4:$AZ$4,0))/$B12</f>
        <v>38731</v>
      </c>
      <c r="L12" s="195">
        <f>$A12*INDEX(Data!$I$4:$AZ$108,MATCH(L$1,Data!$I$4:$I$108,0),MATCH($C12,Data!$I$4:$AZ$4,0))/$B12</f>
        <v>835.14</v>
      </c>
      <c r="M12" s="194">
        <f>$A12*INDEX(Data!$I$4:$AZ$108,MATCH(M$1,Data!$I$4:$I$108,0),MATCH($C12,Data!$I$4:$AZ$4,0))/$B12</f>
        <v>374292.98902400001</v>
      </c>
      <c r="N12" s="192">
        <f>$A12*INDEX(Data!$I$4:$AZ$108,MATCH(N$1,Data!$I$4:$I$108,0),MATCH($C12,Data!$I$4:$AZ$4,0))/$B12</f>
        <v>4527.066264900006</v>
      </c>
      <c r="O12" s="195">
        <f>$A12*INDEX(Data!$I$4:$AZ$108,MATCH(O$1,Data!$I$4:$I$108,0),MATCH($C12,Data!$I$4:$AZ$4,0))/$B12</f>
        <v>172.63200000000001</v>
      </c>
      <c r="P12" s="194">
        <f>$A12*INDEX(Data!$I$4:$AZ$108,MATCH(P$1,Data!$I$4:$I$108,0),MATCH($C12,Data!$I$4:$AZ$4,0))/$B12</f>
        <v>15164.746999999999</v>
      </c>
      <c r="Q12" s="195">
        <f>$A12*INDEX(Data!$I$4:$AZ$108,MATCH(Q$1,Data!$I$4:$I$108,0),MATCH($C12,Data!$I$4:$AZ$4,0))/$B12</f>
        <v>21437.753005507489</v>
      </c>
    </row>
    <row r="13" spans="1:17" ht="30" customHeight="1">
      <c r="A13" s="364">
        <f>INDEX(Data!$I$4:$AZ$108,MATCH(A$1,Data!$I$4:$I$108,0),MATCH($C13,Data!$I$4:$AZ$4,0))</f>
        <v>1</v>
      </c>
      <c r="B13" s="364">
        <f>IF(INDEX(Data!$I$4:$AZ$108,MATCH(B$1,Data!$I$4:$I$108,0),MATCH($C13,Data!$I$4:$AZ$4,0))=1,1000000,IF(INDEX(Data!$I$4:$AZ$108,MATCH(B$1,Data!$I$4:$I$108,0),MATCH($C13,Data!$I$4:$AZ$4,0))=1000000,1,INDEX(Data!$I$4:$AZ$108,MATCH(B$1,Data!$I$4:$I$108,0),MATCH($C13,Data!$I$4:$AZ$4,0))))</f>
        <v>1000</v>
      </c>
      <c r="C13" s="364" t="str">
        <f>+VLOOKUP(E13,sample!$A$3:$B$38,2,FALSE)</f>
        <v>FR_BNP</v>
      </c>
      <c r="E13" s="189" t="s">
        <v>285</v>
      </c>
      <c r="F13" s="190">
        <f>$A13*INDEX(Data!$I$4:$AZ$108,MATCH(F$1,Data!$I$4:$I$108,0),MATCH($C13,Data!$I$4:$AZ$4,0))/$B13</f>
        <v>1862296.1059637209</v>
      </c>
      <c r="G13" s="191">
        <f>$A13*INDEX(Data!$I$4:$AZ$108,MATCH(G$1,Data!$I$4:$I$108,0),MATCH($C13,Data!$I$4:$AZ$4,0))/$B13</f>
        <v>187010.52113913774</v>
      </c>
      <c r="H13" s="192">
        <f>$A13*INDEX(Data!$I$4:$AZ$108,MATCH(H$1,Data!$I$4:$I$108,0),MATCH($C13,Data!$I$4:$AZ$4,0))/$B13</f>
        <v>207370.14633404414</v>
      </c>
      <c r="I13" s="193">
        <f>$A13*INDEX(Data!$I$4:$AZ$108,MATCH(I$1,Data!$I$4:$I$108,0),MATCH($C13,Data!$I$4:$AZ$4,0))/$B13</f>
        <v>289812.27900617436</v>
      </c>
      <c r="J13" s="194">
        <f>$A13*INDEX(Data!$I$4:$AZ$108,MATCH(J$1,Data!$I$4:$I$108,0),MATCH($C13,Data!$I$4:$AZ$4,0))/$B13</f>
        <v>32792633.702105805</v>
      </c>
      <c r="K13" s="192">
        <f>$A13*INDEX(Data!$I$4:$AZ$108,MATCH(K$1,Data!$I$4:$I$108,0),MATCH($C13,Data!$I$4:$AZ$4,0))/$B13</f>
        <v>4550442.1362117389</v>
      </c>
      <c r="L13" s="195">
        <f>$A13*INDEX(Data!$I$4:$AZ$108,MATCH(L$1,Data!$I$4:$I$108,0),MATCH($C13,Data!$I$4:$AZ$4,0))/$B13</f>
        <v>156493.2802364589</v>
      </c>
      <c r="M13" s="194">
        <f>$A13*INDEX(Data!$I$4:$AZ$108,MATCH(M$1,Data!$I$4:$I$108,0),MATCH($C13,Data!$I$4:$AZ$4,0))/$B13</f>
        <v>28088519.8521314</v>
      </c>
      <c r="N13" s="192">
        <f>$A13*INDEX(Data!$I$4:$AZ$108,MATCH(N$1,Data!$I$4:$I$108,0),MATCH($C13,Data!$I$4:$AZ$4,0))/$B13</f>
        <v>98903.984198603037</v>
      </c>
      <c r="O13" s="195">
        <f>$A13*INDEX(Data!$I$4:$AZ$108,MATCH(O$1,Data!$I$4:$I$108,0),MATCH($C13,Data!$I$4:$AZ$4,0))/$B13</f>
        <v>19115.461866999998</v>
      </c>
      <c r="P13" s="194">
        <f>$A13*INDEX(Data!$I$4:$AZ$108,MATCH(P$1,Data!$I$4:$I$108,0),MATCH($C13,Data!$I$4:$AZ$4,0))/$B13</f>
        <v>1004361.7830000001</v>
      </c>
      <c r="Q13" s="195">
        <f>$A13*INDEX(Data!$I$4:$AZ$108,MATCH(Q$1,Data!$I$4:$I$108,0),MATCH($C13,Data!$I$4:$AZ$4,0))/$B13</f>
        <v>771977.6977491033</v>
      </c>
    </row>
    <row r="14" spans="1:17" ht="30" customHeight="1">
      <c r="A14" s="364">
        <f>INDEX(Data!$I$4:$AZ$108,MATCH(A$1,Data!$I$4:$I$108,0),MATCH($C14,Data!$I$4:$AZ$4,0))</f>
        <v>1</v>
      </c>
      <c r="B14" s="364">
        <f>IF(INDEX(Data!$I$4:$AZ$108,MATCH(B$1,Data!$I$4:$I$108,0),MATCH($C14,Data!$I$4:$AZ$4,0))=1,1000000,IF(INDEX(Data!$I$4:$AZ$108,MATCH(B$1,Data!$I$4:$I$108,0),MATCH($C14,Data!$I$4:$AZ$4,0))=1000000,1,INDEX(Data!$I$4:$AZ$108,MATCH(B$1,Data!$I$4:$I$108,0),MATCH($C14,Data!$I$4:$AZ$4,0))))</f>
        <v>1</v>
      </c>
      <c r="C14" s="364" t="str">
        <f>+VLOOKUP(E14,sample!$A$3:$B$38,2,FALSE)</f>
        <v>FR_BPC</v>
      </c>
      <c r="E14" s="189" t="s">
        <v>287</v>
      </c>
      <c r="F14" s="190">
        <f>$A14*INDEX(Data!$I$4:$AZ$108,MATCH(F$1,Data!$I$4:$I$108,0),MATCH($C14,Data!$I$4:$AZ$4,0))/$B14</f>
        <v>1109881.9282708443</v>
      </c>
      <c r="G14" s="191">
        <f>$A14*INDEX(Data!$I$4:$AZ$108,MATCH(G$1,Data!$I$4:$I$108,0),MATCH($C14,Data!$I$4:$AZ$4,0))/$B14</f>
        <v>93174.830280202295</v>
      </c>
      <c r="H14" s="192">
        <f>$A14*INDEX(Data!$I$4:$AZ$108,MATCH(H$1,Data!$I$4:$I$108,0),MATCH($C14,Data!$I$4:$AZ$4,0))/$B14</f>
        <v>133895.486</v>
      </c>
      <c r="I14" s="193">
        <f>$A14*INDEX(Data!$I$4:$AZ$108,MATCH(I$1,Data!$I$4:$I$108,0),MATCH($C14,Data!$I$4:$AZ$4,0))/$B14</f>
        <v>268003.99049796502</v>
      </c>
      <c r="J14" s="194">
        <f>$A14*INDEX(Data!$I$4:$AZ$108,MATCH(J$1,Data!$I$4:$I$108,0),MATCH($C14,Data!$I$4:$AZ$4,0))/$B14</f>
        <v>30662128.021811843</v>
      </c>
      <c r="K14" s="192">
        <f>$A14*INDEX(Data!$I$4:$AZ$108,MATCH(K$1,Data!$I$4:$I$108,0),MATCH($C14,Data!$I$4:$AZ$4,0))/$B14</f>
        <v>92414.566000000006</v>
      </c>
      <c r="L14" s="195">
        <f>$A14*INDEX(Data!$I$4:$AZ$108,MATCH(L$1,Data!$I$4:$I$108,0),MATCH($C14,Data!$I$4:$AZ$4,0))/$B14</f>
        <v>39732.876012542569</v>
      </c>
      <c r="M14" s="194">
        <f>$A14*INDEX(Data!$I$4:$AZ$108,MATCH(M$1,Data!$I$4:$I$108,0),MATCH($C14,Data!$I$4:$AZ$4,0))/$B14</f>
        <v>11065162</v>
      </c>
      <c r="N14" s="192">
        <f>$A14*INDEX(Data!$I$4:$AZ$108,MATCH(N$1,Data!$I$4:$I$108,0),MATCH($C14,Data!$I$4:$AZ$4,0))/$B14</f>
        <v>10962.956999999995</v>
      </c>
      <c r="O14" s="195">
        <f>$A14*INDEX(Data!$I$4:$AZ$108,MATCH(O$1,Data!$I$4:$I$108,0),MATCH($C14,Data!$I$4:$AZ$4,0))/$B14</f>
        <v>15329.397000000001</v>
      </c>
      <c r="P14" s="194">
        <f>$A14*INDEX(Data!$I$4:$AZ$108,MATCH(P$1,Data!$I$4:$I$108,0),MATCH($C14,Data!$I$4:$AZ$4,0))/$B14</f>
        <v>188527.21409514177</v>
      </c>
      <c r="Q14" s="195">
        <f>$A14*INDEX(Data!$I$4:$AZ$108,MATCH(Q$1,Data!$I$4:$I$108,0),MATCH($C14,Data!$I$4:$AZ$4,0))/$B14</f>
        <v>90126.376686999996</v>
      </c>
    </row>
    <row r="15" spans="1:17" ht="30" customHeight="1">
      <c r="A15" s="364">
        <f>INDEX(Data!$I$4:$AZ$108,MATCH(A$1,Data!$I$4:$I$108,0),MATCH($C15,Data!$I$4:$AZ$4,0))</f>
        <v>1</v>
      </c>
      <c r="B15" s="364">
        <f>IF(INDEX(Data!$I$4:$AZ$108,MATCH(B$1,Data!$I$4:$I$108,0),MATCH($C15,Data!$I$4:$AZ$4,0))=1,1000000,IF(INDEX(Data!$I$4:$AZ$108,MATCH(B$1,Data!$I$4:$I$108,0),MATCH($C15,Data!$I$4:$AZ$4,0))=1000000,1,INDEX(Data!$I$4:$AZ$108,MATCH(B$1,Data!$I$4:$I$108,0),MATCH($C15,Data!$I$4:$AZ$4,0))))</f>
        <v>1</v>
      </c>
      <c r="C15" s="364" t="str">
        <f>+VLOOKUP(E15,sample!$A$3:$B$38,2,FALSE)</f>
        <v>DE_COM</v>
      </c>
      <c r="E15" s="189" t="s">
        <v>331</v>
      </c>
      <c r="F15" s="190">
        <f>$A15*INDEX(Data!$I$4:$AZ$108,MATCH(F$1,Data!$I$4:$I$108,0),MATCH($C15,Data!$I$4:$AZ$4,0))/$B15</f>
        <v>535023.18894059886</v>
      </c>
      <c r="G15" s="191">
        <f>$A15*INDEX(Data!$I$4:$AZ$108,MATCH(G$1,Data!$I$4:$I$108,0),MATCH($C15,Data!$I$4:$AZ$4,0))/$B15</f>
        <v>127019</v>
      </c>
      <c r="H15" s="192">
        <f>$A15*INDEX(Data!$I$4:$AZ$108,MATCH(H$1,Data!$I$4:$I$108,0),MATCH($C15,Data!$I$4:$AZ$4,0))/$B15</f>
        <v>140759</v>
      </c>
      <c r="I15" s="193">
        <f>$A15*INDEX(Data!$I$4:$AZ$108,MATCH(I$1,Data!$I$4:$I$108,0),MATCH($C15,Data!$I$4:$AZ$4,0))/$B15</f>
        <v>69251</v>
      </c>
      <c r="J15" s="194">
        <f>$A15*INDEX(Data!$I$4:$AZ$108,MATCH(J$1,Data!$I$4:$I$108,0),MATCH($C15,Data!$I$4:$AZ$4,0))/$B15</f>
        <v>29353770.151653253</v>
      </c>
      <c r="K15" s="192">
        <f>$A15*INDEX(Data!$I$4:$AZ$108,MATCH(K$1,Data!$I$4:$I$108,0),MATCH($C15,Data!$I$4:$AZ$4,0))/$B15</f>
        <v>78277.59</v>
      </c>
      <c r="L15" s="195">
        <f>$A15*INDEX(Data!$I$4:$AZ$108,MATCH(L$1,Data!$I$4:$I$108,0),MATCH($C15,Data!$I$4:$AZ$4,0))/$B15</f>
        <v>36509</v>
      </c>
      <c r="M15" s="194">
        <f>$A15*INDEX(Data!$I$4:$AZ$108,MATCH(M$1,Data!$I$4:$I$108,0),MATCH($C15,Data!$I$4:$AZ$4,0))/$B15</f>
        <v>4600541</v>
      </c>
      <c r="N15" s="192">
        <f>$A15*INDEX(Data!$I$4:$AZ$108,MATCH(N$1,Data!$I$4:$I$108,0),MATCH($C15,Data!$I$4:$AZ$4,0))/$B15</f>
        <v>29658.320088881301</v>
      </c>
      <c r="O15" s="195">
        <f>$A15*INDEX(Data!$I$4:$AZ$108,MATCH(O$1,Data!$I$4:$I$108,0),MATCH($C15,Data!$I$4:$AZ$4,0))/$B15</f>
        <v>5658</v>
      </c>
      <c r="P15" s="194">
        <f>$A15*INDEX(Data!$I$4:$AZ$108,MATCH(P$1,Data!$I$4:$I$108,0),MATCH($C15,Data!$I$4:$AZ$4,0))/$B15</f>
        <v>227844</v>
      </c>
      <c r="Q15" s="195">
        <f>$A15*INDEX(Data!$I$4:$AZ$108,MATCH(Q$1,Data!$I$4:$I$108,0),MATCH($C15,Data!$I$4:$AZ$4,0))/$B15</f>
        <v>118138</v>
      </c>
    </row>
    <row r="16" spans="1:17" ht="30" customHeight="1">
      <c r="A16" s="364">
        <f>INDEX(Data!$I$4:$AZ$108,MATCH(A$1,Data!$I$4:$I$108,0),MATCH($C16,Data!$I$4:$AZ$4,0))</f>
        <v>1</v>
      </c>
      <c r="B16" s="364">
        <f>IF(INDEX(Data!$I$4:$AZ$108,MATCH(B$1,Data!$I$4:$I$108,0),MATCH($C16,Data!$I$4:$AZ$4,0))=1,1000000,IF(INDEX(Data!$I$4:$AZ$108,MATCH(B$1,Data!$I$4:$I$108,0),MATCH($C16,Data!$I$4:$AZ$4,0))=1000000,1,INDEX(Data!$I$4:$AZ$108,MATCH(B$1,Data!$I$4:$I$108,0),MATCH($C16,Data!$I$4:$AZ$4,0))))</f>
        <v>1</v>
      </c>
      <c r="C16" s="364" t="str">
        <f>+VLOOKUP(E16,sample!$A$3:$B$38,2,FALSE)</f>
        <v>FR_CAG</v>
      </c>
      <c r="E16" s="189" t="s">
        <v>289</v>
      </c>
      <c r="F16" s="190">
        <f>$A16*INDEX(Data!$I$4:$AZ$108,MATCH(F$1,Data!$I$4:$I$108,0),MATCH($C16,Data!$I$4:$AZ$4,0))/$B16</f>
        <v>1422900.9042558016</v>
      </c>
      <c r="G16" s="191">
        <f>$A16*INDEX(Data!$I$4:$AZ$108,MATCH(G$1,Data!$I$4:$I$108,0),MATCH($C16,Data!$I$4:$AZ$4,0))/$B16</f>
        <v>174745.27784404031</v>
      </c>
      <c r="H16" s="192">
        <f>$A16*INDEX(Data!$I$4:$AZ$108,MATCH(H$1,Data!$I$4:$I$108,0),MATCH($C16,Data!$I$4:$AZ$4,0))/$B16</f>
        <v>179918.4379910609</v>
      </c>
      <c r="I16" s="193">
        <f>$A16*INDEX(Data!$I$4:$AZ$108,MATCH(I$1,Data!$I$4:$I$108,0),MATCH($C16,Data!$I$4:$AZ$4,0))/$B16</f>
        <v>240351.44477098458</v>
      </c>
      <c r="J16" s="194">
        <f>$A16*INDEX(Data!$I$4:$AZ$108,MATCH(J$1,Data!$I$4:$I$108,0),MATCH($C16,Data!$I$4:$AZ$4,0))/$B16</f>
        <v>29391100.839086857</v>
      </c>
      <c r="K16" s="192">
        <f>$A16*INDEX(Data!$I$4:$AZ$108,MATCH(K$1,Data!$I$4:$I$108,0),MATCH($C16,Data!$I$4:$AZ$4,0))/$B16</f>
        <v>2327000</v>
      </c>
      <c r="L16" s="195">
        <f>$A16*INDEX(Data!$I$4:$AZ$108,MATCH(L$1,Data!$I$4:$I$108,0),MATCH($C16,Data!$I$4:$AZ$4,0))/$B16</f>
        <v>70850.574079176993</v>
      </c>
      <c r="M16" s="194">
        <f>$A16*INDEX(Data!$I$4:$AZ$108,MATCH(M$1,Data!$I$4:$I$108,0),MATCH($C16,Data!$I$4:$AZ$4,0))/$B16</f>
        <v>14284078.605925532</v>
      </c>
      <c r="N16" s="192">
        <f>$A16*INDEX(Data!$I$4:$AZ$108,MATCH(N$1,Data!$I$4:$I$108,0),MATCH($C16,Data!$I$4:$AZ$4,0))/$B16</f>
        <v>7648.0877221421688</v>
      </c>
      <c r="O16" s="195">
        <f>$A16*INDEX(Data!$I$4:$AZ$108,MATCH(O$1,Data!$I$4:$I$108,0),MATCH($C16,Data!$I$4:$AZ$4,0))/$B16</f>
        <v>5644.2637573224065</v>
      </c>
      <c r="P16" s="194">
        <f>$A16*INDEX(Data!$I$4:$AZ$108,MATCH(P$1,Data!$I$4:$I$108,0),MATCH($C16,Data!$I$4:$AZ$4,0))/$B16</f>
        <v>354149.09738102002</v>
      </c>
      <c r="Q16" s="195">
        <f>$A16*INDEX(Data!$I$4:$AZ$108,MATCH(Q$1,Data!$I$4:$I$108,0),MATCH($C16,Data!$I$4:$AZ$4,0))/$B16</f>
        <v>220936.96696060133</v>
      </c>
    </row>
    <row r="17" spans="1:17" ht="30" customHeight="1">
      <c r="A17" s="364">
        <f>INDEX(Data!$I$4:$AZ$108,MATCH(A$1,Data!$I$4:$I$108,0),MATCH($C17,Data!$I$4:$AZ$4,0))</f>
        <v>1</v>
      </c>
      <c r="B17" s="364">
        <f>IF(INDEX(Data!$I$4:$AZ$108,MATCH(B$1,Data!$I$4:$I$108,0),MATCH($C17,Data!$I$4:$AZ$4,0))=1,1000000,IF(INDEX(Data!$I$4:$AZ$108,MATCH(B$1,Data!$I$4:$I$108,0),MATCH($C17,Data!$I$4:$AZ$4,0))=1000000,1,INDEX(Data!$I$4:$AZ$108,MATCH(B$1,Data!$I$4:$I$108,0),MATCH($C17,Data!$I$4:$AZ$4,0))))</f>
        <v>1000</v>
      </c>
      <c r="C17" s="364" t="str">
        <f>+VLOOKUP(E17,sample!$A$3:$B$38,2,FALSE)</f>
        <v>FR_CMU</v>
      </c>
      <c r="E17" s="189" t="s">
        <v>291</v>
      </c>
      <c r="F17" s="190">
        <f>$A17*INDEX(Data!$I$4:$AZ$108,MATCH(F$1,Data!$I$4:$I$108,0),MATCH($C17,Data!$I$4:$AZ$4,0))/$B17</f>
        <v>640785.48328798998</v>
      </c>
      <c r="G17" s="191">
        <f>$A17*INDEX(Data!$I$4:$AZ$108,MATCH(G$1,Data!$I$4:$I$108,0),MATCH($C17,Data!$I$4:$AZ$4,0))/$B17</f>
        <v>115021.07408489774</v>
      </c>
      <c r="H17" s="192">
        <f>$A17*INDEX(Data!$I$4:$AZ$108,MATCH(H$1,Data!$I$4:$I$108,0),MATCH($C17,Data!$I$4:$AZ$4,0))/$B17</f>
        <v>75834.19484567616</v>
      </c>
      <c r="I17" s="193">
        <f>$A17*INDEX(Data!$I$4:$AZ$108,MATCH(I$1,Data!$I$4:$I$108,0),MATCH($C17,Data!$I$4:$AZ$4,0))/$B17</f>
        <v>141506.07399030458</v>
      </c>
      <c r="J17" s="194">
        <f>$A17*INDEX(Data!$I$4:$AZ$108,MATCH(J$1,Data!$I$4:$I$108,0),MATCH($C17,Data!$I$4:$AZ$4,0))/$B17</f>
        <v>14275835.543544147</v>
      </c>
      <c r="K17" s="192">
        <f>$A17*INDEX(Data!$I$4:$AZ$108,MATCH(K$1,Data!$I$4:$I$108,0),MATCH($C17,Data!$I$4:$AZ$4,0))/$B17</f>
        <v>305143.11642432999</v>
      </c>
      <c r="L17" s="195">
        <f>$A17*INDEX(Data!$I$4:$AZ$108,MATCH(L$1,Data!$I$4:$I$108,0),MATCH($C17,Data!$I$4:$AZ$4,0))/$B17</f>
        <v>1664.4</v>
      </c>
      <c r="M17" s="194">
        <f>$A17*INDEX(Data!$I$4:$AZ$108,MATCH(M$1,Data!$I$4:$I$108,0),MATCH($C17,Data!$I$4:$AZ$4,0))/$B17</f>
        <v>533089.93799999997</v>
      </c>
      <c r="N17" s="192">
        <f>$A17*INDEX(Data!$I$4:$AZ$108,MATCH(N$1,Data!$I$4:$I$108,0),MATCH($C17,Data!$I$4:$AZ$4,0))/$B17</f>
        <v>29780.438535372199</v>
      </c>
      <c r="O17" s="195">
        <f>$A17*INDEX(Data!$I$4:$AZ$108,MATCH(O$1,Data!$I$4:$I$108,0),MATCH($C17,Data!$I$4:$AZ$4,0))/$B17</f>
        <v>8693.4358710841552</v>
      </c>
      <c r="P17" s="194">
        <f>$A17*INDEX(Data!$I$4:$AZ$108,MATCH(P$1,Data!$I$4:$I$108,0),MATCH($C17,Data!$I$4:$AZ$4,0))/$B17</f>
        <v>83114.744107999999</v>
      </c>
      <c r="Q17" s="195">
        <f>$A17*INDEX(Data!$I$4:$AZ$108,MATCH(Q$1,Data!$I$4:$I$108,0),MATCH($C17,Data!$I$4:$AZ$4,0))/$B17</f>
        <v>46279.601502085599</v>
      </c>
    </row>
    <row r="18" spans="1:17" ht="30" customHeight="1">
      <c r="A18" s="364">
        <f>INDEX(Data!$I$4:$AZ$108,MATCH(A$1,Data!$I$4:$I$108,0),MATCH($C18,Data!$I$4:$AZ$4,0))</f>
        <v>0.13400155399999999</v>
      </c>
      <c r="B18" s="364">
        <f>IF(INDEX(Data!$I$4:$AZ$108,MATCH(B$1,Data!$I$4:$I$108,0),MATCH($C18,Data!$I$4:$AZ$4,0))=1,1000000,IF(INDEX(Data!$I$4:$AZ$108,MATCH(B$1,Data!$I$4:$I$108,0),MATCH($C18,Data!$I$4:$AZ$4,0))=1000000,1,INDEX(Data!$I$4:$AZ$108,MATCH(B$1,Data!$I$4:$I$108,0),MATCH($C18,Data!$I$4:$AZ$4,0))))</f>
        <v>1</v>
      </c>
      <c r="C18" s="364" t="str">
        <f>+VLOOKUP(E18,sample!$A$3:$B$38,2,FALSE)</f>
        <v>DK_DAN</v>
      </c>
      <c r="E18" s="189" t="s">
        <v>293</v>
      </c>
      <c r="F18" s="190">
        <f>$A18*INDEX(Data!$I$4:$AZ$108,MATCH(F$1,Data!$I$4:$I$108,0),MATCH($C18,Data!$I$4:$AZ$4,0))/$B18</f>
        <v>442132.49935773195</v>
      </c>
      <c r="G18" s="191">
        <f>$A18*INDEX(Data!$I$4:$AZ$108,MATCH(G$1,Data!$I$4:$I$108,0),MATCH($C18,Data!$I$4:$AZ$4,0))/$B18</f>
        <v>58270.318531470126</v>
      </c>
      <c r="H18" s="192">
        <f>$A18*INDEX(Data!$I$4:$AZ$108,MATCH(H$1,Data!$I$4:$I$108,0),MATCH($C18,Data!$I$4:$AZ$4,0))/$B18</f>
        <v>21610.087520901947</v>
      </c>
      <c r="I18" s="193">
        <f>$A18*INDEX(Data!$I$4:$AZ$108,MATCH(I$1,Data!$I$4:$I$108,0),MATCH($C18,Data!$I$4:$AZ$4,0))/$B18</f>
        <v>177277.61195081059</v>
      </c>
      <c r="J18" s="194">
        <f>$A18*INDEX(Data!$I$4:$AZ$108,MATCH(J$1,Data!$I$4:$I$108,0),MATCH($C18,Data!$I$4:$AZ$4,0))/$B18</f>
        <v>592554.29048925883</v>
      </c>
      <c r="K18" s="192">
        <f>$A18*INDEX(Data!$I$4:$AZ$108,MATCH(K$1,Data!$I$4:$I$108,0),MATCH($C18,Data!$I$4:$AZ$4,0))/$B18</f>
        <v>88549.030892523995</v>
      </c>
      <c r="L18" s="195">
        <f>$A18*INDEX(Data!$I$4:$AZ$108,MATCH(L$1,Data!$I$4:$I$108,0),MATCH($C18,Data!$I$4:$AZ$4,0))/$B18</f>
        <v>20322.838106221152</v>
      </c>
      <c r="M18" s="194">
        <f>$A18*INDEX(Data!$I$4:$AZ$108,MATCH(M$1,Data!$I$4:$I$108,0),MATCH($C18,Data!$I$4:$AZ$4,0))/$B18</f>
        <v>4979199.6904674778</v>
      </c>
      <c r="N18" s="192">
        <f>$A18*INDEX(Data!$I$4:$AZ$108,MATCH(N$1,Data!$I$4:$I$108,0),MATCH($C18,Data!$I$4:$AZ$4,0))/$B18</f>
        <v>481.50846187841699</v>
      </c>
      <c r="O18" s="195">
        <f>$A18*INDEX(Data!$I$4:$AZ$108,MATCH(O$1,Data!$I$4:$I$108,0),MATCH($C18,Data!$I$4:$AZ$4,0))/$B18</f>
        <v>1159.7834498699999</v>
      </c>
      <c r="P18" s="194">
        <f>$A18*INDEX(Data!$I$4:$AZ$108,MATCH(P$1,Data!$I$4:$I$108,0),MATCH($C18,Data!$I$4:$AZ$4,0))/$B18</f>
        <v>166836.54438345757</v>
      </c>
      <c r="Q18" s="195">
        <f>$A18*INDEX(Data!$I$4:$AZ$108,MATCH(Q$1,Data!$I$4:$I$108,0),MATCH($C18,Data!$I$4:$AZ$4,0))/$B18</f>
        <v>293737.51566520066</v>
      </c>
    </row>
    <row r="19" spans="1:17" ht="30" customHeight="1">
      <c r="A19" s="364">
        <f>INDEX(Data!$I$4:$AZ$108,MATCH(A$1,Data!$I$4:$I$108,0),MATCH($C19,Data!$I$4:$AZ$4,0))</f>
        <v>1</v>
      </c>
      <c r="B19" s="364">
        <f>IF(INDEX(Data!$I$4:$AZ$108,MATCH(B$1,Data!$I$4:$I$108,0),MATCH($C19,Data!$I$4:$AZ$4,0))=1,1000000,IF(INDEX(Data!$I$4:$AZ$108,MATCH(B$1,Data!$I$4:$I$108,0),MATCH($C19,Data!$I$4:$AZ$4,0))=1000000,1,INDEX(Data!$I$4:$AZ$108,MATCH(B$1,Data!$I$4:$I$108,0),MATCH($C19,Data!$I$4:$AZ$4,0))))</f>
        <v>1</v>
      </c>
      <c r="C19" s="364" t="str">
        <f>+VLOOKUP(E19,sample!$A$3:$B$38,2,FALSE)</f>
        <v>DE_DEB</v>
      </c>
      <c r="E19" s="189" t="s">
        <v>333</v>
      </c>
      <c r="F19" s="190">
        <f>$A19*INDEX(Data!$I$4:$AZ$108,MATCH(F$1,Data!$I$4:$I$108,0),MATCH($C19,Data!$I$4:$AZ$4,0))/$B19</f>
        <v>1411887.1830298088</v>
      </c>
      <c r="G19" s="191">
        <f>$A19*INDEX(Data!$I$4:$AZ$108,MATCH(G$1,Data!$I$4:$I$108,0),MATCH($C19,Data!$I$4:$AZ$4,0))/$B19</f>
        <v>237521.71088426036</v>
      </c>
      <c r="H19" s="192">
        <f>$A19*INDEX(Data!$I$4:$AZ$108,MATCH(H$1,Data!$I$4:$I$108,0),MATCH($C19,Data!$I$4:$AZ$4,0))/$B19</f>
        <v>230945.4728406767</v>
      </c>
      <c r="I19" s="193">
        <f>$A19*INDEX(Data!$I$4:$AZ$108,MATCH(I$1,Data!$I$4:$I$108,0),MATCH($C19,Data!$I$4:$AZ$4,0))/$B19</f>
        <v>254245.47028827004</v>
      </c>
      <c r="J19" s="194">
        <f>$A19*INDEX(Data!$I$4:$AZ$108,MATCH(J$1,Data!$I$4:$I$108,0),MATCH($C19,Data!$I$4:$AZ$4,0))/$B19</f>
        <v>112106156.05240008</v>
      </c>
      <c r="K19" s="192">
        <f>$A19*INDEX(Data!$I$4:$AZ$108,MATCH(K$1,Data!$I$4:$I$108,0),MATCH($C19,Data!$I$4:$AZ$4,0))/$B19</f>
        <v>3281277.0283401138</v>
      </c>
      <c r="L19" s="195">
        <f>$A19*INDEX(Data!$I$4:$AZ$108,MATCH(L$1,Data!$I$4:$I$108,0),MATCH($C19,Data!$I$4:$AZ$4,0))/$B19</f>
        <v>286198</v>
      </c>
      <c r="M19" s="194">
        <f>$A19*INDEX(Data!$I$4:$AZ$108,MATCH(M$1,Data!$I$4:$I$108,0),MATCH($C19,Data!$I$4:$AZ$4,0))/$B19</f>
        <v>35446760.046629876</v>
      </c>
      <c r="N19" s="192">
        <f>$A19*INDEX(Data!$I$4:$AZ$108,MATCH(N$1,Data!$I$4:$I$108,0),MATCH($C19,Data!$I$4:$AZ$4,0))/$B19</f>
        <v>124008.94903168004</v>
      </c>
      <c r="O19" s="195">
        <f>$A19*INDEX(Data!$I$4:$AZ$108,MATCH(O$1,Data!$I$4:$I$108,0),MATCH($C19,Data!$I$4:$AZ$4,0))/$B19</f>
        <v>29159.81782737</v>
      </c>
      <c r="P19" s="194">
        <f>$A19*INDEX(Data!$I$4:$AZ$108,MATCH(P$1,Data!$I$4:$I$108,0),MATCH($C19,Data!$I$4:$AZ$4,0))/$B19</f>
        <v>821771</v>
      </c>
      <c r="Q19" s="195">
        <f>$A19*INDEX(Data!$I$4:$AZ$108,MATCH(Q$1,Data!$I$4:$I$108,0),MATCH($C19,Data!$I$4:$AZ$4,0))/$B19</f>
        <v>611100</v>
      </c>
    </row>
    <row r="20" spans="1:17" ht="30" customHeight="1">
      <c r="A20" s="364">
        <f>INDEX(Data!$I$4:$AZ$108,MATCH(A$1,Data!$I$4:$I$108,0),MATCH($C20,Data!$I$4:$AZ$4,0))</f>
        <v>0.10413412499999999</v>
      </c>
      <c r="B20" s="364">
        <f>IF(INDEX(Data!$I$4:$AZ$108,MATCH(B$1,Data!$I$4:$I$108,0),MATCH($C20,Data!$I$4:$AZ$4,0))=1,1000000,IF(INDEX(Data!$I$4:$AZ$108,MATCH(B$1,Data!$I$4:$I$108,0),MATCH($C20,Data!$I$4:$AZ$4,0))=1000000,1,INDEX(Data!$I$4:$AZ$108,MATCH(B$1,Data!$I$4:$I$108,0),MATCH($C20,Data!$I$4:$AZ$4,0))))</f>
        <v>1000</v>
      </c>
      <c r="C20" s="364" t="str">
        <f>+VLOOKUP(E20,sample!$A$3:$B$38,2,FALSE)</f>
        <v>NO_DNB</v>
      </c>
      <c r="E20" s="189" t="s">
        <v>295</v>
      </c>
      <c r="F20" s="190">
        <f>$A20*INDEX(Data!$I$4:$AZ$108,MATCH(F$1,Data!$I$4:$I$108,0),MATCH($C20,Data!$I$4:$AZ$4,0))/$B20</f>
        <v>263297.08005900116</v>
      </c>
      <c r="G20" s="191">
        <f>$A20*INDEX(Data!$I$4:$AZ$108,MATCH(G$1,Data!$I$4:$I$108,0),MATCH($C20,Data!$I$4:$AZ$4,0))/$B20</f>
        <v>46596.248087907778</v>
      </c>
      <c r="H20" s="192">
        <f>$A20*INDEX(Data!$I$4:$AZ$108,MATCH(H$1,Data!$I$4:$I$108,0),MATCH($C20,Data!$I$4:$AZ$4,0))/$B20</f>
        <v>15575.962862771292</v>
      </c>
      <c r="I20" s="193">
        <f>$A20*INDEX(Data!$I$4:$AZ$108,MATCH(I$1,Data!$I$4:$I$108,0),MATCH($C20,Data!$I$4:$AZ$4,0))/$B20</f>
        <v>85260.828452885369</v>
      </c>
      <c r="J20" s="194">
        <f>$A20*INDEX(Data!$I$4:$AZ$108,MATCH(J$1,Data!$I$4:$I$108,0),MATCH($C20,Data!$I$4:$AZ$4,0))/$B20</f>
        <v>23275469.052846469</v>
      </c>
      <c r="K20" s="192">
        <f>$A20*INDEX(Data!$I$4:$AZ$108,MATCH(K$1,Data!$I$4:$I$108,0),MATCH($C20,Data!$I$4:$AZ$4,0))/$B20</f>
        <v>141934.81237500001</v>
      </c>
      <c r="L20" s="195">
        <f>$A20*INDEX(Data!$I$4:$AZ$108,MATCH(L$1,Data!$I$4:$I$108,0),MATCH($C20,Data!$I$4:$AZ$4,0))/$B20</f>
        <v>15350.378147464124</v>
      </c>
      <c r="M20" s="194">
        <f>$A20*INDEX(Data!$I$4:$AZ$108,MATCH(M$1,Data!$I$4:$I$108,0),MATCH($C20,Data!$I$4:$AZ$4,0))/$B20</f>
        <v>774839.84355637489</v>
      </c>
      <c r="N20" s="192">
        <f>$A20*INDEX(Data!$I$4:$AZ$108,MATCH(N$1,Data!$I$4:$I$108,0),MATCH($C20,Data!$I$4:$AZ$4,0))/$B20</f>
        <v>2768.4995379716247</v>
      </c>
      <c r="O20" s="195">
        <f>$A20*INDEX(Data!$I$4:$AZ$108,MATCH(O$1,Data!$I$4:$I$108,0),MATCH($C20,Data!$I$4:$AZ$4,0))/$B20</f>
        <v>9273.9647205573747</v>
      </c>
      <c r="P20" s="194">
        <f>$A20*INDEX(Data!$I$4:$AZ$108,MATCH(P$1,Data!$I$4:$I$108,0),MATCH($C20,Data!$I$4:$AZ$4,0))/$B20</f>
        <v>111955.63912875</v>
      </c>
      <c r="Q20" s="195">
        <f>$A20*INDEX(Data!$I$4:$AZ$108,MATCH(Q$1,Data!$I$4:$I$108,0),MATCH($C20,Data!$I$4:$AZ$4,0))/$B20</f>
        <v>75404.145654457127</v>
      </c>
    </row>
    <row r="21" spans="1:17" ht="30" customHeight="1">
      <c r="A21" s="364">
        <f>INDEX(Data!$I$4:$AZ$108,MATCH(A$1,Data!$I$4:$I$108,0),MATCH($C21,Data!$I$4:$AZ$4,0))</f>
        <v>1</v>
      </c>
      <c r="B21" s="364">
        <f>IF(INDEX(Data!$I$4:$AZ$108,MATCH(B$1,Data!$I$4:$I$108,0),MATCH($C21,Data!$I$4:$AZ$4,0))=1,1000000,IF(INDEX(Data!$I$4:$AZ$108,MATCH(B$1,Data!$I$4:$I$108,0),MATCH($C21,Data!$I$4:$AZ$4,0))=1000000,1,INDEX(Data!$I$4:$AZ$108,MATCH(B$1,Data!$I$4:$I$108,0),MATCH($C21,Data!$I$4:$AZ$4,0))))</f>
        <v>1000000</v>
      </c>
      <c r="C21" s="364" t="str">
        <f>+VLOOKUP(E21,sample!$A$3:$B$38,2,FALSE)</f>
        <v>DE_DZB</v>
      </c>
      <c r="E21" s="189" t="s">
        <v>335</v>
      </c>
      <c r="F21" s="190">
        <f>$A21*INDEX(Data!$I$4:$AZ$108,MATCH(F$1,Data!$I$4:$I$108,0),MATCH($C21,Data!$I$4:$AZ$4,0))/$B21</f>
        <v>345213.08761241933</v>
      </c>
      <c r="G21" s="191">
        <f>$A21*INDEX(Data!$I$4:$AZ$108,MATCH(G$1,Data!$I$4:$I$108,0),MATCH($C21,Data!$I$4:$AZ$4,0))/$B21</f>
        <v>137572.28679950599</v>
      </c>
      <c r="H21" s="192">
        <f>$A21*INDEX(Data!$I$4:$AZ$108,MATCH(H$1,Data!$I$4:$I$108,0),MATCH($C21,Data!$I$4:$AZ$4,0))/$B21</f>
        <v>125767.74619526</v>
      </c>
      <c r="I21" s="193">
        <f>$A21*INDEX(Data!$I$4:$AZ$108,MATCH(I$1,Data!$I$4:$I$108,0),MATCH($C21,Data!$I$4:$AZ$4,0))/$B21</f>
        <v>70423.521770168416</v>
      </c>
      <c r="J21" s="194">
        <f>$A21*INDEX(Data!$I$4:$AZ$108,MATCH(J$1,Data!$I$4:$I$108,0),MATCH($C21,Data!$I$4:$AZ$4,0))/$B21</f>
        <v>5057101.8664349308</v>
      </c>
      <c r="K21" s="192">
        <f>$A21*INDEX(Data!$I$4:$AZ$108,MATCH(K$1,Data!$I$4:$I$108,0),MATCH($C21,Data!$I$4:$AZ$4,0))/$B21</f>
        <v>687768.56836208992</v>
      </c>
      <c r="L21" s="195">
        <f>$A21*INDEX(Data!$I$4:$AZ$108,MATCH(L$1,Data!$I$4:$I$108,0),MATCH($C21,Data!$I$4:$AZ$4,0))/$B21</f>
        <v>20006</v>
      </c>
      <c r="M21" s="194">
        <f>$A21*INDEX(Data!$I$4:$AZ$108,MATCH(M$1,Data!$I$4:$I$108,0),MATCH($C21,Data!$I$4:$AZ$4,0))/$B21</f>
        <v>978178.853871</v>
      </c>
      <c r="N21" s="192">
        <f>$A21*INDEX(Data!$I$4:$AZ$108,MATCH(N$1,Data!$I$4:$I$108,0),MATCH($C21,Data!$I$4:$AZ$4,0))/$B21</f>
        <v>16937.301180714989</v>
      </c>
      <c r="O21" s="195">
        <f>$A21*INDEX(Data!$I$4:$AZ$108,MATCH(O$1,Data!$I$4:$I$108,0),MATCH($C21,Data!$I$4:$AZ$4,0))/$B21</f>
        <v>2105.726412</v>
      </c>
      <c r="P21" s="194">
        <f>$A21*INDEX(Data!$I$4:$AZ$108,MATCH(P$1,Data!$I$4:$I$108,0),MATCH($C21,Data!$I$4:$AZ$4,0))/$B21</f>
        <v>78908.776853300005</v>
      </c>
      <c r="Q21" s="195">
        <f>$A21*INDEX(Data!$I$4:$AZ$108,MATCH(Q$1,Data!$I$4:$I$108,0),MATCH($C21,Data!$I$4:$AZ$4,0))/$B21</f>
        <v>26805.135126270005</v>
      </c>
    </row>
    <row r="22" spans="1:17" ht="30" customHeight="1">
      <c r="A22" s="364">
        <f>INDEX(Data!$I$4:$AZ$108,MATCH(A$1,Data!$I$4:$I$108,0),MATCH($C22,Data!$I$4:$AZ$4,0))</f>
        <v>1</v>
      </c>
      <c r="B22" s="364">
        <f>IF(INDEX(Data!$I$4:$AZ$108,MATCH(B$1,Data!$I$4:$I$108,0),MATCH($C22,Data!$I$4:$AZ$4,0))=1,1000000,IF(INDEX(Data!$I$4:$AZ$108,MATCH(B$1,Data!$I$4:$I$108,0),MATCH($C22,Data!$I$4:$AZ$4,0))=1000000,1,INDEX(Data!$I$4:$AZ$108,MATCH(B$1,Data!$I$4:$I$108,0),MATCH($C22,Data!$I$4:$AZ$4,0))))</f>
        <v>1000</v>
      </c>
      <c r="C22" s="364" t="str">
        <f>+VLOOKUP(E22,sample!$A$3:$B$38,2,FALSE)</f>
        <v>AT_ERS</v>
      </c>
      <c r="E22" s="189" t="s">
        <v>296</v>
      </c>
      <c r="F22" s="190">
        <f>$A22*INDEX(Data!$I$4:$AZ$108,MATCH(F$1,Data!$I$4:$I$108,0),MATCH($C22,Data!$I$4:$AZ$4,0))/$B22</f>
        <v>212952.50712696099</v>
      </c>
      <c r="G22" s="191">
        <f>$A22*INDEX(Data!$I$4:$AZ$108,MATCH(G$1,Data!$I$4:$I$108,0),MATCH($C22,Data!$I$4:$AZ$4,0))/$B22</f>
        <v>21390.141027433485</v>
      </c>
      <c r="H22" s="192">
        <f>$A22*INDEX(Data!$I$4:$AZ$108,MATCH(H$1,Data!$I$4:$I$108,0),MATCH($C22,Data!$I$4:$AZ$4,0))/$B22</f>
        <v>22595.251067654084</v>
      </c>
      <c r="I22" s="193">
        <f>$A22*INDEX(Data!$I$4:$AZ$108,MATCH(I$1,Data!$I$4:$I$108,0),MATCH($C22,Data!$I$4:$AZ$4,0))/$B22</f>
        <v>42240.299661289995</v>
      </c>
      <c r="J22" s="194">
        <f>$A22*INDEX(Data!$I$4:$AZ$108,MATCH(J$1,Data!$I$4:$I$108,0),MATCH($C22,Data!$I$4:$AZ$4,0))/$B22</f>
        <v>10834162.050528999</v>
      </c>
      <c r="K22" s="192">
        <f>$A22*INDEX(Data!$I$4:$AZ$108,MATCH(K$1,Data!$I$4:$I$108,0),MATCH($C22,Data!$I$4:$AZ$4,0))/$B22</f>
        <v>195062.90609400001</v>
      </c>
      <c r="L22" s="195">
        <f>$A22*INDEX(Data!$I$4:$AZ$108,MATCH(L$1,Data!$I$4:$I$108,0),MATCH($C22,Data!$I$4:$AZ$4,0))/$B22</f>
        <v>14.66</v>
      </c>
      <c r="M22" s="194">
        <f>$A22*INDEX(Data!$I$4:$AZ$108,MATCH(M$1,Data!$I$4:$I$108,0),MATCH($C22,Data!$I$4:$AZ$4,0))/$B22</f>
        <v>231096</v>
      </c>
      <c r="N22" s="192">
        <f>$A22*INDEX(Data!$I$4:$AZ$108,MATCH(N$1,Data!$I$4:$I$108,0),MATCH($C22,Data!$I$4:$AZ$4,0))/$B22</f>
        <v>6821.7494862762278</v>
      </c>
      <c r="O22" s="195">
        <f>$A22*INDEX(Data!$I$4:$AZ$108,MATCH(O$1,Data!$I$4:$I$108,0),MATCH($C22,Data!$I$4:$AZ$4,0))/$B22</f>
        <v>883.99863708999999</v>
      </c>
      <c r="P22" s="194">
        <f>$A22*INDEX(Data!$I$4:$AZ$108,MATCH(P$1,Data!$I$4:$I$108,0),MATCH($C22,Data!$I$4:$AZ$4,0))/$B22</f>
        <v>102552.269</v>
      </c>
      <c r="Q22" s="195">
        <f>$A22*INDEX(Data!$I$4:$AZ$108,MATCH(Q$1,Data!$I$4:$I$108,0),MATCH($C22,Data!$I$4:$AZ$4,0))/$B22</f>
        <v>92272.903891014881</v>
      </c>
    </row>
    <row r="23" spans="1:17" ht="30" customHeight="1">
      <c r="A23" s="364">
        <f>INDEX(Data!$I$4:$AZ$108,MATCH(A$1,Data!$I$4:$I$108,0),MATCH($C23,Data!$I$4:$AZ$4,0))</f>
        <v>0.108819849</v>
      </c>
      <c r="B23" s="364">
        <f>IF(INDEX(Data!$I$4:$AZ$108,MATCH(B$1,Data!$I$4:$I$108,0),MATCH($C23,Data!$I$4:$AZ$4,0))=1,1000000,IF(INDEX(Data!$I$4:$AZ$108,MATCH(B$1,Data!$I$4:$I$108,0),MATCH($C23,Data!$I$4:$AZ$4,0))=1000000,1,INDEX(Data!$I$4:$AZ$108,MATCH(B$1,Data!$I$4:$I$108,0),MATCH($C23,Data!$I$4:$AZ$4,0))))</f>
        <v>1000</v>
      </c>
      <c r="C23" s="364" t="str">
        <f>+VLOOKUP(E23,sample!$A$3:$B$38,2,FALSE)</f>
        <v>SE_HAN</v>
      </c>
      <c r="E23" s="189" t="s">
        <v>299</v>
      </c>
      <c r="F23" s="190">
        <f>$A23*INDEX(Data!$I$4:$AZ$108,MATCH(F$1,Data!$I$4:$I$108,0),MATCH($C23,Data!$I$4:$AZ$4,0))/$B23</f>
        <v>285634.99436096026</v>
      </c>
      <c r="G23" s="191">
        <f>$A23*INDEX(Data!$I$4:$AZ$108,MATCH(G$1,Data!$I$4:$I$108,0),MATCH($C23,Data!$I$4:$AZ$4,0))/$B23</f>
        <v>21519.716503590571</v>
      </c>
      <c r="H23" s="192">
        <f>$A23*INDEX(Data!$I$4:$AZ$108,MATCH(H$1,Data!$I$4:$I$108,0),MATCH($C23,Data!$I$4:$AZ$4,0))/$B23</f>
        <v>16525.619520786466</v>
      </c>
      <c r="I23" s="193">
        <f>$A23*INDEX(Data!$I$4:$AZ$108,MATCH(I$1,Data!$I$4:$I$108,0),MATCH($C23,Data!$I$4:$AZ$4,0))/$B23</f>
        <v>162686.57452161078</v>
      </c>
      <c r="J23" s="194">
        <f>$A23*INDEX(Data!$I$4:$AZ$108,MATCH(J$1,Data!$I$4:$I$108,0),MATCH($C23,Data!$I$4:$AZ$4,0))/$B23</f>
        <v>12033542.969189277</v>
      </c>
      <c r="K23" s="192">
        <f>$A23*INDEX(Data!$I$4:$AZ$108,MATCH(K$1,Data!$I$4:$I$108,0),MATCH($C23,Data!$I$4:$AZ$4,0))/$B23</f>
        <v>154959.68424799573</v>
      </c>
      <c r="L23" s="195">
        <f>$A23*INDEX(Data!$I$4:$AZ$108,MATCH(L$1,Data!$I$4:$I$108,0),MATCH($C23,Data!$I$4:$AZ$4,0))/$B23</f>
        <v>8371.4328509184179</v>
      </c>
      <c r="M23" s="194">
        <f>$A23*INDEX(Data!$I$4:$AZ$108,MATCH(M$1,Data!$I$4:$I$108,0),MATCH($C23,Data!$I$4:$AZ$4,0))/$B23</f>
        <v>440740.96388940921</v>
      </c>
      <c r="N23" s="192">
        <f>$A23*INDEX(Data!$I$4:$AZ$108,MATCH(N$1,Data!$I$4:$I$108,0),MATCH($C23,Data!$I$4:$AZ$4,0))/$B23</f>
        <v>2566.9428956777488</v>
      </c>
      <c r="O23" s="195">
        <f>$A23*INDEX(Data!$I$4:$AZ$108,MATCH(O$1,Data!$I$4:$I$108,0),MATCH($C23,Data!$I$4:$AZ$4,0))/$B23</f>
        <v>178.87630533721054</v>
      </c>
      <c r="P23" s="194">
        <f>$A23*INDEX(Data!$I$4:$AZ$108,MATCH(P$1,Data!$I$4:$I$108,0),MATCH($C23,Data!$I$4:$AZ$4,0))/$B23</f>
        <v>108510.05662753238</v>
      </c>
      <c r="Q23" s="195">
        <f>$A23*INDEX(Data!$I$4:$AZ$108,MATCH(Q$1,Data!$I$4:$I$108,0),MATCH($C23,Data!$I$4:$AZ$4,0))/$B23</f>
        <v>48601.329068046558</v>
      </c>
    </row>
    <row r="24" spans="1:17" ht="30" customHeight="1">
      <c r="A24" s="364">
        <f>INDEX(Data!$I$4:$AZ$108,MATCH(A$1,Data!$I$4:$I$108,0),MATCH($C24,Data!$I$4:$AZ$4,0))</f>
        <v>0.91852668299999995</v>
      </c>
      <c r="B24" s="364">
        <f>IF(INDEX(Data!$I$4:$AZ$108,MATCH(B$1,Data!$I$4:$I$108,0),MATCH($C24,Data!$I$4:$AZ$4,0))=1,1000000,IF(INDEX(Data!$I$4:$AZ$108,MATCH(B$1,Data!$I$4:$I$108,0),MATCH($C24,Data!$I$4:$AZ$4,0))=1000000,1,INDEX(Data!$I$4:$AZ$108,MATCH(B$1,Data!$I$4:$I$108,0),MATCH($C24,Data!$I$4:$AZ$4,0))))</f>
        <v>1</v>
      </c>
      <c r="C24" s="364" t="str">
        <f>+VLOOKUP(E24,sample!$A$3:$B$38,2,FALSE)</f>
        <v>UK_HSB</v>
      </c>
      <c r="E24" s="189" t="s">
        <v>301</v>
      </c>
      <c r="F24" s="190">
        <f>$A24*INDEX(Data!$I$4:$AZ$108,MATCH(F$1,Data!$I$4:$I$108,0),MATCH($C24,Data!$I$4:$AZ$4,0))/$B24</f>
        <v>2603612.1974670254</v>
      </c>
      <c r="G24" s="191">
        <f>$A24*INDEX(Data!$I$4:$AZ$108,MATCH(G$1,Data!$I$4:$I$108,0),MATCH($C24,Data!$I$4:$AZ$4,0))/$B24</f>
        <v>225935.19969230026</v>
      </c>
      <c r="H24" s="192">
        <f>$A24*INDEX(Data!$I$4:$AZ$108,MATCH(H$1,Data!$I$4:$I$108,0),MATCH($C24,Data!$I$4:$AZ$4,0))/$B24</f>
        <v>273716.66472641617</v>
      </c>
      <c r="I24" s="193">
        <f>$A24*INDEX(Data!$I$4:$AZ$108,MATCH(I$1,Data!$I$4:$I$108,0),MATCH($C24,Data!$I$4:$AZ$4,0))/$B24</f>
        <v>355793.14771341596</v>
      </c>
      <c r="J24" s="194">
        <f>$A24*INDEX(Data!$I$4:$AZ$108,MATCH(J$1,Data!$I$4:$I$108,0),MATCH($C24,Data!$I$4:$AZ$4,0))/$B24</f>
        <v>82344110.621764854</v>
      </c>
      <c r="K24" s="192">
        <f>$A24*INDEX(Data!$I$4:$AZ$108,MATCH(K$1,Data!$I$4:$I$108,0),MATCH($C24,Data!$I$4:$AZ$4,0))/$B24</f>
        <v>5679748.3224511854</v>
      </c>
      <c r="L24" s="195">
        <f>$A24*INDEX(Data!$I$4:$AZ$108,MATCH(L$1,Data!$I$4:$I$108,0),MATCH($C24,Data!$I$4:$AZ$4,0))/$B24</f>
        <v>197006.521496523</v>
      </c>
      <c r="M24" s="194">
        <f>$A24*INDEX(Data!$I$4:$AZ$108,MATCH(M$1,Data!$I$4:$I$108,0),MATCH($C24,Data!$I$4:$AZ$4,0))/$B24</f>
        <v>18139121.884538345</v>
      </c>
      <c r="N24" s="192">
        <f>$A24*INDEX(Data!$I$4:$AZ$108,MATCH(N$1,Data!$I$4:$I$108,0),MATCH($C24,Data!$I$4:$AZ$4,0))/$B24</f>
        <v>121987.691715864</v>
      </c>
      <c r="O24" s="195">
        <f>$A24*INDEX(Data!$I$4:$AZ$108,MATCH(O$1,Data!$I$4:$I$108,0),MATCH($C24,Data!$I$4:$AZ$4,0))/$B24</f>
        <v>15024.340953830999</v>
      </c>
      <c r="P24" s="194">
        <f>$A24*INDEX(Data!$I$4:$AZ$108,MATCH(P$1,Data!$I$4:$I$108,0),MATCH($C24,Data!$I$4:$AZ$4,0))/$B24</f>
        <v>1361006.7049482239</v>
      </c>
      <c r="Q24" s="195">
        <f>$A24*INDEX(Data!$I$4:$AZ$108,MATCH(Q$1,Data!$I$4:$I$108,0),MATCH($C24,Data!$I$4:$AZ$4,0))/$B24</f>
        <v>1119132.9105672</v>
      </c>
    </row>
    <row r="25" spans="1:17" ht="30" customHeight="1">
      <c r="A25" s="364">
        <f>INDEX(Data!$I$4:$AZ$108,MATCH(A$1,Data!$I$4:$I$108,0),MATCH($C25,Data!$I$4:$AZ$4,0))</f>
        <v>1</v>
      </c>
      <c r="B25" s="364">
        <f>IF(INDEX(Data!$I$4:$AZ$108,MATCH(B$1,Data!$I$4:$I$108,0),MATCH($C25,Data!$I$4:$AZ$4,0))=1,1000000,IF(INDEX(Data!$I$4:$AZ$108,MATCH(B$1,Data!$I$4:$I$108,0),MATCH($C25,Data!$I$4:$AZ$4,0))=1000000,1,INDEX(Data!$I$4:$AZ$108,MATCH(B$1,Data!$I$4:$I$108,0),MATCH($C25,Data!$I$4:$AZ$4,0))))</f>
        <v>1</v>
      </c>
      <c r="C25" s="364" t="str">
        <f>+VLOOKUP(E25,sample!$A$3:$B$38,2,FALSE)</f>
        <v>NL_ING</v>
      </c>
      <c r="E25" s="189" t="s">
        <v>303</v>
      </c>
      <c r="F25" s="190">
        <f>$A25*INDEX(Data!$I$4:$AZ$108,MATCH(F$1,Data!$I$4:$I$108,0),MATCH($C25,Data!$I$4:$AZ$4,0))/$B25</f>
        <v>1097868.5</v>
      </c>
      <c r="G25" s="191">
        <f>$A25*INDEX(Data!$I$4:$AZ$108,MATCH(G$1,Data!$I$4:$I$108,0),MATCH($C25,Data!$I$4:$AZ$4,0))/$B25</f>
        <v>148362</v>
      </c>
      <c r="H25" s="192">
        <f>$A25*INDEX(Data!$I$4:$AZ$108,MATCH(H$1,Data!$I$4:$I$108,0),MATCH($C25,Data!$I$4:$AZ$4,0))/$B25</f>
        <v>137913</v>
      </c>
      <c r="I25" s="193">
        <f>$A25*INDEX(Data!$I$4:$AZ$108,MATCH(I$1,Data!$I$4:$I$108,0),MATCH($C25,Data!$I$4:$AZ$4,0))/$B25</f>
        <v>197584</v>
      </c>
      <c r="J25" s="194">
        <f>$A25*INDEX(Data!$I$4:$AZ$108,MATCH(J$1,Data!$I$4:$I$108,0),MATCH($C25,Data!$I$4:$AZ$4,0))/$B25</f>
        <v>21107558.896766856</v>
      </c>
      <c r="K25" s="192">
        <f>$A25*INDEX(Data!$I$4:$AZ$108,MATCH(K$1,Data!$I$4:$I$108,0),MATCH($C25,Data!$I$4:$AZ$4,0))/$B25</f>
        <v>163892</v>
      </c>
      <c r="L25" s="195">
        <f>$A25*INDEX(Data!$I$4:$AZ$108,MATCH(L$1,Data!$I$4:$I$108,0),MATCH($C25,Data!$I$4:$AZ$4,0))/$B25</f>
        <v>20757</v>
      </c>
      <c r="M25" s="194">
        <f>$A25*INDEX(Data!$I$4:$AZ$108,MATCH(M$1,Data!$I$4:$I$108,0),MATCH($C25,Data!$I$4:$AZ$4,0))/$B25</f>
        <v>3811793</v>
      </c>
      <c r="N25" s="192">
        <f>$A25*INDEX(Data!$I$4:$AZ$108,MATCH(N$1,Data!$I$4:$I$108,0),MATCH($C25,Data!$I$4:$AZ$4,0))/$B25</f>
        <v>14043</v>
      </c>
      <c r="O25" s="195">
        <f>$A25*INDEX(Data!$I$4:$AZ$108,MATCH(O$1,Data!$I$4:$I$108,0),MATCH($C25,Data!$I$4:$AZ$4,0))/$B25</f>
        <v>2345</v>
      </c>
      <c r="P25" s="194">
        <f>$A25*INDEX(Data!$I$4:$AZ$108,MATCH(P$1,Data!$I$4:$I$108,0),MATCH($C25,Data!$I$4:$AZ$4,0))/$B25</f>
        <v>525799</v>
      </c>
      <c r="Q25" s="195">
        <f>$A25*INDEX(Data!$I$4:$AZ$108,MATCH(Q$1,Data!$I$4:$I$108,0),MATCH($C25,Data!$I$4:$AZ$4,0))/$B25</f>
        <v>440817</v>
      </c>
    </row>
    <row r="26" spans="1:17" ht="30" customHeight="1">
      <c r="A26" s="364">
        <f>INDEX(Data!$I$4:$AZ$108,MATCH(A$1,Data!$I$4:$I$108,0),MATCH($C26,Data!$I$4:$AZ$4,0))</f>
        <v>1</v>
      </c>
      <c r="B26" s="364">
        <f>IF(INDEX(Data!$I$4:$AZ$108,MATCH(B$1,Data!$I$4:$I$108,0),MATCH($C26,Data!$I$4:$AZ$4,0))=1,1000000,IF(INDEX(Data!$I$4:$AZ$108,MATCH(B$1,Data!$I$4:$I$108,0),MATCH($C26,Data!$I$4:$AZ$4,0))=1000000,1,INDEX(Data!$I$4:$AZ$108,MATCH(B$1,Data!$I$4:$I$108,0),MATCH($C26,Data!$I$4:$AZ$4,0))))</f>
        <v>1000</v>
      </c>
      <c r="C26" s="364" t="str">
        <f>+VLOOKUP(E26,sample!$A$3:$B$38,2,FALSE)</f>
        <v>IT_INT</v>
      </c>
      <c r="E26" s="189" t="s">
        <v>304</v>
      </c>
      <c r="F26" s="190">
        <f>$A26*INDEX(Data!$I$4:$AZ$108,MATCH(F$1,Data!$I$4:$I$108,0),MATCH($C26,Data!$I$4:$AZ$4,0))/$B26</f>
        <v>595860.63589999999</v>
      </c>
      <c r="G26" s="191">
        <f>$A26*INDEX(Data!$I$4:$AZ$108,MATCH(G$1,Data!$I$4:$I$108,0),MATCH($C26,Data!$I$4:$AZ$4,0))/$B26</f>
        <v>127356.94053162083</v>
      </c>
      <c r="H26" s="192">
        <f>$A26*INDEX(Data!$I$4:$AZ$108,MATCH(H$1,Data!$I$4:$I$108,0),MATCH($C26,Data!$I$4:$AZ$4,0))/$B26</f>
        <v>74225.476296000008</v>
      </c>
      <c r="I26" s="193">
        <f>$A26*INDEX(Data!$I$4:$AZ$108,MATCH(I$1,Data!$I$4:$I$108,0),MATCH($C26,Data!$I$4:$AZ$4,0))/$B26</f>
        <v>171131.85976224931</v>
      </c>
      <c r="J26" s="194">
        <f>$A26*INDEX(Data!$I$4:$AZ$108,MATCH(J$1,Data!$I$4:$I$108,0),MATCH($C26,Data!$I$4:$AZ$4,0))/$B26</f>
        <v>10376230.252076643</v>
      </c>
      <c r="K26" s="192">
        <f>$A26*INDEX(Data!$I$4:$AZ$108,MATCH(K$1,Data!$I$4:$I$108,0),MATCH($C26,Data!$I$4:$AZ$4,0))/$B26</f>
        <v>379008</v>
      </c>
      <c r="L26" s="195">
        <f>$A26*INDEX(Data!$I$4:$AZ$108,MATCH(L$1,Data!$I$4:$I$108,0),MATCH($C26,Data!$I$4:$AZ$4,0))/$B26</f>
        <v>29872.782999999999</v>
      </c>
      <c r="M26" s="194">
        <f>$A26*INDEX(Data!$I$4:$AZ$108,MATCH(M$1,Data!$I$4:$I$108,0),MATCH($C26,Data!$I$4:$AZ$4,0))/$B26</f>
        <v>2350673.3160000001</v>
      </c>
      <c r="N26" s="192">
        <f>$A26*INDEX(Data!$I$4:$AZ$108,MATCH(N$1,Data!$I$4:$I$108,0),MATCH($C26,Data!$I$4:$AZ$4,0))/$B26</f>
        <v>19804.892115898238</v>
      </c>
      <c r="O26" s="195">
        <f>$A26*INDEX(Data!$I$4:$AZ$108,MATCH(O$1,Data!$I$4:$I$108,0),MATCH($C26,Data!$I$4:$AZ$4,0))/$B26</f>
        <v>2954.1770000000001</v>
      </c>
      <c r="P26" s="194">
        <f>$A26*INDEX(Data!$I$4:$AZ$108,MATCH(P$1,Data!$I$4:$I$108,0),MATCH($C26,Data!$I$4:$AZ$4,0))/$B26</f>
        <v>138398</v>
      </c>
      <c r="Q26" s="195">
        <f>$A26*INDEX(Data!$I$4:$AZ$108,MATCH(Q$1,Data!$I$4:$I$108,0),MATCH($C26,Data!$I$4:$AZ$4,0))/$B26</f>
        <v>112374.71</v>
      </c>
    </row>
    <row r="27" spans="1:17" ht="30" customHeight="1">
      <c r="A27" s="364">
        <f>INDEX(Data!$I$4:$AZ$108,MATCH(A$1,Data!$I$4:$I$108,0),MATCH($C27,Data!$I$4:$AZ$4,0))</f>
        <v>1</v>
      </c>
      <c r="B27" s="364">
        <f>IF(INDEX(Data!$I$4:$AZ$108,MATCH(B$1,Data!$I$4:$I$108,0),MATCH($C27,Data!$I$4:$AZ$4,0))=1,1000000,IF(INDEX(Data!$I$4:$AZ$108,MATCH(B$1,Data!$I$4:$I$108,0),MATCH($C27,Data!$I$4:$AZ$4,0))=1000000,1,INDEX(Data!$I$4:$AZ$108,MATCH(B$1,Data!$I$4:$I$108,0),MATCH($C27,Data!$I$4:$AZ$4,0))))</f>
        <v>1</v>
      </c>
      <c r="C27" s="364" t="str">
        <f>+VLOOKUP(E27,sample!$A$3:$B$38,2,FALSE)</f>
        <v>BE_KBC</v>
      </c>
      <c r="E27" s="189" t="s">
        <v>306</v>
      </c>
      <c r="F27" s="190">
        <f>$A27*INDEX(Data!$I$4:$AZ$108,MATCH(F$1,Data!$I$4:$I$108,0),MATCH($C27,Data!$I$4:$AZ$4,0))/$B27</f>
        <v>227942.3</v>
      </c>
      <c r="G27" s="191">
        <f>$A27*INDEX(Data!$I$4:$AZ$108,MATCH(G$1,Data!$I$4:$I$108,0),MATCH($C27,Data!$I$4:$AZ$4,0))/$B27</f>
        <v>27009.656695950878</v>
      </c>
      <c r="H27" s="192">
        <f>$A27*INDEX(Data!$I$4:$AZ$108,MATCH(H$1,Data!$I$4:$I$108,0),MATCH($C27,Data!$I$4:$AZ$4,0))/$B27</f>
        <v>69415.278144479395</v>
      </c>
      <c r="I27" s="193">
        <f>$A27*INDEX(Data!$I$4:$AZ$108,MATCH(I$1,Data!$I$4:$I$108,0),MATCH($C27,Data!$I$4:$AZ$4,0))/$B27</f>
        <v>19588.195535190207</v>
      </c>
      <c r="J27" s="194">
        <f>$A27*INDEX(Data!$I$4:$AZ$108,MATCH(J$1,Data!$I$4:$I$108,0),MATCH($C27,Data!$I$4:$AZ$4,0))/$B27</f>
        <v>4913726</v>
      </c>
      <c r="K27" s="192">
        <f>$A27*INDEX(Data!$I$4:$AZ$108,MATCH(K$1,Data!$I$4:$I$108,0),MATCH($C27,Data!$I$4:$AZ$4,0))/$B27</f>
        <v>236220</v>
      </c>
      <c r="L27" s="195">
        <f>$A27*INDEX(Data!$I$4:$AZ$108,MATCH(L$1,Data!$I$4:$I$108,0),MATCH($C27,Data!$I$4:$AZ$4,0))/$B27</f>
        <v>62.6</v>
      </c>
      <c r="M27" s="194">
        <f>$A27*INDEX(Data!$I$4:$AZ$108,MATCH(M$1,Data!$I$4:$I$108,0),MATCH($C27,Data!$I$4:$AZ$4,0))/$B27</f>
        <v>468170</v>
      </c>
      <c r="N27" s="192">
        <f>$A27*INDEX(Data!$I$4:$AZ$108,MATCH(N$1,Data!$I$4:$I$108,0),MATCH($C27,Data!$I$4:$AZ$4,0))/$B27</f>
        <v>4049.3487155000039</v>
      </c>
      <c r="O27" s="195">
        <f>$A27*INDEX(Data!$I$4:$AZ$108,MATCH(O$1,Data!$I$4:$I$108,0),MATCH($C27,Data!$I$4:$AZ$4,0))/$B27</f>
        <v>3490</v>
      </c>
      <c r="P27" s="194">
        <f>$A27*INDEX(Data!$I$4:$AZ$108,MATCH(P$1,Data!$I$4:$I$108,0),MATCH($C27,Data!$I$4:$AZ$4,0))/$B27</f>
        <v>102941</v>
      </c>
      <c r="Q27" s="195">
        <f>$A27*INDEX(Data!$I$4:$AZ$108,MATCH(Q$1,Data!$I$4:$I$108,0),MATCH($C27,Data!$I$4:$AZ$4,0))/$B27</f>
        <v>96503</v>
      </c>
    </row>
    <row r="28" spans="1:17" ht="30" customHeight="1">
      <c r="A28" s="364">
        <f>INDEX(Data!$I$4:$AZ$108,MATCH(A$1,Data!$I$4:$I$108,0),MATCH($C28,Data!$I$4:$AZ$4,0))</f>
        <v>1</v>
      </c>
      <c r="B28" s="364">
        <f>IF(INDEX(Data!$I$4:$AZ$108,MATCH(B$1,Data!$I$4:$I$108,0),MATCH($C28,Data!$I$4:$AZ$4,0))=1,1000000,IF(INDEX(Data!$I$4:$AZ$108,MATCH(B$1,Data!$I$4:$I$108,0),MATCH($C28,Data!$I$4:$AZ$4,0))=1000000,1,INDEX(Data!$I$4:$AZ$108,MATCH(B$1,Data!$I$4:$I$108,0),MATCH($C28,Data!$I$4:$AZ$4,0))))</f>
        <v>1000</v>
      </c>
      <c r="C28" s="364" t="str">
        <f>+VLOOKUP(E28,sample!$A$3:$B$38,2,FALSE)</f>
        <v>ES_CAI</v>
      </c>
      <c r="E28" s="189" t="s">
        <v>307</v>
      </c>
      <c r="F28" s="190">
        <f>$A28*INDEX(Data!$I$4:$AZ$108,MATCH(F$1,Data!$I$4:$I$108,0),MATCH($C28,Data!$I$4:$AZ$4,0))/$B28</f>
        <v>336433.13635903614</v>
      </c>
      <c r="G28" s="191">
        <f>$A28*INDEX(Data!$I$4:$AZ$108,MATCH(G$1,Data!$I$4:$I$108,0),MATCH($C28,Data!$I$4:$AZ$4,0))/$B28</f>
        <v>23603.678750076142</v>
      </c>
      <c r="H28" s="192">
        <f>$A28*INDEX(Data!$I$4:$AZ$108,MATCH(H$1,Data!$I$4:$I$108,0),MATCH($C28,Data!$I$4:$AZ$4,0))/$B28</f>
        <v>23530.40241085468</v>
      </c>
      <c r="I28" s="193">
        <f>$A28*INDEX(Data!$I$4:$AZ$108,MATCH(I$1,Data!$I$4:$I$108,0),MATCH($C28,Data!$I$4:$AZ$4,0))/$B28</f>
        <v>61684.802725004032</v>
      </c>
      <c r="J28" s="194">
        <f>$A28*INDEX(Data!$I$4:$AZ$108,MATCH(J$1,Data!$I$4:$I$108,0),MATCH($C28,Data!$I$4:$AZ$4,0))/$B28</f>
        <v>2760423.2301938133</v>
      </c>
      <c r="K28" s="192">
        <f>$A28*INDEX(Data!$I$4:$AZ$108,MATCH(K$1,Data!$I$4:$I$108,0),MATCH($C28,Data!$I$4:$AZ$4,0))/$B28</f>
        <v>82988.971869920002</v>
      </c>
      <c r="L28" s="195">
        <f>$A28*INDEX(Data!$I$4:$AZ$108,MATCH(L$1,Data!$I$4:$I$108,0),MATCH($C28,Data!$I$4:$AZ$4,0))/$B28</f>
        <v>594.1</v>
      </c>
      <c r="M28" s="194">
        <f>$A28*INDEX(Data!$I$4:$AZ$108,MATCH(M$1,Data!$I$4:$I$108,0),MATCH($C28,Data!$I$4:$AZ$4,0))/$B28</f>
        <v>467312.66200000001</v>
      </c>
      <c r="N28" s="192">
        <f>$A28*INDEX(Data!$I$4:$AZ$108,MATCH(N$1,Data!$I$4:$I$108,0),MATCH($C28,Data!$I$4:$AZ$4,0))/$B28</f>
        <v>3718.7367175415197</v>
      </c>
      <c r="O28" s="195">
        <f>$A28*INDEX(Data!$I$4:$AZ$108,MATCH(O$1,Data!$I$4:$I$108,0),MATCH($C28,Data!$I$4:$AZ$4,0))/$B28</f>
        <v>717.63900000000001</v>
      </c>
      <c r="P28" s="194">
        <f>$A28*INDEX(Data!$I$4:$AZ$108,MATCH(P$1,Data!$I$4:$I$108,0),MATCH($C28,Data!$I$4:$AZ$4,0))/$B28</f>
        <v>20145.830999999998</v>
      </c>
      <c r="Q28" s="195">
        <f>$A28*INDEX(Data!$I$4:$AZ$108,MATCH(Q$1,Data!$I$4:$I$108,0),MATCH($C28,Data!$I$4:$AZ$4,0))/$B28</f>
        <v>18142.565999999999</v>
      </c>
    </row>
    <row r="29" spans="1:17" ht="30" customHeight="1">
      <c r="A29" s="364">
        <f>INDEX(Data!$I$4:$AZ$108,MATCH(A$1,Data!$I$4:$I$108,0),MATCH($C29,Data!$I$4:$AZ$4,0))</f>
        <v>1</v>
      </c>
      <c r="B29" s="364">
        <f>IF(INDEX(Data!$I$4:$AZ$108,MATCH(B$1,Data!$I$4:$I$108,0),MATCH($C29,Data!$I$4:$AZ$4,0))=1,1000000,IF(INDEX(Data!$I$4:$AZ$108,MATCH(B$1,Data!$I$4:$I$108,0),MATCH($C29,Data!$I$4:$AZ$4,0))=1000000,1,INDEX(Data!$I$4:$AZ$108,MATCH(B$1,Data!$I$4:$I$108,0),MATCH($C29,Data!$I$4:$AZ$4,0))))</f>
        <v>1000000</v>
      </c>
      <c r="C29" s="364" t="str">
        <f>+VLOOKUP(E29,sample!$A$3:$B$38,2,FALSE)</f>
        <v>DE_LBW</v>
      </c>
      <c r="E29" s="189" t="s">
        <v>338</v>
      </c>
      <c r="F29" s="190">
        <f>$A29*INDEX(Data!$I$4:$AZ$108,MATCH(F$1,Data!$I$4:$I$108,0),MATCH($C29,Data!$I$4:$AZ$4,0))/$B29</f>
        <v>240912.81217085436</v>
      </c>
      <c r="G29" s="191">
        <f>$A29*INDEX(Data!$I$4:$AZ$108,MATCH(G$1,Data!$I$4:$I$108,0),MATCH($C29,Data!$I$4:$AZ$4,0))/$B29</f>
        <v>93740.759270582887</v>
      </c>
      <c r="H29" s="192">
        <f>$A29*INDEX(Data!$I$4:$AZ$108,MATCH(H$1,Data!$I$4:$I$108,0),MATCH($C29,Data!$I$4:$AZ$4,0))/$B29</f>
        <v>92825.953096056372</v>
      </c>
      <c r="I29" s="193">
        <f>$A29*INDEX(Data!$I$4:$AZ$108,MATCH(I$1,Data!$I$4:$I$108,0),MATCH($C29,Data!$I$4:$AZ$4,0))/$B29</f>
        <v>39026.333866780624</v>
      </c>
      <c r="J29" s="194">
        <f>$A29*INDEX(Data!$I$4:$AZ$108,MATCH(J$1,Data!$I$4:$I$108,0),MATCH($C29,Data!$I$4:$AZ$4,0))/$B29</f>
        <v>4863762.8861539047</v>
      </c>
      <c r="K29" s="192">
        <f>$A29*INDEX(Data!$I$4:$AZ$108,MATCH(K$1,Data!$I$4:$I$108,0),MATCH($C29,Data!$I$4:$AZ$4,0))/$B29</f>
        <v>240755.55995699999</v>
      </c>
      <c r="L29" s="195">
        <f>$A29*INDEX(Data!$I$4:$AZ$108,MATCH(L$1,Data!$I$4:$I$108,0),MATCH($C29,Data!$I$4:$AZ$4,0))/$B29</f>
        <v>23509.493999999999</v>
      </c>
      <c r="M29" s="194">
        <f>$A29*INDEX(Data!$I$4:$AZ$108,MATCH(M$1,Data!$I$4:$I$108,0),MATCH($C29,Data!$I$4:$AZ$4,0))/$B29</f>
        <v>1228566.7645769673</v>
      </c>
      <c r="N29" s="192">
        <f>$A29*INDEX(Data!$I$4:$AZ$108,MATCH(N$1,Data!$I$4:$I$108,0),MATCH($C29,Data!$I$4:$AZ$4,0))/$B29</f>
        <v>12396.9238038395</v>
      </c>
      <c r="O29" s="195">
        <f>$A29*INDEX(Data!$I$4:$AZ$108,MATCH(O$1,Data!$I$4:$I$108,0),MATCH($C29,Data!$I$4:$AZ$4,0))/$B29</f>
        <v>2059.5954234000001</v>
      </c>
      <c r="P29" s="194">
        <f>$A29*INDEX(Data!$I$4:$AZ$108,MATCH(P$1,Data!$I$4:$I$108,0),MATCH($C29,Data!$I$4:$AZ$4,0))/$B29</f>
        <v>65552.84169026</v>
      </c>
      <c r="Q29" s="195">
        <f>$A29*INDEX(Data!$I$4:$AZ$108,MATCH(Q$1,Data!$I$4:$I$108,0),MATCH($C29,Data!$I$4:$AZ$4,0))/$B29</f>
        <v>28336.186000000002</v>
      </c>
    </row>
    <row r="30" spans="1:17" ht="30" customHeight="1">
      <c r="A30" s="364">
        <f>INDEX(Data!$I$4:$AZ$108,MATCH(A$1,Data!$I$4:$I$108,0),MATCH($C30,Data!$I$4:$AZ$4,0))</f>
        <v>1.362490633</v>
      </c>
      <c r="B30" s="364">
        <f>IF(INDEX(Data!$I$4:$AZ$108,MATCH(B$1,Data!$I$4:$I$108,0),MATCH($C30,Data!$I$4:$AZ$4,0))=1,1000000,IF(INDEX(Data!$I$4:$AZ$108,MATCH(B$1,Data!$I$4:$I$108,0),MATCH($C30,Data!$I$4:$AZ$4,0))=1000000,1,INDEX(Data!$I$4:$AZ$108,MATCH(B$1,Data!$I$4:$I$108,0),MATCH($C30,Data!$I$4:$AZ$4,0))))</f>
        <v>1</v>
      </c>
      <c r="C30" s="364" t="str">
        <f>+VLOOKUP(E30,sample!$A$3:$B$38,2,FALSE)</f>
        <v>UK_LOY</v>
      </c>
      <c r="E30" s="189" t="s">
        <v>309</v>
      </c>
      <c r="F30" s="190">
        <f>$A30*INDEX(Data!$I$4:$AZ$108,MATCH(F$1,Data!$I$4:$I$108,0),MATCH($C30,Data!$I$4:$AZ$4,0))/$B30</f>
        <v>982781.93346300232</v>
      </c>
      <c r="G30" s="191">
        <f>$A30*INDEX(Data!$I$4:$AZ$108,MATCH(G$1,Data!$I$4:$I$108,0),MATCH($C30,Data!$I$4:$AZ$4,0))/$B30</f>
        <v>69210.436684500994</v>
      </c>
      <c r="H30" s="192">
        <f>$A30*INDEX(Data!$I$4:$AZ$108,MATCH(H$1,Data!$I$4:$I$108,0),MATCH($C30,Data!$I$4:$AZ$4,0))/$B30</f>
        <v>88402.479740939001</v>
      </c>
      <c r="I30" s="193">
        <f>$A30*INDEX(Data!$I$4:$AZ$108,MATCH(I$1,Data!$I$4:$I$108,0),MATCH($C30,Data!$I$4:$AZ$4,0))/$B30</f>
        <v>219805.163859358</v>
      </c>
      <c r="J30" s="194">
        <f>$A30*INDEX(Data!$I$4:$AZ$108,MATCH(J$1,Data!$I$4:$I$108,0),MATCH($C30,Data!$I$4:$AZ$4,0))/$B30</f>
        <v>38101224.882521398</v>
      </c>
      <c r="K30" s="192">
        <f>$A30*INDEX(Data!$I$4:$AZ$108,MATCH(K$1,Data!$I$4:$I$108,0),MATCH($C30,Data!$I$4:$AZ$4,0))/$B30</f>
        <v>13905.579400397999</v>
      </c>
      <c r="L30" s="195">
        <f>$A30*INDEX(Data!$I$4:$AZ$108,MATCH(L$1,Data!$I$4:$I$108,0),MATCH($C30,Data!$I$4:$AZ$4,0))/$B30</f>
        <v>35543.293143071001</v>
      </c>
      <c r="M30" s="194">
        <f>$A30*INDEX(Data!$I$4:$AZ$108,MATCH(M$1,Data!$I$4:$I$108,0),MATCH($C30,Data!$I$4:$AZ$4,0))/$B30</f>
        <v>6642521.9707616065</v>
      </c>
      <c r="N30" s="192">
        <f>$A30*INDEX(Data!$I$4:$AZ$108,MATCH(N$1,Data!$I$4:$I$108,0),MATCH($C30,Data!$I$4:$AZ$4,0))/$B30</f>
        <v>5370.9380752859997</v>
      </c>
      <c r="O30" s="195">
        <f>$A30*INDEX(Data!$I$4:$AZ$108,MATCH(O$1,Data!$I$4:$I$108,0),MATCH($C30,Data!$I$4:$AZ$4,0))/$B30</f>
        <v>6441.855712824</v>
      </c>
      <c r="P30" s="194">
        <f>$A30*INDEX(Data!$I$4:$AZ$108,MATCH(P$1,Data!$I$4:$I$108,0),MATCH($C30,Data!$I$4:$AZ$4,0))/$B30</f>
        <v>68541.453783698002</v>
      </c>
      <c r="Q30" s="195">
        <f>$A30*INDEX(Data!$I$4:$AZ$108,MATCH(Q$1,Data!$I$4:$I$108,0),MATCH($C30,Data!$I$4:$AZ$4,0))/$B30</f>
        <v>132936.84857117699</v>
      </c>
    </row>
    <row r="31" spans="1:17" ht="30" customHeight="1">
      <c r="A31" s="364">
        <f>INDEX(Data!$I$4:$AZ$108,MATCH(A$1,Data!$I$4:$I$108,0),MATCH($C31,Data!$I$4:$AZ$4,0))</f>
        <v>1.362490633</v>
      </c>
      <c r="B31" s="364">
        <f>IF(INDEX(Data!$I$4:$AZ$108,MATCH(B$1,Data!$I$4:$I$108,0),MATCH($C31,Data!$I$4:$AZ$4,0))=1,1000000,IF(INDEX(Data!$I$4:$AZ$108,MATCH(B$1,Data!$I$4:$I$108,0),MATCH($C31,Data!$I$4:$AZ$4,0))=1000000,1,INDEX(Data!$I$4:$AZ$108,MATCH(B$1,Data!$I$4:$I$108,0),MATCH($C31,Data!$I$4:$AZ$4,0))))</f>
        <v>1</v>
      </c>
      <c r="C31" s="364" t="str">
        <f>+VLOOKUP(E31,sample!$A$3:$B$38,2,FALSE)</f>
        <v>UK_NAT</v>
      </c>
      <c r="E31" s="189" t="s">
        <v>311</v>
      </c>
      <c r="F31" s="190">
        <f>$A31*INDEX(Data!$I$4:$AZ$108,MATCH(F$1,Data!$I$4:$I$108,0),MATCH($C31,Data!$I$4:$AZ$4,0))/$B31</f>
        <v>292241.32014876051</v>
      </c>
      <c r="G31" s="191">
        <f>$A31*INDEX(Data!$I$4:$AZ$108,MATCH(G$1,Data!$I$4:$I$108,0),MATCH($C31,Data!$I$4:$AZ$4,0))/$B31</f>
        <v>4134.1385718001684</v>
      </c>
      <c r="H31" s="192">
        <f>$A31*INDEX(Data!$I$4:$AZ$108,MATCH(H$1,Data!$I$4:$I$108,0),MATCH($C31,Data!$I$4:$AZ$4,0))/$B31</f>
        <v>5706.2596029955603</v>
      </c>
      <c r="I31" s="193">
        <f>$A31*INDEX(Data!$I$4:$AZ$108,MATCH(I$1,Data!$I$4:$I$108,0),MATCH($C31,Data!$I$4:$AZ$4,0))/$B31</f>
        <v>48826.893084603609</v>
      </c>
      <c r="J31" s="194">
        <f>$A31*INDEX(Data!$I$4:$AZ$108,MATCH(J$1,Data!$I$4:$I$108,0),MATCH($C31,Data!$I$4:$AZ$4,0))/$B31</f>
        <v>397856.81407590985</v>
      </c>
      <c r="K31" s="192">
        <f>$A31*INDEX(Data!$I$4:$AZ$108,MATCH(K$1,Data!$I$4:$I$108,0),MATCH($C31,Data!$I$4:$AZ$4,0))/$B31</f>
        <v>0</v>
      </c>
      <c r="L31" s="195">
        <f>$A31*INDEX(Data!$I$4:$AZ$108,MATCH(L$1,Data!$I$4:$I$108,0),MATCH($C31,Data!$I$4:$AZ$4,0))/$B31</f>
        <v>0</v>
      </c>
      <c r="M31" s="194">
        <f>$A31*INDEX(Data!$I$4:$AZ$108,MATCH(M$1,Data!$I$4:$I$108,0),MATCH($C31,Data!$I$4:$AZ$4,0))/$B31</f>
        <v>221149.29527176506</v>
      </c>
      <c r="N31" s="192">
        <f>$A31*INDEX(Data!$I$4:$AZ$108,MATCH(N$1,Data!$I$4:$I$108,0),MATCH($C31,Data!$I$4:$AZ$4,0))/$B31</f>
        <v>3661.4731178144471</v>
      </c>
      <c r="O31" s="195">
        <f>$A31*INDEX(Data!$I$4:$AZ$108,MATCH(O$1,Data!$I$4:$I$108,0),MATCH($C31,Data!$I$4:$AZ$4,0))/$B31</f>
        <v>137.39676220329875</v>
      </c>
      <c r="P31" s="194">
        <f>$A31*INDEX(Data!$I$4:$AZ$108,MATCH(P$1,Data!$I$4:$I$108,0),MATCH($C31,Data!$I$4:$AZ$4,0))/$B31</f>
        <v>7982.8326187469993</v>
      </c>
      <c r="Q31" s="195">
        <f>$A31*INDEX(Data!$I$4:$AZ$108,MATCH(Q$1,Data!$I$4:$I$108,0),MATCH($C31,Data!$I$4:$AZ$4,0))/$B31</f>
        <v>8983.6336057656699</v>
      </c>
    </row>
    <row r="32" spans="1:17" ht="30" customHeight="1">
      <c r="A32" s="364">
        <f>INDEX(Data!$I$4:$AZ$108,MATCH(A$1,Data!$I$4:$I$108,0),MATCH($C32,Data!$I$4:$AZ$4,0))</f>
        <v>0.13400155399999999</v>
      </c>
      <c r="B32" s="364">
        <f>IF(INDEX(Data!$I$4:$AZ$108,MATCH(B$1,Data!$I$4:$I$108,0),MATCH($C32,Data!$I$4:$AZ$4,0))=1,1000000,IF(INDEX(Data!$I$4:$AZ$108,MATCH(B$1,Data!$I$4:$I$108,0),MATCH($C32,Data!$I$4:$AZ$4,0))=1000000,1,INDEX(Data!$I$4:$AZ$108,MATCH(B$1,Data!$I$4:$I$108,0),MATCH($C32,Data!$I$4:$AZ$4,0))))</f>
        <v>1000</v>
      </c>
      <c r="C32" s="364" t="str">
        <f>+VLOOKUP(E32,sample!$A$3:$B$38,2,FALSE)</f>
        <v>DK_NYK</v>
      </c>
      <c r="E32" s="189" t="s">
        <v>447</v>
      </c>
      <c r="F32" s="190">
        <f>$A32*INDEX(Data!$I$4:$AZ$108,MATCH(F$1,Data!$I$4:$I$108,0),MATCH($C32,Data!$I$4:$AZ$4,0))/$B32</f>
        <v>185797.4550866003</v>
      </c>
      <c r="G32" s="191">
        <f>$A32*INDEX(Data!$I$4:$AZ$108,MATCH(G$1,Data!$I$4:$I$108,0),MATCH($C32,Data!$I$4:$AZ$4,0))/$B32</f>
        <v>16306.388205234362</v>
      </c>
      <c r="H32" s="192">
        <f>$A32*INDEX(Data!$I$4:$AZ$108,MATCH(H$1,Data!$I$4:$I$108,0),MATCH($C32,Data!$I$4:$AZ$4,0))/$B32</f>
        <v>1825.526888417058</v>
      </c>
      <c r="I32" s="193">
        <f>$A32*INDEX(Data!$I$4:$AZ$108,MATCH(I$1,Data!$I$4:$I$108,0),MATCH($C32,Data!$I$4:$AZ$4,0))/$B32</f>
        <v>158094.36098940202</v>
      </c>
      <c r="J32" s="194">
        <f>$A32*INDEX(Data!$I$4:$AZ$108,MATCH(J$1,Data!$I$4:$I$108,0),MATCH($C32,Data!$I$4:$AZ$4,0))/$B32</f>
        <v>199560.34027740601</v>
      </c>
      <c r="K32" s="192">
        <f>$A32*INDEX(Data!$I$4:$AZ$108,MATCH(K$1,Data!$I$4:$I$108,0),MATCH($C32,Data!$I$4:$AZ$4,0))/$B32</f>
        <v>74739.221439852918</v>
      </c>
      <c r="L32" s="195">
        <f>$A32*INDEX(Data!$I$4:$AZ$108,MATCH(L$1,Data!$I$4:$I$108,0),MATCH($C32,Data!$I$4:$AZ$4,0))/$B32</f>
        <v>1325.427192820682</v>
      </c>
      <c r="M32" s="194">
        <f>$A32*INDEX(Data!$I$4:$AZ$108,MATCH(M$1,Data!$I$4:$I$108,0),MATCH($C32,Data!$I$4:$AZ$4,0))/$B32</f>
        <v>733.94941493761121</v>
      </c>
      <c r="N32" s="192">
        <f>$A32*INDEX(Data!$I$4:$AZ$108,MATCH(N$1,Data!$I$4:$I$108,0),MATCH($C32,Data!$I$4:$AZ$4,0))/$B32</f>
        <v>2547.6529548267099</v>
      </c>
      <c r="O32" s="195">
        <f>$A32*INDEX(Data!$I$4:$AZ$108,MATCH(O$1,Data!$I$4:$I$108,0),MATCH($C32,Data!$I$4:$AZ$4,0))/$B32</f>
        <v>431.87334038349201</v>
      </c>
      <c r="P32" s="194">
        <f>$A32*INDEX(Data!$I$4:$AZ$108,MATCH(P$1,Data!$I$4:$I$108,0),MATCH($C32,Data!$I$4:$AZ$4,0))/$B32</f>
        <v>0</v>
      </c>
      <c r="Q32" s="195">
        <f>$A32*INDEX(Data!$I$4:$AZ$108,MATCH(Q$1,Data!$I$4:$I$108,0),MATCH($C32,Data!$I$4:$AZ$4,0))/$B32</f>
        <v>0</v>
      </c>
    </row>
    <row r="33" spans="1:18" ht="30" customHeight="1">
      <c r="A33" s="364">
        <f>INDEX(Data!$I$4:$AZ$108,MATCH(A$1,Data!$I$4:$I$108,0),MATCH($C33,Data!$I$4:$AZ$4,0))</f>
        <v>1</v>
      </c>
      <c r="B33" s="364">
        <f>IF(INDEX(Data!$I$4:$AZ$108,MATCH(B$1,Data!$I$4:$I$108,0),MATCH($C33,Data!$I$4:$AZ$4,0))=1,1000000,IF(INDEX(Data!$I$4:$AZ$108,MATCH(B$1,Data!$I$4:$I$108,0),MATCH($C33,Data!$I$4:$AZ$4,0))=1000000,1,INDEX(Data!$I$4:$AZ$108,MATCH(B$1,Data!$I$4:$I$108,0),MATCH($C33,Data!$I$4:$AZ$4,0))))</f>
        <v>1000</v>
      </c>
      <c r="C33" s="364" t="str">
        <f>+VLOOKUP(E33,sample!$A$3:$B$38,2,FALSE)</f>
        <v>SE_NOR</v>
      </c>
      <c r="E33" s="189" t="s">
        <v>313</v>
      </c>
      <c r="F33" s="190">
        <f>$A33*INDEX(Data!$I$4:$AZ$108,MATCH(F$1,Data!$I$4:$I$108,0),MATCH($C33,Data!$I$4:$AZ$4,0))/$B33</f>
        <v>574300.74463860283</v>
      </c>
      <c r="G33" s="191">
        <f>$A33*INDEX(Data!$I$4:$AZ$108,MATCH(G$1,Data!$I$4:$I$108,0),MATCH($C33,Data!$I$4:$AZ$4,0))/$B33</f>
        <v>98492.724000000002</v>
      </c>
      <c r="H33" s="192">
        <f>$A33*INDEX(Data!$I$4:$AZ$108,MATCH(H$1,Data!$I$4:$I$108,0),MATCH($C33,Data!$I$4:$AZ$4,0))/$B33</f>
        <v>50283.552000000003</v>
      </c>
      <c r="I33" s="193">
        <f>$A33*INDEX(Data!$I$4:$AZ$108,MATCH(I$1,Data!$I$4:$I$108,0),MATCH($C33,Data!$I$4:$AZ$4,0))/$B33</f>
        <v>252137.435</v>
      </c>
      <c r="J33" s="194">
        <f>$A33*INDEX(Data!$I$4:$AZ$108,MATCH(J$1,Data!$I$4:$I$108,0),MATCH($C33,Data!$I$4:$AZ$4,0))/$B33</f>
        <v>34403227.147</v>
      </c>
      <c r="K33" s="192">
        <f>$A33*INDEX(Data!$I$4:$AZ$108,MATCH(K$1,Data!$I$4:$I$108,0),MATCH($C33,Data!$I$4:$AZ$4,0))/$B33</f>
        <v>683000</v>
      </c>
      <c r="L33" s="195">
        <f>$A33*INDEX(Data!$I$4:$AZ$108,MATCH(L$1,Data!$I$4:$I$108,0),MATCH($C33,Data!$I$4:$AZ$4,0))/$B33</f>
        <v>55820.593999999997</v>
      </c>
      <c r="M33" s="194">
        <f>$A33*INDEX(Data!$I$4:$AZ$108,MATCH(M$1,Data!$I$4:$I$108,0),MATCH($C33,Data!$I$4:$AZ$4,0))/$B33</f>
        <v>7211442.3739999998</v>
      </c>
      <c r="N33" s="192">
        <f>$A33*INDEX(Data!$I$4:$AZ$108,MATCH(N$1,Data!$I$4:$I$108,0),MATCH($C33,Data!$I$4:$AZ$4,0))/$B33</f>
        <v>22797.021000000001</v>
      </c>
      <c r="O33" s="195">
        <f>$A33*INDEX(Data!$I$4:$AZ$108,MATCH(O$1,Data!$I$4:$I$108,0),MATCH($C33,Data!$I$4:$AZ$4,0))/$B33</f>
        <v>2606</v>
      </c>
      <c r="P33" s="194">
        <f>$A33*INDEX(Data!$I$4:$AZ$108,MATCH(P$1,Data!$I$4:$I$108,0),MATCH($C33,Data!$I$4:$AZ$4,0))/$B33</f>
        <v>394944</v>
      </c>
      <c r="Q33" s="195">
        <f>$A33*INDEX(Data!$I$4:$AZ$108,MATCH(Q$1,Data!$I$4:$I$108,0),MATCH($C33,Data!$I$4:$AZ$4,0))/$B33</f>
        <v>370529</v>
      </c>
    </row>
    <row r="34" spans="1:18" ht="30" customHeight="1">
      <c r="A34" s="364">
        <f>INDEX(Data!$I$4:$AZ$108,MATCH(A$1,Data!$I$4:$I$108,0),MATCH($C34,Data!$I$4:$AZ$4,0))</f>
        <v>1</v>
      </c>
      <c r="B34" s="364">
        <f>IF(INDEX(Data!$I$4:$AZ$108,MATCH(B$1,Data!$I$4:$I$108,0),MATCH($C34,Data!$I$4:$AZ$4,0))=1,1000000,IF(INDEX(Data!$I$4:$AZ$108,MATCH(B$1,Data!$I$4:$I$108,0),MATCH($C34,Data!$I$4:$AZ$4,0))=1000000,1,INDEX(Data!$I$4:$AZ$108,MATCH(B$1,Data!$I$4:$I$108,0),MATCH($C34,Data!$I$4:$AZ$4,0))))</f>
        <v>1000</v>
      </c>
      <c r="C34" s="364" t="str">
        <f>+VLOOKUP(E34,sample!$A$3:$B$38,2,FALSE)</f>
        <v>DE_NLB</v>
      </c>
      <c r="E34" s="189" t="s">
        <v>340</v>
      </c>
      <c r="F34" s="190">
        <f>$A34*INDEX(Data!$I$4:$AZ$108,MATCH(F$1,Data!$I$4:$I$108,0),MATCH($C34,Data!$I$4:$AZ$4,0))/$B34</f>
        <v>194807.88161216315</v>
      </c>
      <c r="G34" s="191">
        <f>$A34*INDEX(Data!$I$4:$AZ$108,MATCH(G$1,Data!$I$4:$I$108,0),MATCH($C34,Data!$I$4:$AZ$4,0))/$B34</f>
        <v>54401.68449860104</v>
      </c>
      <c r="H34" s="192">
        <f>$A34*INDEX(Data!$I$4:$AZ$108,MATCH(H$1,Data!$I$4:$I$108,0),MATCH($C34,Data!$I$4:$AZ$4,0))/$B34</f>
        <v>76381.093419981829</v>
      </c>
      <c r="I34" s="193">
        <f>$A34*INDEX(Data!$I$4:$AZ$108,MATCH(I$1,Data!$I$4:$I$108,0),MATCH($C34,Data!$I$4:$AZ$4,0))/$B34</f>
        <v>41927.912792260002</v>
      </c>
      <c r="J34" s="194">
        <f>$A34*INDEX(Data!$I$4:$AZ$108,MATCH(J$1,Data!$I$4:$I$108,0),MATCH($C34,Data!$I$4:$AZ$4,0))/$B34</f>
        <v>1056784.329424462</v>
      </c>
      <c r="K34" s="192">
        <f>$A34*INDEX(Data!$I$4:$AZ$108,MATCH(K$1,Data!$I$4:$I$108,0),MATCH($C34,Data!$I$4:$AZ$4,0))/$B34</f>
        <v>74644.293000000005</v>
      </c>
      <c r="L34" s="195">
        <f>$A34*INDEX(Data!$I$4:$AZ$108,MATCH(L$1,Data!$I$4:$I$108,0),MATCH($C34,Data!$I$4:$AZ$4,0))/$B34</f>
        <v>8429.0300000000007</v>
      </c>
      <c r="M34" s="194">
        <f>$A34*INDEX(Data!$I$4:$AZ$108,MATCH(M$1,Data!$I$4:$I$108,0),MATCH($C34,Data!$I$4:$AZ$4,0))/$B34</f>
        <v>339841.33199999999</v>
      </c>
      <c r="N34" s="192">
        <f>$A34*INDEX(Data!$I$4:$AZ$108,MATCH(N$1,Data!$I$4:$I$108,0),MATCH($C34,Data!$I$4:$AZ$4,0))/$B34</f>
        <v>6617.3078714200001</v>
      </c>
      <c r="O34" s="195">
        <f>$A34*INDEX(Data!$I$4:$AZ$108,MATCH(O$1,Data!$I$4:$I$108,0),MATCH($C34,Data!$I$4:$AZ$4,0))/$B34</f>
        <v>360.95800000000003</v>
      </c>
      <c r="P34" s="194">
        <f>$A34*INDEX(Data!$I$4:$AZ$108,MATCH(P$1,Data!$I$4:$I$108,0),MATCH($C34,Data!$I$4:$AZ$4,0))/$B34</f>
        <v>49460.349408859998</v>
      </c>
      <c r="Q34" s="195">
        <f>$A34*INDEX(Data!$I$4:$AZ$108,MATCH(Q$1,Data!$I$4:$I$108,0),MATCH($C34,Data!$I$4:$AZ$4,0))/$B34</f>
        <v>42633.851661990004</v>
      </c>
    </row>
    <row r="35" spans="1:18" ht="30" customHeight="1">
      <c r="A35" s="364">
        <f>INDEX(Data!$I$4:$AZ$108,MATCH(A$1,Data!$I$4:$I$108,0),MATCH($C35,Data!$I$4:$AZ$4,0))</f>
        <v>1</v>
      </c>
      <c r="B35" s="364">
        <f>IF(INDEX(Data!$I$4:$AZ$108,MATCH(B$1,Data!$I$4:$I$108,0),MATCH($C35,Data!$I$4:$AZ$4,0))=1,1000000,IF(INDEX(Data!$I$4:$AZ$108,MATCH(B$1,Data!$I$4:$I$108,0),MATCH($C35,Data!$I$4:$AZ$4,0))=1000000,1,INDEX(Data!$I$4:$AZ$108,MATCH(B$1,Data!$I$4:$I$108,0),MATCH($C35,Data!$I$4:$AZ$4,0))))</f>
        <v>1</v>
      </c>
      <c r="C35" s="364" t="str">
        <f>+VLOOKUP(E35,sample!$A$3:$B$38,2,FALSE)</f>
        <v>NL_RAB</v>
      </c>
      <c r="E35" s="189" t="s">
        <v>315</v>
      </c>
      <c r="F35" s="190">
        <f>$A35*INDEX(Data!$I$4:$AZ$108,MATCH(F$1,Data!$I$4:$I$108,0),MATCH($C35,Data!$I$4:$AZ$4,0))/$B35</f>
        <v>689820</v>
      </c>
      <c r="G35" s="191">
        <f>$A35*INDEX(Data!$I$4:$AZ$108,MATCH(G$1,Data!$I$4:$I$108,0),MATCH($C35,Data!$I$4:$AZ$4,0))/$B35</f>
        <v>27321</v>
      </c>
      <c r="H35" s="192">
        <f>$A35*INDEX(Data!$I$4:$AZ$108,MATCH(H$1,Data!$I$4:$I$108,0),MATCH($C35,Data!$I$4:$AZ$4,0))/$B35</f>
        <v>49216</v>
      </c>
      <c r="I35" s="193">
        <f>$A35*INDEX(Data!$I$4:$AZ$108,MATCH(I$1,Data!$I$4:$I$108,0),MATCH($C35,Data!$I$4:$AZ$4,0))/$B35</f>
        <v>191230</v>
      </c>
      <c r="J35" s="194">
        <f>$A35*INDEX(Data!$I$4:$AZ$108,MATCH(J$1,Data!$I$4:$I$108,0),MATCH($C35,Data!$I$4:$AZ$4,0))/$B35</f>
        <v>15968739.654243</v>
      </c>
      <c r="K35" s="192">
        <f>$A35*INDEX(Data!$I$4:$AZ$108,MATCH(K$1,Data!$I$4:$I$108,0),MATCH($C35,Data!$I$4:$AZ$4,0))/$B35</f>
        <v>215</v>
      </c>
      <c r="L35" s="195">
        <f>$A35*INDEX(Data!$I$4:$AZ$108,MATCH(L$1,Data!$I$4:$I$108,0),MATCH($C35,Data!$I$4:$AZ$4,0))/$B35</f>
        <v>8812</v>
      </c>
      <c r="M35" s="194">
        <f>$A35*INDEX(Data!$I$4:$AZ$108,MATCH(M$1,Data!$I$4:$I$108,0),MATCH($C35,Data!$I$4:$AZ$4,0))/$B35</f>
        <v>2892704</v>
      </c>
      <c r="N35" s="192">
        <f>$A35*INDEX(Data!$I$4:$AZ$108,MATCH(N$1,Data!$I$4:$I$108,0),MATCH($C35,Data!$I$4:$AZ$4,0))/$B35</f>
        <v>4337</v>
      </c>
      <c r="O35" s="195">
        <f>$A35*INDEX(Data!$I$4:$AZ$108,MATCH(O$1,Data!$I$4:$I$108,0),MATCH($C35,Data!$I$4:$AZ$4,0))/$B35</f>
        <v>2470</v>
      </c>
      <c r="P35" s="194">
        <f>$A35*INDEX(Data!$I$4:$AZ$108,MATCH(P$1,Data!$I$4:$I$108,0),MATCH($C35,Data!$I$4:$AZ$4,0))/$B35</f>
        <v>271246</v>
      </c>
      <c r="Q35" s="195">
        <f>$A35*INDEX(Data!$I$4:$AZ$108,MATCH(Q$1,Data!$I$4:$I$108,0),MATCH($C35,Data!$I$4:$AZ$4,0))/$B35</f>
        <v>99861</v>
      </c>
    </row>
    <row r="36" spans="1:18" ht="30" customHeight="1">
      <c r="A36" s="364">
        <f>INDEX(Data!$I$4:$AZ$108,MATCH(A$1,Data!$I$4:$I$108,0),MATCH($C36,Data!$I$4:$AZ$4,0))</f>
        <v>1.362490633</v>
      </c>
      <c r="B36" s="364">
        <f>IF(INDEX(Data!$I$4:$AZ$108,MATCH(B$1,Data!$I$4:$I$108,0),MATCH($C36,Data!$I$4:$AZ$4,0))=1,1000000,IF(INDEX(Data!$I$4:$AZ$108,MATCH(B$1,Data!$I$4:$I$108,0),MATCH($C36,Data!$I$4:$AZ$4,0))=1000000,1,INDEX(Data!$I$4:$AZ$108,MATCH(B$1,Data!$I$4:$I$108,0),MATCH($C36,Data!$I$4:$AZ$4,0))))</f>
        <v>1</v>
      </c>
      <c r="C36" s="364" t="str">
        <f>+VLOOKUP(E36,sample!$A$3:$B$38,2,FALSE)</f>
        <v>UK_RBS</v>
      </c>
      <c r="E36" s="189" t="s">
        <v>317</v>
      </c>
      <c r="F36" s="190">
        <f>$A36*INDEX(Data!$I$4:$AZ$108,MATCH(F$1,Data!$I$4:$I$108,0),MATCH($C36,Data!$I$4:$AZ$4,0))/$B36</f>
        <v>970342.80273090221</v>
      </c>
      <c r="G36" s="191">
        <f>$A36*INDEX(Data!$I$4:$AZ$108,MATCH(G$1,Data!$I$4:$I$108,0),MATCH($C36,Data!$I$4:$AZ$4,0))/$B36</f>
        <v>155835.81989281808</v>
      </c>
      <c r="H36" s="192">
        <f>$A36*INDEX(Data!$I$4:$AZ$108,MATCH(H$1,Data!$I$4:$I$108,0),MATCH($C36,Data!$I$4:$AZ$4,0))/$B36</f>
        <v>175584.16787470999</v>
      </c>
      <c r="I36" s="193">
        <f>$A36*INDEX(Data!$I$4:$AZ$108,MATCH(I$1,Data!$I$4:$I$108,0),MATCH($C36,Data!$I$4:$AZ$4,0))/$B36</f>
        <v>126387.60581562921</v>
      </c>
      <c r="J36" s="194">
        <f>$A36*INDEX(Data!$I$4:$AZ$108,MATCH(J$1,Data!$I$4:$I$108,0),MATCH($C36,Data!$I$4:$AZ$4,0))/$B36</f>
        <v>50112642.208228841</v>
      </c>
      <c r="K36" s="192">
        <f>$A36*INDEX(Data!$I$4:$AZ$108,MATCH(K$1,Data!$I$4:$I$108,0),MATCH($C36,Data!$I$4:$AZ$4,0))/$B36</f>
        <v>116499.761574665</v>
      </c>
      <c r="L36" s="195">
        <f>$A36*INDEX(Data!$I$4:$AZ$108,MATCH(L$1,Data!$I$4:$I$108,0),MATCH($C36,Data!$I$4:$AZ$4,0))/$B36</f>
        <v>57063.832691306001</v>
      </c>
      <c r="M36" s="194">
        <f>$A36*INDEX(Data!$I$4:$AZ$108,MATCH(M$1,Data!$I$4:$I$108,0),MATCH($C36,Data!$I$4:$AZ$4,0))/$B36</f>
        <v>28318905.922580414</v>
      </c>
      <c r="N36" s="192">
        <f>$A36*INDEX(Data!$I$4:$AZ$108,MATCH(N$1,Data!$I$4:$I$108,0),MATCH($C36,Data!$I$4:$AZ$4,0))/$B36</f>
        <v>17907.214389518998</v>
      </c>
      <c r="O36" s="195">
        <f>$A36*INDEX(Data!$I$4:$AZ$108,MATCH(O$1,Data!$I$4:$I$108,0),MATCH($C36,Data!$I$4:$AZ$4,0))/$B36</f>
        <v>5321.8884124979995</v>
      </c>
      <c r="P36" s="194">
        <f>$A36*INDEX(Data!$I$4:$AZ$108,MATCH(P$1,Data!$I$4:$I$108,0),MATCH($C36,Data!$I$4:$AZ$4,0))/$B36</f>
        <v>302170.44760547398</v>
      </c>
      <c r="Q36" s="195">
        <f>$A36*INDEX(Data!$I$4:$AZ$108,MATCH(Q$1,Data!$I$4:$I$108,0),MATCH($C36,Data!$I$4:$AZ$4,0))/$B36</f>
        <v>201148.57962168899</v>
      </c>
    </row>
    <row r="37" spans="1:18" ht="30" customHeight="1">
      <c r="A37" s="364">
        <f>INDEX(Data!$I$4:$AZ$108,MATCH(A$1,Data!$I$4:$I$108,0),MATCH($C37,Data!$I$4:$AZ$4,0))</f>
        <v>1</v>
      </c>
      <c r="B37" s="364">
        <f>IF(INDEX(Data!$I$4:$AZ$108,MATCH(B$1,Data!$I$4:$I$108,0),MATCH($C37,Data!$I$4:$AZ$4,0))=1,1000000,IF(INDEX(Data!$I$4:$AZ$108,MATCH(B$1,Data!$I$4:$I$108,0),MATCH($C37,Data!$I$4:$AZ$4,0))=1000000,1,INDEX(Data!$I$4:$AZ$108,MATCH(B$1,Data!$I$4:$I$108,0),MATCH($C37,Data!$I$4:$AZ$4,0))))</f>
        <v>1</v>
      </c>
      <c r="C37" s="364" t="str">
        <f>+VLOOKUP(E37,sample!$A$3:$B$38,2,FALSE)</f>
        <v>ES_SAN</v>
      </c>
      <c r="E37" s="189" t="s">
        <v>318</v>
      </c>
      <c r="F37" s="190">
        <f>$A37*INDEX(Data!$I$4:$AZ$108,MATCH(F$1,Data!$I$4:$I$108,0),MATCH($C37,Data!$I$4:$AZ$4,0))/$B37</f>
        <v>1392281.7036711297</v>
      </c>
      <c r="G37" s="191">
        <f>$A37*INDEX(Data!$I$4:$AZ$108,MATCH(G$1,Data!$I$4:$I$108,0),MATCH($C37,Data!$I$4:$AZ$4,0))/$B37</f>
        <v>95916.739999999991</v>
      </c>
      <c r="H37" s="192">
        <f>$A37*INDEX(Data!$I$4:$AZ$108,MATCH(H$1,Data!$I$4:$I$108,0),MATCH($C37,Data!$I$4:$AZ$4,0))/$B37</f>
        <v>155549.96797072</v>
      </c>
      <c r="I37" s="193">
        <f>$A37*INDEX(Data!$I$4:$AZ$108,MATCH(I$1,Data!$I$4:$I$108,0),MATCH($C37,Data!$I$4:$AZ$4,0))/$B37</f>
        <v>305481.78834383562</v>
      </c>
      <c r="J37" s="194">
        <f>$A37*INDEX(Data!$I$4:$AZ$108,MATCH(J$1,Data!$I$4:$I$108,0),MATCH($C37,Data!$I$4:$AZ$4,0))/$B37</f>
        <v>9294234.8152122628</v>
      </c>
      <c r="K37" s="192">
        <f>$A37*INDEX(Data!$I$4:$AZ$108,MATCH(K$1,Data!$I$4:$I$108,0),MATCH($C37,Data!$I$4:$AZ$4,0))/$B37</f>
        <v>900911</v>
      </c>
      <c r="L37" s="195">
        <f>$A37*INDEX(Data!$I$4:$AZ$108,MATCH(L$1,Data!$I$4:$I$108,0),MATCH($C37,Data!$I$4:$AZ$4,0))/$B37</f>
        <v>29892.453483932353</v>
      </c>
      <c r="M37" s="194">
        <f>$A37*INDEX(Data!$I$4:$AZ$108,MATCH(M$1,Data!$I$4:$I$108,0),MATCH($C37,Data!$I$4:$AZ$4,0))/$B37</f>
        <v>4332572.0070000002</v>
      </c>
      <c r="N37" s="192">
        <f>$A37*INDEX(Data!$I$4:$AZ$108,MATCH(N$1,Data!$I$4:$I$108,0),MATCH($C37,Data!$I$4:$AZ$4,0))/$B37</f>
        <v>34398.027000000002</v>
      </c>
      <c r="O37" s="195">
        <f>$A37*INDEX(Data!$I$4:$AZ$108,MATCH(O$1,Data!$I$4:$I$108,0),MATCH($C37,Data!$I$4:$AZ$4,0))/$B37</f>
        <v>2396.413</v>
      </c>
      <c r="P37" s="194">
        <f>$A37*INDEX(Data!$I$4:$AZ$108,MATCH(P$1,Data!$I$4:$I$108,0),MATCH($C37,Data!$I$4:$AZ$4,0))/$B37</f>
        <v>898638.03044399957</v>
      </c>
      <c r="Q37" s="195">
        <f>$A37*INDEX(Data!$I$4:$AZ$108,MATCH(Q$1,Data!$I$4:$I$108,0),MATCH($C37,Data!$I$4:$AZ$4,0))/$B37</f>
        <v>818615.43016599992</v>
      </c>
    </row>
    <row r="38" spans="1:18" ht="30" customHeight="1">
      <c r="A38" s="364">
        <f>INDEX(Data!$I$4:$AZ$108,MATCH(A$1,Data!$I$4:$I$108,0),MATCH($C38,Data!$I$4:$AZ$4,0))</f>
        <v>0.108819849</v>
      </c>
      <c r="B38" s="364">
        <f>IF(INDEX(Data!$I$4:$AZ$108,MATCH(B$1,Data!$I$4:$I$108,0),MATCH($C38,Data!$I$4:$AZ$4,0))=1,1000000,IF(INDEX(Data!$I$4:$AZ$108,MATCH(B$1,Data!$I$4:$I$108,0),MATCH($C38,Data!$I$4:$AZ$4,0))=1000000,1,INDEX(Data!$I$4:$AZ$108,MATCH(B$1,Data!$I$4:$I$108,0),MATCH($C38,Data!$I$4:$AZ$4,0))))</f>
        <v>1000</v>
      </c>
      <c r="C38" s="364" t="str">
        <f>+VLOOKUP(E38,sample!$A$3:$B$38,2,FALSE)</f>
        <v>SE_SEB</v>
      </c>
      <c r="E38" s="189" t="s">
        <v>320</v>
      </c>
      <c r="F38" s="190">
        <f>$A38*INDEX(Data!$I$4:$AZ$108,MATCH(F$1,Data!$I$4:$I$108,0),MATCH($C38,Data!$I$4:$AZ$4,0))/$B38</f>
        <v>309184.47755349084</v>
      </c>
      <c r="G38" s="191">
        <f>$A38*INDEX(Data!$I$4:$AZ$108,MATCH(G$1,Data!$I$4:$I$108,0),MATCH($C38,Data!$I$4:$AZ$4,0))/$B38</f>
        <v>33375.691230998498</v>
      </c>
      <c r="H38" s="192">
        <f>$A38*INDEX(Data!$I$4:$AZ$108,MATCH(H$1,Data!$I$4:$I$108,0),MATCH($C38,Data!$I$4:$AZ$4,0))/$B38</f>
        <v>43189.538904952024</v>
      </c>
      <c r="I38" s="193">
        <f>$A38*INDEX(Data!$I$4:$AZ$108,MATCH(I$1,Data!$I$4:$I$108,0),MATCH($C38,Data!$I$4:$AZ$4,0))/$B38</f>
        <v>93999.64531250397</v>
      </c>
      <c r="J38" s="194">
        <f>$A38*INDEX(Data!$I$4:$AZ$108,MATCH(J$1,Data!$I$4:$I$108,0),MATCH($C38,Data!$I$4:$AZ$4,0))/$B38</f>
        <v>5643514.2866490996</v>
      </c>
      <c r="K38" s="192">
        <f>$A38*INDEX(Data!$I$4:$AZ$108,MATCH(K$1,Data!$I$4:$I$108,0),MATCH($C38,Data!$I$4:$AZ$4,0))/$B38</f>
        <v>783067.60162066016</v>
      </c>
      <c r="L38" s="195">
        <f>$A38*INDEX(Data!$I$4:$AZ$108,MATCH(L$1,Data!$I$4:$I$108,0),MATCH($C38,Data!$I$4:$AZ$4,0))/$B38</f>
        <v>16455.300000078969</v>
      </c>
      <c r="M38" s="194">
        <f>$A38*INDEX(Data!$I$4:$AZ$108,MATCH(M$1,Data!$I$4:$I$108,0),MATCH($C38,Data!$I$4:$AZ$4,0))/$B38</f>
        <v>1602255.6264738971</v>
      </c>
      <c r="N38" s="192">
        <f>$A38*INDEX(Data!$I$4:$AZ$108,MATCH(N$1,Data!$I$4:$I$108,0),MATCH($C38,Data!$I$4:$AZ$4,0))/$B38</f>
        <v>14678.207370596836</v>
      </c>
      <c r="O38" s="195">
        <f>$A38*INDEX(Data!$I$4:$AZ$108,MATCH(O$1,Data!$I$4:$I$108,0),MATCH($C38,Data!$I$4:$AZ$4,0))/$B38</f>
        <v>283.79203854490117</v>
      </c>
      <c r="P38" s="194">
        <f>$A38*INDEX(Data!$I$4:$AZ$108,MATCH(P$1,Data!$I$4:$I$108,0),MATCH($C38,Data!$I$4:$AZ$4,0))/$B38</f>
        <v>99349.855181136387</v>
      </c>
      <c r="Q38" s="195">
        <f>$A38*INDEX(Data!$I$4:$AZ$108,MATCH(Q$1,Data!$I$4:$I$108,0),MATCH($C38,Data!$I$4:$AZ$4,0))/$B38</f>
        <v>161472.49942352501</v>
      </c>
      <c r="R38" s="196"/>
    </row>
    <row r="39" spans="1:18" ht="30" customHeight="1">
      <c r="A39" s="364">
        <f>INDEX(Data!$I$4:$AZ$108,MATCH(A$1,Data!$I$4:$I$108,0),MATCH($C39,Data!$I$4:$AZ$4,0))</f>
        <v>1</v>
      </c>
      <c r="B39" s="364">
        <f>IF(INDEX(Data!$I$4:$AZ$108,MATCH(B$1,Data!$I$4:$I$108,0),MATCH($C39,Data!$I$4:$AZ$4,0))=1,1000000,IF(INDEX(Data!$I$4:$AZ$108,MATCH(B$1,Data!$I$4:$I$108,0),MATCH($C39,Data!$I$4:$AZ$4,0))=1000000,1,INDEX(Data!$I$4:$AZ$108,MATCH(B$1,Data!$I$4:$I$108,0),MATCH($C39,Data!$I$4:$AZ$4,0))))</f>
        <v>1000000</v>
      </c>
      <c r="C39" s="364" t="str">
        <f>+VLOOKUP(E39,sample!$A$3:$B$38,2,FALSE)</f>
        <v>FR_SOC</v>
      </c>
      <c r="E39" s="189" t="s">
        <v>321</v>
      </c>
      <c r="F39" s="190">
        <f>$A39*INDEX(Data!$I$4:$AZ$108,MATCH(F$1,Data!$I$4:$I$108,0),MATCH($C39,Data!$I$4:$AZ$4,0))/$B39</f>
        <v>1246605.0884494972</v>
      </c>
      <c r="G39" s="191">
        <f>$A39*INDEX(Data!$I$4:$AZ$108,MATCH(G$1,Data!$I$4:$I$108,0),MATCH($C39,Data!$I$4:$AZ$4,0))/$B39</f>
        <v>151299.09582341663</v>
      </c>
      <c r="H39" s="192">
        <f>$A39*INDEX(Data!$I$4:$AZ$108,MATCH(H$1,Data!$I$4:$I$108,0),MATCH($C39,Data!$I$4:$AZ$4,0))/$B39</f>
        <v>183431.55891008361</v>
      </c>
      <c r="I39" s="193">
        <f>$A39*INDEX(Data!$I$4:$AZ$108,MATCH(I$1,Data!$I$4:$I$108,0),MATCH($C39,Data!$I$4:$AZ$4,0))/$B39</f>
        <v>207295.78509591779</v>
      </c>
      <c r="J39" s="194">
        <f>$A39*INDEX(Data!$I$4:$AZ$108,MATCH(J$1,Data!$I$4:$I$108,0),MATCH($C39,Data!$I$4:$AZ$4,0))/$B39</f>
        <v>29794263.715758003</v>
      </c>
      <c r="K39" s="192">
        <f>$A39*INDEX(Data!$I$4:$AZ$108,MATCH(K$1,Data!$I$4:$I$108,0),MATCH($C39,Data!$I$4:$AZ$4,0))/$B39</f>
        <v>4026206.2315509999</v>
      </c>
      <c r="L39" s="195">
        <f>$A39*INDEX(Data!$I$4:$AZ$108,MATCH(L$1,Data!$I$4:$I$108,0),MATCH($C39,Data!$I$4:$AZ$4,0))/$B39</f>
        <v>109759.20659</v>
      </c>
      <c r="M39" s="194">
        <f>$A39*INDEX(Data!$I$4:$AZ$108,MATCH(M$1,Data!$I$4:$I$108,0),MATCH($C39,Data!$I$4:$AZ$4,0))/$B39</f>
        <v>16151621.647319</v>
      </c>
      <c r="N39" s="192">
        <f>$A39*INDEX(Data!$I$4:$AZ$108,MATCH(N$1,Data!$I$4:$I$108,0),MATCH($C39,Data!$I$4:$AZ$4,0))/$B39</f>
        <v>106957.93460564683</v>
      </c>
      <c r="O39" s="195">
        <f>$A39*INDEX(Data!$I$4:$AZ$108,MATCH(O$1,Data!$I$4:$I$108,0),MATCH($C39,Data!$I$4:$AZ$4,0))/$B39</f>
        <v>8799.7283394300011</v>
      </c>
      <c r="P39" s="194">
        <f>$A39*INDEX(Data!$I$4:$AZ$108,MATCH(P$1,Data!$I$4:$I$108,0),MATCH($C39,Data!$I$4:$AZ$4,0))/$B39</f>
        <v>453300.04209599999</v>
      </c>
      <c r="Q39" s="195">
        <f>$A39*INDEX(Data!$I$4:$AZ$108,MATCH(Q$1,Data!$I$4:$I$108,0),MATCH($C39,Data!$I$4:$AZ$4,0))/$B39</f>
        <v>298111.11330851394</v>
      </c>
      <c r="R39" s="196"/>
    </row>
    <row r="40" spans="1:18" ht="30" customHeight="1">
      <c r="A40" s="364">
        <f>INDEX(Data!$I$4:$AZ$108,MATCH(A$1,Data!$I$4:$I$108,0),MATCH($C40,Data!$I$4:$AZ$4,0))</f>
        <v>0.91852668299999995</v>
      </c>
      <c r="B40" s="364">
        <f>IF(INDEX(Data!$I$4:$AZ$108,MATCH(B$1,Data!$I$4:$I$108,0),MATCH($C40,Data!$I$4:$AZ$4,0))=1,1000000,IF(INDEX(Data!$I$4:$AZ$108,MATCH(B$1,Data!$I$4:$I$108,0),MATCH($C40,Data!$I$4:$AZ$4,0))=1000000,1,INDEX(Data!$I$4:$AZ$108,MATCH(B$1,Data!$I$4:$I$108,0),MATCH($C40,Data!$I$4:$AZ$4,0))))</f>
        <v>1</v>
      </c>
      <c r="C40" s="364" t="str">
        <f>+VLOOKUP(E40,sample!$A$3:$B$38,2,FALSE)</f>
        <v>UK_STC</v>
      </c>
      <c r="E40" s="189" t="s">
        <v>323</v>
      </c>
      <c r="F40" s="190">
        <f>$A40*INDEX(Data!$I$4:$AZ$108,MATCH(F$1,Data!$I$4:$I$108,0),MATCH($C40,Data!$I$4:$AZ$4,0))/$B40</f>
        <v>675623.49576533795</v>
      </c>
      <c r="G40" s="191">
        <f>$A40*INDEX(Data!$I$4:$AZ$108,MATCH(G$1,Data!$I$4:$I$108,0),MATCH($C40,Data!$I$4:$AZ$4,0))/$B40</f>
        <v>125127.21591835799</v>
      </c>
      <c r="H40" s="192">
        <f>$A40*INDEX(Data!$I$4:$AZ$108,MATCH(H$1,Data!$I$4:$I$108,0),MATCH($C40,Data!$I$4:$AZ$4,0))/$B40</f>
        <v>148287.86623020298</v>
      </c>
      <c r="I40" s="193">
        <f>$A40*INDEX(Data!$I$4:$AZ$108,MATCH(I$1,Data!$I$4:$I$108,0),MATCH($C40,Data!$I$4:$AZ$4,0))/$B40</f>
        <v>113923.02743912399</v>
      </c>
      <c r="J40" s="194">
        <f>$A40*INDEX(Data!$I$4:$AZ$108,MATCH(J$1,Data!$I$4:$I$108,0),MATCH($C40,Data!$I$4:$AZ$4,0))/$B40</f>
        <v>29799111.778204117</v>
      </c>
      <c r="K40" s="192">
        <f>$A40*INDEX(Data!$I$4:$AZ$108,MATCH(K$1,Data!$I$4:$I$108,0),MATCH($C40,Data!$I$4:$AZ$4,0))/$B40</f>
        <v>831886.65362602496</v>
      </c>
      <c r="L40" s="195">
        <f>$A40*INDEX(Data!$I$4:$AZ$108,MATCH(L$1,Data!$I$4:$I$108,0),MATCH($C40,Data!$I$4:$AZ$4,0))/$B40</f>
        <v>29497.565897861998</v>
      </c>
      <c r="M40" s="194">
        <f>$A40*INDEX(Data!$I$4:$AZ$108,MATCH(M$1,Data!$I$4:$I$108,0),MATCH($C40,Data!$I$4:$AZ$4,0))/$B40</f>
        <v>5587158.077224737</v>
      </c>
      <c r="N40" s="192">
        <f>$A40*INDEX(Data!$I$4:$AZ$108,MATCH(N$1,Data!$I$4:$I$108,0),MATCH($C40,Data!$I$4:$AZ$4,0))/$B40</f>
        <v>42604.023137589</v>
      </c>
      <c r="O40" s="195">
        <f>$A40*INDEX(Data!$I$4:$AZ$108,MATCH(O$1,Data!$I$4:$I$108,0),MATCH($C40,Data!$I$4:$AZ$4,0))/$B40</f>
        <v>2717.920454997</v>
      </c>
      <c r="P40" s="194">
        <f>$A40*INDEX(Data!$I$4:$AZ$108,MATCH(P$1,Data!$I$4:$I$108,0),MATCH($C40,Data!$I$4:$AZ$4,0))/$B40</f>
        <v>434519.15118666296</v>
      </c>
      <c r="Q40" s="195">
        <f>$A40*INDEX(Data!$I$4:$AZ$108,MATCH(Q$1,Data!$I$4:$I$108,0),MATCH($C40,Data!$I$4:$AZ$4,0))/$B40</f>
        <v>445189.67566307395</v>
      </c>
    </row>
    <row r="41" spans="1:18" ht="30" customHeight="1">
      <c r="A41" s="364">
        <f>INDEX(Data!$I$4:$AZ$108,MATCH(A$1,Data!$I$4:$I$108,0),MATCH($C41,Data!$I$4:$AZ$4,0))</f>
        <v>0.108819849</v>
      </c>
      <c r="B41" s="364">
        <f>IF(INDEX(Data!$I$4:$AZ$108,MATCH(B$1,Data!$I$4:$I$108,0),MATCH($C41,Data!$I$4:$AZ$4,0))=1,1000000,IF(INDEX(Data!$I$4:$AZ$108,MATCH(B$1,Data!$I$4:$I$108,0),MATCH($C41,Data!$I$4:$AZ$4,0))=1000000,1,INDEX(Data!$I$4:$AZ$108,MATCH(B$1,Data!$I$4:$I$108,0),MATCH($C41,Data!$I$4:$AZ$4,0))))</f>
        <v>1000</v>
      </c>
      <c r="C41" s="364" t="str">
        <f>+VLOOKUP(E41,sample!$A$3:$B$38,2,FALSE)</f>
        <v>SE_SWE</v>
      </c>
      <c r="E41" s="189" t="s">
        <v>325</v>
      </c>
      <c r="F41" s="229">
        <f>$A41*INDEX(Data!$I$4:$AZ$108,MATCH(F$1,Data!$I$4:$I$108,0),MATCH($C41,Data!$I$4:$AZ$4,0))/$B41</f>
        <v>230884.9568487248</v>
      </c>
      <c r="G41" s="230">
        <f>$A41*INDEX(Data!$I$4:$AZ$108,MATCH(G$1,Data!$I$4:$I$108,0),MATCH($C41,Data!$I$4:$AZ$4,0))/$B41</f>
        <v>19771.093795463632</v>
      </c>
      <c r="H41" s="231">
        <f>$A41*INDEX(Data!$I$4:$AZ$108,MATCH(H$1,Data!$I$4:$I$108,0),MATCH($C41,Data!$I$4:$AZ$4,0))/$B41</f>
        <v>24642.16981774793</v>
      </c>
      <c r="I41" s="232">
        <f>$A41*INDEX(Data!$I$4:$AZ$108,MATCH(I$1,Data!$I$4:$I$108,0),MATCH($C41,Data!$I$4:$AZ$4,0))/$B41</f>
        <v>115985.95936042137</v>
      </c>
      <c r="J41" s="233">
        <f>$A41*INDEX(Data!$I$4:$AZ$108,MATCH(J$1,Data!$I$4:$I$108,0),MATCH($C41,Data!$I$4:$AZ$4,0))/$B41</f>
        <v>3102238.169324324</v>
      </c>
      <c r="K41" s="231">
        <f>$A41*INDEX(Data!$I$4:$AZ$108,MATCH(K$1,Data!$I$4:$I$108,0),MATCH($C41,Data!$I$4:$AZ$4,0))/$B41</f>
        <v>150810.39330823199</v>
      </c>
      <c r="L41" s="234">
        <f>$A41*INDEX(Data!$I$4:$AZ$108,MATCH(L$1,Data!$I$4:$I$108,0),MATCH($C41,Data!$I$4:$AZ$4,0))/$B41</f>
        <v>0.52026769806899997</v>
      </c>
      <c r="M41" s="233">
        <f>$A41*INDEX(Data!$I$4:$AZ$108,MATCH(M$1,Data!$I$4:$I$108,0),MATCH($C41,Data!$I$4:$AZ$4,0))/$B41</f>
        <v>694675.95236175798</v>
      </c>
      <c r="N41" s="231">
        <f>$A41*INDEX(Data!$I$4:$AZ$108,MATCH(N$1,Data!$I$4:$I$108,0),MATCH($C41,Data!$I$4:$AZ$4,0))/$B41</f>
        <v>3151.6364404035867</v>
      </c>
      <c r="O41" s="234">
        <f>$A41*INDEX(Data!$I$4:$AZ$108,MATCH(O$1,Data!$I$4:$I$108,0),MATCH($C41,Data!$I$4:$AZ$4,0))/$B41</f>
        <v>20.137548336846002</v>
      </c>
      <c r="P41" s="233">
        <f>$A41*INDEX(Data!$I$4:$AZ$108,MATCH(P$1,Data!$I$4:$I$108,0),MATCH($C41,Data!$I$4:$AZ$4,0))/$B41</f>
        <v>13391.08115714166</v>
      </c>
      <c r="Q41" s="234">
        <f>$A41*INDEX(Data!$I$4:$AZ$108,MATCH(Q$1,Data!$I$4:$I$108,0),MATCH($C41,Data!$I$4:$AZ$4,0))/$B41</f>
        <v>82035.348800080756</v>
      </c>
    </row>
    <row r="42" spans="1:18" ht="30" customHeight="1" thickBot="1">
      <c r="A42" s="364">
        <f>INDEX(Data!$I$4:$AZ$108,MATCH(A$1,Data!$I$4:$I$108,0),MATCH($C42,Data!$I$4:$AZ$4,0))</f>
        <v>1</v>
      </c>
      <c r="B42" s="364">
        <f>IF(INDEX(Data!$I$4:$AZ$108,MATCH(B$1,Data!$I$4:$I$108,0),MATCH($C42,Data!$I$4:$AZ$4,0))=1,1000000,IF(INDEX(Data!$I$4:$AZ$108,MATCH(B$1,Data!$I$4:$I$108,0),MATCH($C42,Data!$I$4:$AZ$4,0))=1000000,1,INDEX(Data!$I$4:$AZ$108,MATCH(B$1,Data!$I$4:$I$108,0),MATCH($C42,Data!$I$4:$AZ$4,0))))</f>
        <v>1000</v>
      </c>
      <c r="C42" s="364" t="str">
        <f>+VLOOKUP(E42,sample!$A$3:$B$38,2,FALSE)</f>
        <v>IT_UNI</v>
      </c>
      <c r="E42" s="189" t="s">
        <v>327</v>
      </c>
      <c r="F42" s="223">
        <f>$A42*INDEX(Data!$I$4:$AZ$108,MATCH(F$1,Data!$I$4:$I$108,0),MATCH($C42,Data!$I$4:$AZ$4,0))/$B42</f>
        <v>975720.75270000007</v>
      </c>
      <c r="G42" s="224">
        <f>$A42*INDEX(Data!$I$4:$AZ$108,MATCH(G$1,Data!$I$4:$I$108,0),MATCH($C42,Data!$I$4:$AZ$4,0))/$B42</f>
        <v>154994.69099999999</v>
      </c>
      <c r="H42" s="225">
        <f>$A42*INDEX(Data!$I$4:$AZ$108,MATCH(H$1,Data!$I$4:$I$108,0),MATCH($C42,Data!$I$4:$AZ$4,0))/$B42</f>
        <v>212527.049</v>
      </c>
      <c r="I42" s="226">
        <f>$A42*INDEX(Data!$I$4:$AZ$108,MATCH(I$1,Data!$I$4:$I$108,0),MATCH($C42,Data!$I$4:$AZ$4,0))/$B42</f>
        <v>176062.25399999999</v>
      </c>
      <c r="J42" s="227">
        <f>$A42*INDEX(Data!$I$4:$AZ$108,MATCH(J$1,Data!$I$4:$I$108,0),MATCH($C42,Data!$I$4:$AZ$4,0))/$B42</f>
        <v>10627049.153000001</v>
      </c>
      <c r="K42" s="225">
        <f>$A42*INDEX(Data!$I$4:$AZ$108,MATCH(K$1,Data!$I$4:$I$108,0),MATCH($C42,Data!$I$4:$AZ$4,0))/$B42</f>
        <v>327758.51799999998</v>
      </c>
      <c r="L42" s="228">
        <f>$A42*INDEX(Data!$I$4:$AZ$108,MATCH(L$1,Data!$I$4:$I$108,0),MATCH($C42,Data!$I$4:$AZ$4,0))/$B42</f>
        <v>62274.603000000003</v>
      </c>
      <c r="M42" s="227">
        <f>$A42*INDEX(Data!$I$4:$AZ$108,MATCH(M$1,Data!$I$4:$I$108,0),MATCH($C42,Data!$I$4:$AZ$4,0))/$B42</f>
        <v>2484036.9470000002</v>
      </c>
      <c r="N42" s="225">
        <f>$A42*INDEX(Data!$I$4:$AZ$108,MATCH(N$1,Data!$I$4:$I$108,0),MATCH($C42,Data!$I$4:$AZ$4,0))/$B42</f>
        <v>54357.705000000002</v>
      </c>
      <c r="O42" s="228">
        <f>$A42*INDEX(Data!$I$4:$AZ$108,MATCH(O$1,Data!$I$4:$I$108,0),MATCH($C42,Data!$I$4:$AZ$4,0))/$B42</f>
        <v>5632.5450000000001</v>
      </c>
      <c r="P42" s="227">
        <f>$A42*INDEX(Data!$I$4:$AZ$108,MATCH(P$1,Data!$I$4:$I$108,0),MATCH($C42,Data!$I$4:$AZ$4,0))/$B42</f>
        <v>498564.89299999998</v>
      </c>
      <c r="Q42" s="228">
        <f>$A42*INDEX(Data!$I$4:$AZ$108,MATCH(Q$1,Data!$I$4:$I$108,0),MATCH($C42,Data!$I$4:$AZ$4,0))/$B42</f>
        <v>364367.57500000001</v>
      </c>
    </row>
    <row r="43" spans="1:18">
      <c r="F43" s="197"/>
      <c r="G43" s="198"/>
      <c r="H43" s="196"/>
      <c r="I43" s="196"/>
      <c r="J43" s="196"/>
      <c r="K43" s="196"/>
      <c r="L43" s="196"/>
      <c r="M43" s="196"/>
      <c r="N43" s="196"/>
      <c r="O43" s="196"/>
      <c r="P43" s="196"/>
      <c r="Q43" s="196"/>
    </row>
    <row r="44" spans="1:18">
      <c r="F44" s="197"/>
      <c r="G44" s="198"/>
      <c r="H44" s="196"/>
      <c r="I44" s="196"/>
      <c r="J44" s="196"/>
      <c r="K44" s="196"/>
      <c r="L44" s="196"/>
      <c r="M44" s="196"/>
      <c r="N44" s="196"/>
      <c r="O44" s="196"/>
      <c r="P44" s="199" t="s">
        <v>362</v>
      </c>
      <c r="Q44" s="200">
        <f ca="1">+NOW()</f>
        <v>42587.377586805553</v>
      </c>
    </row>
    <row r="45" spans="1:18">
      <c r="F45" s="197"/>
      <c r="G45" s="198"/>
      <c r="H45" s="196"/>
      <c r="I45" s="196"/>
      <c r="J45" s="196"/>
      <c r="K45" s="196"/>
      <c r="L45" s="196"/>
      <c r="M45" s="196"/>
      <c r="N45" s="196"/>
      <c r="O45" s="196"/>
      <c r="P45" s="196"/>
      <c r="Q45" s="196"/>
    </row>
    <row r="46" spans="1:18">
      <c r="F46" s="197"/>
      <c r="G46" s="198"/>
      <c r="H46" s="196"/>
      <c r="I46" s="196"/>
      <c r="J46" s="196"/>
      <c r="K46" s="196"/>
      <c r="L46" s="196"/>
      <c r="M46" s="196"/>
      <c r="N46" s="196"/>
      <c r="O46" s="196"/>
      <c r="P46" s="196"/>
      <c r="Q46" s="196"/>
    </row>
    <row r="47" spans="1:18">
      <c r="F47" s="197"/>
      <c r="G47" s="198"/>
      <c r="H47" s="196"/>
      <c r="I47" s="196"/>
      <c r="J47" s="196"/>
      <c r="K47" s="196"/>
      <c r="L47" s="196"/>
      <c r="M47" s="196"/>
      <c r="N47" s="196"/>
      <c r="O47" s="196"/>
      <c r="P47" s="196"/>
      <c r="Q47" s="196"/>
    </row>
    <row r="48" spans="1:18">
      <c r="F48" s="197"/>
      <c r="G48" s="198"/>
      <c r="H48" s="196"/>
      <c r="I48" s="196"/>
      <c r="J48" s="196"/>
      <c r="K48" s="196"/>
      <c r="L48" s="196"/>
      <c r="M48" s="196"/>
      <c r="N48" s="196"/>
      <c r="O48" s="196"/>
      <c r="P48" s="196"/>
      <c r="Q48" s="196"/>
    </row>
    <row r="49" spans="6:17">
      <c r="F49" s="197"/>
      <c r="G49" s="198"/>
      <c r="H49" s="196"/>
      <c r="I49" s="196"/>
      <c r="J49" s="196"/>
      <c r="K49" s="196"/>
      <c r="L49" s="196"/>
      <c r="M49" s="196"/>
      <c r="N49" s="196"/>
      <c r="O49" s="196"/>
      <c r="P49" s="196"/>
      <c r="Q49" s="196"/>
    </row>
    <row r="50" spans="6:17">
      <c r="F50" s="197"/>
      <c r="G50" s="198"/>
      <c r="H50" s="196"/>
      <c r="I50" s="196"/>
      <c r="J50" s="196"/>
      <c r="K50" s="196"/>
      <c r="L50" s="196"/>
      <c r="M50" s="196"/>
      <c r="N50" s="196"/>
      <c r="O50" s="196"/>
      <c r="P50" s="196"/>
      <c r="Q50" s="196"/>
    </row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</sheetData>
  <sheetProtection password="EE70" sheet="1" objects="1" scenarios="1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 verticalCentered="1"/>
  <pageMargins left="0.15748031496062992" right="0.15748031496062992" top="0.55118110236220474" bottom="0.55118110236220474" header="0.23622047244094491" footer="0.23622047244094491"/>
  <pageSetup paperSize="9" scale="40" orientation="landscape" r:id="rId1"/>
  <headerFooter>
    <oddFooter>&amp;LEuropean Banking Authority&amp;CMinimum level of disclosure, as prescribed by the BCBS documents and methodology - 12 Indicators for assessing systemic importance&amp;REnd-2015 G-SII disclosure exercise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59999389629810485"/>
    <pageSetUpPr fitToPage="1"/>
  </sheetPr>
  <dimension ref="A1:U60"/>
  <sheetViews>
    <sheetView showGridLines="0" zoomScale="70" zoomScaleNormal="70" workbookViewId="0">
      <pane xSplit="5" ySplit="6" topLeftCell="F20" activePane="bottomRight" state="frozen"/>
      <selection activeCell="G16" sqref="G16"/>
      <selection pane="topRight" activeCell="G16" sqref="G16"/>
      <selection pane="bottomLeft" activeCell="G16" sqref="G16"/>
      <selection pane="bottomRight" activeCell="E1" sqref="E1"/>
    </sheetView>
  </sheetViews>
  <sheetFormatPr defaultColWidth="0" defaultRowHeight="15.75" customHeight="1" zeroHeight="1"/>
  <cols>
    <col min="1" max="4" width="8.7109375" style="326" hidden="1" customWidth="1"/>
    <col min="5" max="5" width="38.140625" style="168" customWidth="1"/>
    <col min="6" max="6" width="20.7109375" style="167" customWidth="1"/>
    <col min="7" max="7" width="20.7109375" style="201" customWidth="1"/>
    <col min="8" max="17" width="20.7109375" style="167" customWidth="1"/>
    <col min="18" max="18" width="4.7109375" style="167" customWidth="1"/>
    <col min="19" max="21" width="9.140625" style="167" customWidth="1"/>
    <col min="22" max="16384" width="9.140625" style="167" hidden="1"/>
  </cols>
  <sheetData>
    <row r="1" spans="1:17" s="326" customFormat="1" ht="15.75" customHeight="1">
      <c r="A1" s="326">
        <v>1005</v>
      </c>
      <c r="B1" s="326">
        <v>1007</v>
      </c>
      <c r="E1" s="330"/>
      <c r="F1" s="331">
        <v>1032</v>
      </c>
      <c r="G1" s="332">
        <v>1045</v>
      </c>
      <c r="H1" s="331">
        <v>1052</v>
      </c>
      <c r="I1" s="331">
        <v>1060</v>
      </c>
      <c r="J1" s="331">
        <v>1073</v>
      </c>
      <c r="K1" s="331">
        <v>1074</v>
      </c>
      <c r="L1" s="331">
        <v>1077</v>
      </c>
      <c r="M1" s="331">
        <v>1080</v>
      </c>
      <c r="N1" s="331">
        <v>1085</v>
      </c>
      <c r="O1" s="331">
        <v>1086</v>
      </c>
      <c r="P1" s="331">
        <v>1087</v>
      </c>
      <c r="Q1" s="331">
        <v>1091</v>
      </c>
    </row>
    <row r="2" spans="1:17" s="169" customFormat="1" ht="24" customHeight="1" thickBot="1">
      <c r="A2" s="327"/>
      <c r="B2" s="327"/>
      <c r="C2" s="327"/>
      <c r="D2" s="327"/>
      <c r="E2" s="170"/>
      <c r="F2" s="389" t="s">
        <v>707</v>
      </c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</row>
    <row r="3" spans="1:17" s="171" customFormat="1" ht="24" customHeight="1">
      <c r="A3" s="328"/>
      <c r="B3" s="328"/>
      <c r="C3" s="328"/>
      <c r="D3" s="328"/>
      <c r="E3" s="172" t="s">
        <v>343</v>
      </c>
      <c r="F3" s="390" t="s">
        <v>344</v>
      </c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2"/>
    </row>
    <row r="4" spans="1:17" s="173" customFormat="1" ht="18.75">
      <c r="A4" s="329"/>
      <c r="B4" s="329"/>
      <c r="C4" s="329"/>
      <c r="D4" s="329"/>
      <c r="E4" s="174"/>
      <c r="F4" s="175" t="s">
        <v>345</v>
      </c>
      <c r="G4" s="393" t="s">
        <v>346</v>
      </c>
      <c r="H4" s="393"/>
      <c r="I4" s="393"/>
      <c r="J4" s="394" t="s">
        <v>347</v>
      </c>
      <c r="K4" s="394"/>
      <c r="L4" s="394"/>
      <c r="M4" s="395" t="s">
        <v>348</v>
      </c>
      <c r="N4" s="395"/>
      <c r="O4" s="395"/>
      <c r="P4" s="396" t="s">
        <v>349</v>
      </c>
      <c r="Q4" s="396"/>
    </row>
    <row r="5" spans="1:17" s="173" customFormat="1" ht="18.75">
      <c r="A5" s="329"/>
      <c r="B5" s="329"/>
      <c r="C5" s="329"/>
      <c r="D5" s="329"/>
      <c r="E5" s="174"/>
      <c r="F5" s="386" t="s">
        <v>350</v>
      </c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8"/>
    </row>
    <row r="6" spans="1:17" ht="110.25" customHeight="1" thickBot="1">
      <c r="E6" s="176" t="s">
        <v>351</v>
      </c>
      <c r="F6" s="177" t="s">
        <v>440</v>
      </c>
      <c r="G6" s="178" t="s">
        <v>352</v>
      </c>
      <c r="H6" s="179" t="s">
        <v>353</v>
      </c>
      <c r="I6" s="180" t="s">
        <v>354</v>
      </c>
      <c r="J6" s="181" t="s">
        <v>355</v>
      </c>
      <c r="K6" s="182" t="s">
        <v>356</v>
      </c>
      <c r="L6" s="183" t="s">
        <v>357</v>
      </c>
      <c r="M6" s="184" t="s">
        <v>441</v>
      </c>
      <c r="N6" s="185" t="s">
        <v>358</v>
      </c>
      <c r="O6" s="186" t="s">
        <v>359</v>
      </c>
      <c r="P6" s="187" t="s">
        <v>360</v>
      </c>
      <c r="Q6" s="188" t="s">
        <v>361</v>
      </c>
    </row>
    <row r="7" spans="1:17" ht="30" customHeight="1">
      <c r="A7" s="326">
        <f>INDEX(Data!$I$4:$AZ$108,MATCH(A$1,Data!$I$4:$I$108,0),MATCH($C7,Data!$I$4:$AZ$4,0))</f>
        <v>1</v>
      </c>
      <c r="B7" s="326">
        <f>IF(INDEX(Data!$I$4:$AZ$108,MATCH(B$1,Data!$I$4:$I$108,0),MATCH($C7,Data!$I$4:$AZ$4,0))=1,1000000,IF(INDEX(Data!$I$4:$AZ$108,MATCH(B$1,Data!$I$4:$I$108,0),MATCH($C7,Data!$I$4:$AZ$4,0))=1000000,1,INDEX(Data!$I$4:$AZ$108,MATCH(B$1,Data!$I$4:$I$108,0),MATCH($C7,Data!$I$4:$AZ$4,0))))</f>
        <v>1000</v>
      </c>
      <c r="C7" s="326" t="str">
        <f>+VLOOKUP(E7,sample!$A$3:$B$37,2,FALSE)</f>
        <v>NL_ABN</v>
      </c>
      <c r="E7" s="189" t="s">
        <v>275</v>
      </c>
      <c r="F7" s="217">
        <v>421311.04135842773</v>
      </c>
      <c r="G7" s="218">
        <v>93717.19336292558</v>
      </c>
      <c r="H7" s="219">
        <v>55090.776712084458</v>
      </c>
      <c r="I7" s="220">
        <v>77325.758000000002</v>
      </c>
      <c r="J7" s="221">
        <v>3882985.9695718423</v>
      </c>
      <c r="K7" s="219">
        <v>231073.83600000001</v>
      </c>
      <c r="L7" s="222">
        <v>5587.6459563333301</v>
      </c>
      <c r="M7" s="221">
        <v>1097406</v>
      </c>
      <c r="N7" s="219">
        <v>1668.3330000000001</v>
      </c>
      <c r="O7" s="222">
        <v>2005.2819999999999</v>
      </c>
      <c r="P7" s="221">
        <v>114311.106</v>
      </c>
      <c r="Q7" s="222">
        <v>118152.25199999999</v>
      </c>
    </row>
    <row r="8" spans="1:17" ht="30" customHeight="1">
      <c r="A8" s="326" t="e">
        <f>INDEX(Data!$I$4:$AZ$108,MATCH(A$1,Data!$I$4:$I$108,0),MATCH($C8,Data!$I$4:$AZ$4,0))</f>
        <v>#N/A</v>
      </c>
      <c r="B8" s="326" t="e">
        <f>IF(INDEX(Data!$I$4:$AZ$108,MATCH(B$1,Data!$I$4:$I$108,0),MATCH($C8,Data!$I$4:$AZ$4,0))=1,1000000,IF(INDEX(Data!$I$4:$AZ$108,MATCH(B$1,Data!$I$4:$I$108,0),MATCH($C8,Data!$I$4:$AZ$4,0))=1000000,1,INDEX(Data!$I$4:$AZ$108,MATCH(B$1,Data!$I$4:$I$108,0),MATCH($C8,Data!$I$4:$AZ$4,0))))</f>
        <v>#N/A</v>
      </c>
      <c r="C8" s="326" t="e">
        <f>+VLOOKUP(E8,sample!$A$3:$B$37,2,FALSE)</f>
        <v>#N/A</v>
      </c>
      <c r="E8" s="189" t="s">
        <v>277</v>
      </c>
      <c r="F8" s="190">
        <v>201384.52153600001</v>
      </c>
      <c r="G8" s="191">
        <v>37694.69442871002</v>
      </c>
      <c r="H8" s="192">
        <v>35849.153485960007</v>
      </c>
      <c r="I8" s="193">
        <v>51817.975521250002</v>
      </c>
      <c r="J8" s="194">
        <v>721235.90693060542</v>
      </c>
      <c r="K8" s="192">
        <v>171273.12899999999</v>
      </c>
      <c r="L8" s="195">
        <v>2662.3090538869606</v>
      </c>
      <c r="M8" s="194">
        <v>200310.10625154435</v>
      </c>
      <c r="N8" s="192">
        <v>18976.498584892965</v>
      </c>
      <c r="O8" s="195">
        <v>362.38</v>
      </c>
      <c r="P8" s="194">
        <v>9972.7556341300005</v>
      </c>
      <c r="Q8" s="195">
        <v>23035.956635710008</v>
      </c>
    </row>
    <row r="9" spans="1:17" ht="30" customHeight="1">
      <c r="A9" s="326">
        <f>INDEX(Data!$I$4:$AZ$108,MATCH(A$1,Data!$I$4:$I$108,0),MATCH($C9,Data!$I$4:$AZ$4,0))</f>
        <v>1</v>
      </c>
      <c r="B9" s="326">
        <f>IF(INDEX(Data!$I$4:$AZ$108,MATCH(B$1,Data!$I$4:$I$108,0),MATCH($C9,Data!$I$4:$AZ$4,0))=1,1000000,IF(INDEX(Data!$I$4:$AZ$108,MATCH(B$1,Data!$I$4:$I$108,0),MATCH($C9,Data!$I$4:$AZ$4,0))=1000000,1,INDEX(Data!$I$4:$AZ$108,MATCH(B$1,Data!$I$4:$I$108,0),MATCH($C9,Data!$I$4:$AZ$4,0))))</f>
        <v>1000</v>
      </c>
      <c r="C9" s="326" t="str">
        <f>+VLOOKUP(E9,sample!$A$3:$B$37,2,FALSE)</f>
        <v>FR_POS</v>
      </c>
      <c r="E9" s="189" t="s">
        <v>278</v>
      </c>
      <c r="F9" s="190">
        <v>223336.85661293901</v>
      </c>
      <c r="G9" s="191">
        <v>29927.832055080005</v>
      </c>
      <c r="H9" s="192">
        <v>3639.9313609999999</v>
      </c>
      <c r="I9" s="193">
        <v>11848.675999999999</v>
      </c>
      <c r="J9" s="194">
        <v>619887.96846939519</v>
      </c>
      <c r="K9" s="192">
        <v>152462.486</v>
      </c>
      <c r="L9" s="195">
        <v>0</v>
      </c>
      <c r="M9" s="194">
        <v>60329.492696000001</v>
      </c>
      <c r="N9" s="192">
        <v>14654.94</v>
      </c>
      <c r="O9" s="195">
        <v>252.96750700000001</v>
      </c>
      <c r="P9" s="194">
        <v>25397.831999999999</v>
      </c>
      <c r="Q9" s="195">
        <v>1108.8174541600001</v>
      </c>
    </row>
    <row r="10" spans="1:17" ht="30" customHeight="1">
      <c r="A10" s="326">
        <f>INDEX(Data!$I$4:$AZ$108,MATCH(A$1,Data!$I$4:$I$108,0),MATCH($C10,Data!$I$4:$AZ$4,0))</f>
        <v>1.362490633</v>
      </c>
      <c r="B10" s="326">
        <f>IF(INDEX(Data!$I$4:$AZ$108,MATCH(B$1,Data!$I$4:$I$108,0),MATCH($C10,Data!$I$4:$AZ$4,0))=1,1000000,IF(INDEX(Data!$I$4:$AZ$108,MATCH(B$1,Data!$I$4:$I$108,0),MATCH($C10,Data!$I$4:$AZ$4,0))=1000000,1,INDEX(Data!$I$4:$AZ$108,MATCH(B$1,Data!$I$4:$I$108,0),MATCH($C10,Data!$I$4:$AZ$4,0))))</f>
        <v>1</v>
      </c>
      <c r="C10" s="326" t="str">
        <f>+VLOOKUP(E10,sample!$A$3:$B$37,2,FALSE)</f>
        <v>UK_BAR</v>
      </c>
      <c r="E10" s="189" t="s">
        <v>280</v>
      </c>
      <c r="F10" s="190">
        <v>1940281.8017415577</v>
      </c>
      <c r="G10" s="191">
        <v>281661.3965145665</v>
      </c>
      <c r="H10" s="192">
        <v>324973.85187586921</v>
      </c>
      <c r="I10" s="193">
        <v>243981.3469333195</v>
      </c>
      <c r="J10" s="194">
        <v>40504697.082223125</v>
      </c>
      <c r="K10" s="192">
        <v>167985.1557426785</v>
      </c>
      <c r="L10" s="195">
        <v>333114.11598432652</v>
      </c>
      <c r="M10" s="194">
        <v>38237786.608332671</v>
      </c>
      <c r="N10" s="192">
        <v>112857.71558884786</v>
      </c>
      <c r="O10" s="195">
        <v>41522.920355944356</v>
      </c>
      <c r="P10" s="194">
        <v>683549.87778595195</v>
      </c>
      <c r="Q10" s="195">
        <v>551933.54056353879</v>
      </c>
    </row>
    <row r="11" spans="1:17" ht="30" customHeight="1">
      <c r="A11" s="326">
        <f>INDEX(Data!$I$4:$AZ$108,MATCH(A$1,Data!$I$4:$I$108,0),MATCH($C11,Data!$I$4:$AZ$4,0))</f>
        <v>1</v>
      </c>
      <c r="B11" s="326">
        <f>IF(INDEX(Data!$I$4:$AZ$108,MATCH(B$1,Data!$I$4:$I$108,0),MATCH($C11,Data!$I$4:$AZ$4,0))=1,1000000,IF(INDEX(Data!$I$4:$AZ$108,MATCH(B$1,Data!$I$4:$I$108,0),MATCH($C11,Data!$I$4:$AZ$4,0))=1000000,1,INDEX(Data!$I$4:$AZ$108,MATCH(B$1,Data!$I$4:$I$108,0),MATCH($C11,Data!$I$4:$AZ$4,0))))</f>
        <v>1000</v>
      </c>
      <c r="C11" s="326" t="str">
        <f>+VLOOKUP(E11,sample!$A$3:$B$37,2,FALSE)</f>
        <v>DE_BLB</v>
      </c>
      <c r="E11" s="189" t="s">
        <v>329</v>
      </c>
      <c r="F11" s="190">
        <v>275254.76980000001</v>
      </c>
      <c r="G11" s="191">
        <v>76042.994000000006</v>
      </c>
      <c r="H11" s="192">
        <v>110809.52800000001</v>
      </c>
      <c r="I11" s="193">
        <v>49074.374000000003</v>
      </c>
      <c r="J11" s="194">
        <v>2074094.7699363541</v>
      </c>
      <c r="K11" s="192">
        <v>75880.649000000005</v>
      </c>
      <c r="L11" s="195">
        <v>9380.5370000000003</v>
      </c>
      <c r="M11" s="194">
        <v>1551013.2649999999</v>
      </c>
      <c r="N11" s="192">
        <v>3601.4960000000001</v>
      </c>
      <c r="O11" s="195">
        <v>3155.4749999999999</v>
      </c>
      <c r="P11" s="194">
        <v>36192.726000000002</v>
      </c>
      <c r="Q11" s="195">
        <v>20251.245999999999</v>
      </c>
    </row>
    <row r="12" spans="1:17" ht="30" customHeight="1">
      <c r="A12" s="326">
        <f>INDEX(Data!$I$4:$AZ$108,MATCH(A$1,Data!$I$4:$I$108,0),MATCH($C12,Data!$I$4:$AZ$4,0))</f>
        <v>1</v>
      </c>
      <c r="B12" s="326">
        <f>IF(INDEX(Data!$I$4:$AZ$108,MATCH(B$1,Data!$I$4:$I$108,0),MATCH($C12,Data!$I$4:$AZ$4,0))=1,1000000,IF(INDEX(Data!$I$4:$AZ$108,MATCH(B$1,Data!$I$4:$I$108,0),MATCH($C12,Data!$I$4:$AZ$4,0))=1000000,1,INDEX(Data!$I$4:$AZ$108,MATCH(B$1,Data!$I$4:$I$108,0),MATCH($C12,Data!$I$4:$AZ$4,0))))</f>
        <v>1000</v>
      </c>
      <c r="C12" s="326" t="str">
        <f>+VLOOKUP(E12,sample!$A$3:$B$37,2,FALSE)</f>
        <v>ES_BBV</v>
      </c>
      <c r="E12" s="189" t="s">
        <v>283</v>
      </c>
      <c r="F12" s="190">
        <v>723166.99252178636</v>
      </c>
      <c r="G12" s="191">
        <v>36749.237011817473</v>
      </c>
      <c r="H12" s="192">
        <v>63938.760947315364</v>
      </c>
      <c r="I12" s="193">
        <v>147321.21443264865</v>
      </c>
      <c r="J12" s="194">
        <v>4796775.3059920901</v>
      </c>
      <c r="K12" s="192">
        <v>635711.60699999996</v>
      </c>
      <c r="L12" s="195">
        <v>31434.799999999999</v>
      </c>
      <c r="M12" s="194">
        <v>1778441.1746698492</v>
      </c>
      <c r="N12" s="192">
        <v>19155.472222598866</v>
      </c>
      <c r="O12" s="195">
        <v>762.16399999999999</v>
      </c>
      <c r="P12" s="194">
        <v>302419.68599999999</v>
      </c>
      <c r="Q12" s="195">
        <v>328071.43599999999</v>
      </c>
    </row>
    <row r="13" spans="1:17" ht="30" customHeight="1">
      <c r="A13" s="326">
        <f>INDEX(Data!$I$4:$AZ$108,MATCH(A$1,Data!$I$4:$I$108,0),MATCH($C13,Data!$I$4:$AZ$4,0))</f>
        <v>1</v>
      </c>
      <c r="B13" s="326">
        <f>IF(INDEX(Data!$I$4:$AZ$108,MATCH(B$1,Data!$I$4:$I$108,0),MATCH($C13,Data!$I$4:$AZ$4,0))=1,1000000,IF(INDEX(Data!$I$4:$AZ$108,MATCH(B$1,Data!$I$4:$I$108,0),MATCH($C13,Data!$I$4:$AZ$4,0))=1000000,1,INDEX(Data!$I$4:$AZ$108,MATCH(B$1,Data!$I$4:$I$108,0),MATCH($C13,Data!$I$4:$AZ$4,0))))</f>
        <v>1000</v>
      </c>
      <c r="C13" s="326" t="str">
        <f>+VLOOKUP(E13,sample!$A$3:$B$37,2,FALSE)</f>
        <v>ES_BFA</v>
      </c>
      <c r="E13" s="189" t="s">
        <v>423</v>
      </c>
      <c r="F13" s="190">
        <v>234816.41103946773</v>
      </c>
      <c r="G13" s="191">
        <v>7837.2001263908996</v>
      </c>
      <c r="H13" s="192">
        <v>19785.490371246608</v>
      </c>
      <c r="I13" s="193">
        <v>41765.503737000006</v>
      </c>
      <c r="J13" s="194">
        <v>944913.67129792448</v>
      </c>
      <c r="K13" s="192">
        <v>41593</v>
      </c>
      <c r="L13" s="195">
        <v>815.36741572000005</v>
      </c>
      <c r="M13" s="194">
        <v>403170.23743299994</v>
      </c>
      <c r="N13" s="192">
        <v>4058.7336813499851</v>
      </c>
      <c r="O13" s="195">
        <v>148.68600000000001</v>
      </c>
      <c r="P13" s="194">
        <v>18663.767</v>
      </c>
      <c r="Q13" s="195">
        <v>29414.771600938981</v>
      </c>
    </row>
    <row r="14" spans="1:17" ht="30" customHeight="1">
      <c r="A14" s="326">
        <f>INDEX(Data!$I$4:$AZ$108,MATCH(A$1,Data!$I$4:$I$108,0),MATCH($C14,Data!$I$4:$AZ$4,0))</f>
        <v>1</v>
      </c>
      <c r="B14" s="326">
        <f>IF(INDEX(Data!$I$4:$AZ$108,MATCH(B$1,Data!$I$4:$I$108,0),MATCH($C14,Data!$I$4:$AZ$4,0))=1,1000000,IF(INDEX(Data!$I$4:$AZ$108,MATCH(B$1,Data!$I$4:$I$108,0),MATCH($C14,Data!$I$4:$AZ$4,0))=1000000,1,INDEX(Data!$I$4:$AZ$108,MATCH(B$1,Data!$I$4:$I$108,0),MATCH($C14,Data!$I$4:$AZ$4,0))))</f>
        <v>1000</v>
      </c>
      <c r="C14" s="326" t="str">
        <f>+VLOOKUP(E14,sample!$A$3:$B$37,2,FALSE)</f>
        <v>FR_BNP</v>
      </c>
      <c r="E14" s="189" t="s">
        <v>285</v>
      </c>
      <c r="F14" s="190">
        <v>2252752.4781192285</v>
      </c>
      <c r="G14" s="191">
        <v>254082.08599559439</v>
      </c>
      <c r="H14" s="192">
        <v>418504.80131006974</v>
      </c>
      <c r="I14" s="193">
        <v>336180.66970820725</v>
      </c>
      <c r="J14" s="194">
        <v>43413380.658571333</v>
      </c>
      <c r="K14" s="192">
        <v>4554000</v>
      </c>
      <c r="L14" s="195">
        <v>161588.16982538512</v>
      </c>
      <c r="M14" s="194">
        <v>35228738.603993937</v>
      </c>
      <c r="N14" s="192">
        <v>206934.74233544813</v>
      </c>
      <c r="O14" s="195">
        <v>27409.916506999998</v>
      </c>
      <c r="P14" s="194">
        <v>989428.89114483877</v>
      </c>
      <c r="Q14" s="195">
        <v>756816.44128925609</v>
      </c>
    </row>
    <row r="15" spans="1:17" ht="30" customHeight="1">
      <c r="A15" s="326">
        <f>INDEX(Data!$I$4:$AZ$108,MATCH(A$1,Data!$I$4:$I$108,0),MATCH($C15,Data!$I$4:$AZ$4,0))</f>
        <v>1</v>
      </c>
      <c r="B15" s="326">
        <f>IF(INDEX(Data!$I$4:$AZ$108,MATCH(B$1,Data!$I$4:$I$108,0),MATCH($C15,Data!$I$4:$AZ$4,0))=1,1000000,IF(INDEX(Data!$I$4:$AZ$108,MATCH(B$1,Data!$I$4:$I$108,0),MATCH($C15,Data!$I$4:$AZ$4,0))=1000000,1,INDEX(Data!$I$4:$AZ$108,MATCH(B$1,Data!$I$4:$I$108,0),MATCH($C15,Data!$I$4:$AZ$4,0))))</f>
        <v>1</v>
      </c>
      <c r="C15" s="326" t="str">
        <f>+VLOOKUP(E15,sample!$A$3:$B$37,2,FALSE)</f>
        <v>FR_BPC</v>
      </c>
      <c r="E15" s="189" t="s">
        <v>287</v>
      </c>
      <c r="F15" s="190">
        <v>1336599.9354376059</v>
      </c>
      <c r="G15" s="191">
        <v>183786.95967553224</v>
      </c>
      <c r="H15" s="192">
        <v>212805.2477359217</v>
      </c>
      <c r="I15" s="193">
        <v>290410.34455779003</v>
      </c>
      <c r="J15" s="194">
        <v>32434761.032316126</v>
      </c>
      <c r="K15" s="192">
        <v>74300</v>
      </c>
      <c r="L15" s="195">
        <v>36346.345378214486</v>
      </c>
      <c r="M15" s="194">
        <v>10737927.572333001</v>
      </c>
      <c r="N15" s="192">
        <v>18866.518499999976</v>
      </c>
      <c r="O15" s="195">
        <v>15388.353000000001</v>
      </c>
      <c r="P15" s="194">
        <v>248223.02099725697</v>
      </c>
      <c r="Q15" s="195">
        <v>117760.073</v>
      </c>
    </row>
    <row r="16" spans="1:17" ht="30" customHeight="1">
      <c r="A16" s="326">
        <f>INDEX(Data!$I$4:$AZ$108,MATCH(A$1,Data!$I$4:$I$108,0),MATCH($C16,Data!$I$4:$AZ$4,0))</f>
        <v>1</v>
      </c>
      <c r="B16" s="326">
        <f>IF(INDEX(Data!$I$4:$AZ$108,MATCH(B$1,Data!$I$4:$I$108,0),MATCH($C16,Data!$I$4:$AZ$4,0))=1,1000000,IF(INDEX(Data!$I$4:$AZ$108,MATCH(B$1,Data!$I$4:$I$108,0),MATCH($C16,Data!$I$4:$AZ$4,0))=1000000,1,INDEX(Data!$I$4:$AZ$108,MATCH(B$1,Data!$I$4:$I$108,0),MATCH($C16,Data!$I$4:$AZ$4,0))))</f>
        <v>1</v>
      </c>
      <c r="C16" s="326" t="str">
        <f>+VLOOKUP(E16,sample!$A$3:$B$37,2,FALSE)</f>
        <v>DE_COM</v>
      </c>
      <c r="E16" s="189" t="s">
        <v>331</v>
      </c>
      <c r="F16" s="190">
        <v>655685.6</v>
      </c>
      <c r="G16" s="191">
        <v>162975.12203953273</v>
      </c>
      <c r="H16" s="192">
        <v>192094.67046254207</v>
      </c>
      <c r="I16" s="193">
        <v>78549</v>
      </c>
      <c r="J16" s="194">
        <v>28472574.364551596</v>
      </c>
      <c r="K16" s="192">
        <v>76320</v>
      </c>
      <c r="L16" s="195">
        <v>35873</v>
      </c>
      <c r="M16" s="194">
        <v>5009289.4371610004</v>
      </c>
      <c r="N16" s="192">
        <v>49525</v>
      </c>
      <c r="O16" s="195">
        <v>5722</v>
      </c>
      <c r="P16" s="194">
        <v>234707</v>
      </c>
      <c r="Q16" s="195">
        <v>128949</v>
      </c>
    </row>
    <row r="17" spans="1:17" ht="30" customHeight="1">
      <c r="A17" s="326">
        <f>INDEX(Data!$I$4:$AZ$108,MATCH(A$1,Data!$I$4:$I$108,0),MATCH($C17,Data!$I$4:$AZ$4,0))</f>
        <v>1</v>
      </c>
      <c r="B17" s="326">
        <f>IF(INDEX(Data!$I$4:$AZ$108,MATCH(B$1,Data!$I$4:$I$108,0),MATCH($C17,Data!$I$4:$AZ$4,0))=1,1000000,IF(INDEX(Data!$I$4:$AZ$108,MATCH(B$1,Data!$I$4:$I$108,0),MATCH($C17,Data!$I$4:$AZ$4,0))=1000000,1,INDEX(Data!$I$4:$AZ$108,MATCH(B$1,Data!$I$4:$I$108,0),MATCH($C17,Data!$I$4:$AZ$4,0))))</f>
        <v>1</v>
      </c>
      <c r="C17" s="326" t="str">
        <f>+VLOOKUP(E17,sample!$A$3:$B$37,2,FALSE)</f>
        <v>FR_CAG</v>
      </c>
      <c r="E17" s="189" t="s">
        <v>289</v>
      </c>
      <c r="F17" s="190">
        <v>1723005.5889625901</v>
      </c>
      <c r="G17" s="191">
        <v>169965.76857090613</v>
      </c>
      <c r="H17" s="192">
        <v>191824.78312758589</v>
      </c>
      <c r="I17" s="193">
        <v>261774.08390481849</v>
      </c>
      <c r="J17" s="194">
        <v>22645227.82505478</v>
      </c>
      <c r="K17" s="192">
        <v>2353000</v>
      </c>
      <c r="L17" s="195">
        <v>66712.832550860723</v>
      </c>
      <c r="M17" s="194">
        <v>13018629.173734199</v>
      </c>
      <c r="N17" s="192">
        <v>52721.486849131019</v>
      </c>
      <c r="O17" s="195">
        <v>6566.1748301277212</v>
      </c>
      <c r="P17" s="194">
        <v>307131.85168362013</v>
      </c>
      <c r="Q17" s="195">
        <v>294990.37203666777</v>
      </c>
    </row>
    <row r="18" spans="1:17" ht="30" customHeight="1">
      <c r="A18" s="326">
        <f>INDEX(Data!$I$4:$AZ$108,MATCH(A$1,Data!$I$4:$I$108,0),MATCH($C18,Data!$I$4:$AZ$4,0))</f>
        <v>1</v>
      </c>
      <c r="B18" s="326">
        <f>IF(INDEX(Data!$I$4:$AZ$108,MATCH(B$1,Data!$I$4:$I$108,0),MATCH($C18,Data!$I$4:$AZ$4,0))=1,1000000,IF(INDEX(Data!$I$4:$AZ$108,MATCH(B$1,Data!$I$4:$I$108,0),MATCH($C18,Data!$I$4:$AZ$4,0))=1000000,1,INDEX(Data!$I$4:$AZ$108,MATCH(B$1,Data!$I$4:$I$108,0),MATCH($C18,Data!$I$4:$AZ$4,0))))</f>
        <v>1000</v>
      </c>
      <c r="C18" s="326" t="str">
        <f>+VLOOKUP(E18,sample!$A$3:$B$37,2,FALSE)</f>
        <v>FR_CMU</v>
      </c>
      <c r="E18" s="189" t="s">
        <v>291</v>
      </c>
      <c r="F18" s="190">
        <v>695303.55137687246</v>
      </c>
      <c r="G18" s="191">
        <v>83507.573571378874</v>
      </c>
      <c r="H18" s="192">
        <v>50607.025781000601</v>
      </c>
      <c r="I18" s="193">
        <v>142326.97223869734</v>
      </c>
      <c r="J18" s="194">
        <v>8889415.5088401809</v>
      </c>
      <c r="K18" s="192">
        <v>289553.54747082002</v>
      </c>
      <c r="L18" s="195">
        <v>2453.46</v>
      </c>
      <c r="M18" s="194">
        <v>611213.09482190898</v>
      </c>
      <c r="N18" s="192">
        <v>30340.100494127633</v>
      </c>
      <c r="O18" s="195">
        <v>6997.8938317505299</v>
      </c>
      <c r="P18" s="194">
        <v>77468.153454999992</v>
      </c>
      <c r="Q18" s="195">
        <v>43193.170284755543</v>
      </c>
    </row>
    <row r="19" spans="1:17" ht="30" customHeight="1">
      <c r="A19" s="326">
        <f>INDEX(Data!$I$4:$AZ$108,MATCH(A$1,Data!$I$4:$I$108,0),MATCH($C19,Data!$I$4:$AZ$4,0))</f>
        <v>0.13400155399999999</v>
      </c>
      <c r="B19" s="326">
        <f>IF(INDEX(Data!$I$4:$AZ$108,MATCH(B$1,Data!$I$4:$I$108,0),MATCH($C19,Data!$I$4:$AZ$4,0))=1,1000000,IF(INDEX(Data!$I$4:$AZ$108,MATCH(B$1,Data!$I$4:$I$108,0),MATCH($C19,Data!$I$4:$AZ$4,0))=1000000,1,INDEX(Data!$I$4:$AZ$108,MATCH(B$1,Data!$I$4:$I$108,0),MATCH($C19,Data!$I$4:$AZ$4,0))))</f>
        <v>1</v>
      </c>
      <c r="C19" s="326" t="str">
        <f>+VLOOKUP(E19,sample!$A$3:$B$37,2,FALSE)</f>
        <v>DK_DAN</v>
      </c>
      <c r="E19" s="189" t="s">
        <v>293</v>
      </c>
      <c r="F19" s="190">
        <v>494215.85136634496</v>
      </c>
      <c r="G19" s="191">
        <v>80384.553274331251</v>
      </c>
      <c r="H19" s="192">
        <v>15645.749638890598</v>
      </c>
      <c r="I19" s="193">
        <v>166144.12691892835</v>
      </c>
      <c r="J19" s="194">
        <v>327370.87031271099</v>
      </c>
      <c r="K19" s="192">
        <v>87010.597130039998</v>
      </c>
      <c r="L19" s="195">
        <v>22099.979678252043</v>
      </c>
      <c r="M19" s="194">
        <v>6285098.104066602</v>
      </c>
      <c r="N19" s="192">
        <v>2706.9438151020172</v>
      </c>
      <c r="O19" s="195">
        <v>1033.134996024</v>
      </c>
      <c r="P19" s="194">
        <v>180527.80915957136</v>
      </c>
      <c r="Q19" s="195">
        <v>306374.27322913974</v>
      </c>
    </row>
    <row r="20" spans="1:17" ht="30" customHeight="1">
      <c r="A20" s="326">
        <f>INDEX(Data!$I$4:$AZ$108,MATCH(A$1,Data!$I$4:$I$108,0),MATCH($C20,Data!$I$4:$AZ$4,0))</f>
        <v>1</v>
      </c>
      <c r="B20" s="326">
        <f>IF(INDEX(Data!$I$4:$AZ$108,MATCH(B$1,Data!$I$4:$I$108,0),MATCH($C20,Data!$I$4:$AZ$4,0))=1,1000000,IF(INDEX(Data!$I$4:$AZ$108,MATCH(B$1,Data!$I$4:$I$108,0),MATCH($C20,Data!$I$4:$AZ$4,0))=1000000,1,INDEX(Data!$I$4:$AZ$108,MATCH(B$1,Data!$I$4:$I$108,0),MATCH($C20,Data!$I$4:$AZ$4,0))))</f>
        <v>1</v>
      </c>
      <c r="C20" s="326" t="str">
        <f>+VLOOKUP(E20,sample!$A$3:$B$37,2,FALSE)</f>
        <v>DE_DEB</v>
      </c>
      <c r="E20" s="189" t="s">
        <v>333</v>
      </c>
      <c r="F20" s="190">
        <v>1659337.4266617456</v>
      </c>
      <c r="G20" s="191">
        <v>256612.8891260348</v>
      </c>
      <c r="H20" s="192">
        <v>192667.86326144528</v>
      </c>
      <c r="I20" s="193">
        <v>229542.20710452</v>
      </c>
      <c r="J20" s="194">
        <v>135495731.89599133</v>
      </c>
      <c r="K20" s="192">
        <v>2203825.6888694898</v>
      </c>
      <c r="L20" s="195">
        <v>280100</v>
      </c>
      <c r="M20" s="194">
        <v>47271160.199587777</v>
      </c>
      <c r="N20" s="192">
        <v>70196.278216659994</v>
      </c>
      <c r="O20" s="195">
        <v>28480.571241769998</v>
      </c>
      <c r="P20" s="194">
        <v>826030.51599999995</v>
      </c>
      <c r="Q20" s="195">
        <v>559185.51900000009</v>
      </c>
    </row>
    <row r="21" spans="1:17" ht="30" customHeight="1">
      <c r="A21" s="326">
        <f>INDEX(Data!$I$4:$AZ$108,MATCH(A$1,Data!$I$4:$I$108,0),MATCH($C21,Data!$I$4:$AZ$4,0))</f>
        <v>0.10413412499999999</v>
      </c>
      <c r="B21" s="326">
        <f>IF(INDEX(Data!$I$4:$AZ$108,MATCH(B$1,Data!$I$4:$I$108,0),MATCH($C21,Data!$I$4:$AZ$4,0))=1,1000000,IF(INDEX(Data!$I$4:$AZ$108,MATCH(B$1,Data!$I$4:$I$108,0),MATCH($C21,Data!$I$4:$AZ$4,0))=1000000,1,INDEX(Data!$I$4:$AZ$108,MATCH(B$1,Data!$I$4:$I$108,0),MATCH($C21,Data!$I$4:$AZ$4,0))))</f>
        <v>1000</v>
      </c>
      <c r="C21" s="326" t="str">
        <f>+VLOOKUP(E21,sample!$A$3:$B$37,2,FALSE)</f>
        <v>NO_DNB</v>
      </c>
      <c r="E21" s="189" t="s">
        <v>295</v>
      </c>
      <c r="F21" s="190">
        <v>332370.63327132998</v>
      </c>
      <c r="G21" s="191">
        <v>53039.476118561492</v>
      </c>
      <c r="H21" s="192">
        <v>24759.751381169233</v>
      </c>
      <c r="I21" s="193">
        <v>91214.657863389846</v>
      </c>
      <c r="J21" s="194">
        <v>7448913.8067882126</v>
      </c>
      <c r="K21" s="192">
        <v>155607.16640700001</v>
      </c>
      <c r="L21" s="195">
        <v>16480.800913209401</v>
      </c>
      <c r="M21" s="194">
        <v>814703.8951194291</v>
      </c>
      <c r="N21" s="192">
        <v>2176.1496520846781</v>
      </c>
      <c r="O21" s="195">
        <v>12070.906314470134</v>
      </c>
      <c r="P21" s="194">
        <v>122208.913840013</v>
      </c>
      <c r="Q21" s="195">
        <v>89258.891973768899</v>
      </c>
    </row>
    <row r="22" spans="1:17" ht="30" customHeight="1">
      <c r="A22" s="326">
        <f>INDEX(Data!$I$4:$AZ$108,MATCH(A$1,Data!$I$4:$I$108,0),MATCH($C22,Data!$I$4:$AZ$4,0))</f>
        <v>1</v>
      </c>
      <c r="B22" s="326">
        <f>IF(INDEX(Data!$I$4:$AZ$108,MATCH(B$1,Data!$I$4:$I$108,0),MATCH($C22,Data!$I$4:$AZ$4,0))=1,1000000,IF(INDEX(Data!$I$4:$AZ$108,MATCH(B$1,Data!$I$4:$I$108,0),MATCH($C22,Data!$I$4:$AZ$4,0))=1000000,1,INDEX(Data!$I$4:$AZ$108,MATCH(B$1,Data!$I$4:$I$108,0),MATCH($C22,Data!$I$4:$AZ$4,0))))</f>
        <v>1000000</v>
      </c>
      <c r="C22" s="326" t="str">
        <f>+VLOOKUP(E22,sample!$A$3:$B$37,2,FALSE)</f>
        <v>DE_DZB</v>
      </c>
      <c r="E22" s="189" t="s">
        <v>335</v>
      </c>
      <c r="F22" s="190">
        <v>355518.68718637089</v>
      </c>
      <c r="G22" s="191">
        <v>141834.12806160434</v>
      </c>
      <c r="H22" s="192">
        <v>119363.46923570333</v>
      </c>
      <c r="I22" s="193">
        <v>87103.793563304236</v>
      </c>
      <c r="J22" s="194">
        <v>4687097.4666340249</v>
      </c>
      <c r="K22" s="192">
        <v>634806.98799107003</v>
      </c>
      <c r="L22" s="195">
        <v>20478.41</v>
      </c>
      <c r="M22" s="194">
        <v>856835.25528007012</v>
      </c>
      <c r="N22" s="192">
        <v>30933.791963</v>
      </c>
      <c r="O22" s="195">
        <v>3747.1109540000002</v>
      </c>
      <c r="P22" s="194">
        <v>80184.949819720001</v>
      </c>
      <c r="Q22" s="195">
        <v>27604.445866120001</v>
      </c>
    </row>
    <row r="23" spans="1:17" ht="30" customHeight="1">
      <c r="A23" s="326">
        <f>INDEX(Data!$I$4:$AZ$108,MATCH(A$1,Data!$I$4:$I$108,0),MATCH($C23,Data!$I$4:$AZ$4,0))</f>
        <v>1</v>
      </c>
      <c r="B23" s="326">
        <f>IF(INDEX(Data!$I$4:$AZ$108,MATCH(B$1,Data!$I$4:$I$108,0),MATCH($C23,Data!$I$4:$AZ$4,0))=1,1000000,IF(INDEX(Data!$I$4:$AZ$108,MATCH(B$1,Data!$I$4:$I$108,0),MATCH($C23,Data!$I$4:$AZ$4,0))=1000000,1,INDEX(Data!$I$4:$AZ$108,MATCH(B$1,Data!$I$4:$I$108,0),MATCH($C23,Data!$I$4:$AZ$4,0))))</f>
        <v>1000</v>
      </c>
      <c r="C23" s="326" t="str">
        <f>+VLOOKUP(E23,sample!$A$3:$B$37,2,FALSE)</f>
        <v>AT_ERS</v>
      </c>
      <c r="E23" s="189" t="s">
        <v>296</v>
      </c>
      <c r="F23" s="190">
        <v>219007.88699999999</v>
      </c>
      <c r="G23" s="191">
        <v>20338.735799999999</v>
      </c>
      <c r="H23" s="192">
        <v>23339.547600000002</v>
      </c>
      <c r="I23" s="193">
        <v>39447.939400000003</v>
      </c>
      <c r="J23" s="194">
        <v>6934584.4781486355</v>
      </c>
      <c r="K23" s="192">
        <v>190871</v>
      </c>
      <c r="L23" s="195">
        <v>0</v>
      </c>
      <c r="M23" s="194">
        <v>227489</v>
      </c>
      <c r="N23" s="192">
        <v>9748</v>
      </c>
      <c r="O23" s="195">
        <v>602</v>
      </c>
      <c r="P23" s="194">
        <v>100947</v>
      </c>
      <c r="Q23" s="195">
        <v>93704.210900000005</v>
      </c>
    </row>
    <row r="24" spans="1:17" ht="30" customHeight="1">
      <c r="A24" s="326">
        <f>INDEX(Data!$I$4:$AZ$108,MATCH(A$1,Data!$I$4:$I$108,0),MATCH($C24,Data!$I$4:$AZ$4,0))</f>
        <v>0.108819849</v>
      </c>
      <c r="B24" s="326">
        <f>IF(INDEX(Data!$I$4:$AZ$108,MATCH(B$1,Data!$I$4:$I$108,0),MATCH($C24,Data!$I$4:$AZ$4,0))=1,1000000,IF(INDEX(Data!$I$4:$AZ$108,MATCH(B$1,Data!$I$4:$I$108,0),MATCH($C24,Data!$I$4:$AZ$4,0))=1000000,1,INDEX(Data!$I$4:$AZ$108,MATCH(B$1,Data!$I$4:$I$108,0),MATCH($C24,Data!$I$4:$AZ$4,0))))</f>
        <v>1000</v>
      </c>
      <c r="C24" s="326" t="str">
        <f>+VLOOKUP(E24,sample!$A$3:$B$37,2,FALSE)</f>
        <v>SE_HAN</v>
      </c>
      <c r="E24" s="189" t="s">
        <v>299</v>
      </c>
      <c r="F24" s="190">
        <v>334417.22726097272</v>
      </c>
      <c r="G24" s="191">
        <v>25767.966798084453</v>
      </c>
      <c r="H24" s="192">
        <v>44297.033761172861</v>
      </c>
      <c r="I24" s="193">
        <v>157075.07859153967</v>
      </c>
      <c r="J24" s="194">
        <v>10942048.072190708</v>
      </c>
      <c r="K24" s="192">
        <v>169594.37858700001</v>
      </c>
      <c r="L24" s="195">
        <v>540.15660532796903</v>
      </c>
      <c r="M24" s="194">
        <v>677759.35965908726</v>
      </c>
      <c r="N24" s="192">
        <v>6497.2741324360641</v>
      </c>
      <c r="O24" s="195">
        <v>170.55807495546802</v>
      </c>
      <c r="P24" s="194">
        <v>135564.57643515564</v>
      </c>
      <c r="Q24" s="195">
        <v>81016.097208232313</v>
      </c>
    </row>
    <row r="25" spans="1:17" ht="30" customHeight="1">
      <c r="A25" s="326" t="e">
        <f>INDEX(Data!$I$4:$AZ$108,MATCH(A$1,Data!$I$4:$I$108,0),MATCH($C25,Data!$I$4:$AZ$4,0))</f>
        <v>#N/A</v>
      </c>
      <c r="B25" s="326" t="e">
        <f>IF(INDEX(Data!$I$4:$AZ$108,MATCH(B$1,Data!$I$4:$I$108,0),MATCH($C25,Data!$I$4:$AZ$4,0))=1,1000000,IF(INDEX(Data!$I$4:$AZ$108,MATCH(B$1,Data!$I$4:$I$108,0),MATCH($C25,Data!$I$4:$AZ$4,0))=1000000,1,INDEX(Data!$I$4:$AZ$108,MATCH(B$1,Data!$I$4:$I$108,0),MATCH($C25,Data!$I$4:$AZ$4,0))))</f>
        <v>#N/A</v>
      </c>
      <c r="C25" s="326" t="e">
        <f>+VLOOKUP(E25,sample!$A$3:$B$37,2,FALSE)</f>
        <v>#N/A</v>
      </c>
      <c r="E25" s="189" t="s">
        <v>337</v>
      </c>
      <c r="F25" s="190">
        <v>198878.45577728952</v>
      </c>
      <c r="G25" s="191">
        <v>56998.971618690004</v>
      </c>
      <c r="H25" s="192">
        <v>85462.608150140004</v>
      </c>
      <c r="I25" s="193">
        <v>55506.339475150002</v>
      </c>
      <c r="J25" s="194">
        <v>3159307.1994127496</v>
      </c>
      <c r="K25" s="192">
        <v>130600</v>
      </c>
      <c r="L25" s="195">
        <v>4577.3613329999998</v>
      </c>
      <c r="M25" s="194">
        <v>556451.11435799999</v>
      </c>
      <c r="N25" s="192">
        <v>28181.844601434601</v>
      </c>
      <c r="O25" s="195">
        <v>855.18222775000004</v>
      </c>
      <c r="P25" s="194">
        <v>49210.553</v>
      </c>
      <c r="Q25" s="195">
        <v>9808.8349999999991</v>
      </c>
    </row>
    <row r="26" spans="1:17" ht="30" customHeight="1">
      <c r="A26" s="326">
        <f>INDEX(Data!$I$4:$AZ$108,MATCH(A$1,Data!$I$4:$I$108,0),MATCH($C26,Data!$I$4:$AZ$4,0))</f>
        <v>0.91852668299999995</v>
      </c>
      <c r="B26" s="326">
        <f>IF(INDEX(Data!$I$4:$AZ$108,MATCH(B$1,Data!$I$4:$I$108,0),MATCH($C26,Data!$I$4:$AZ$4,0))=1,1000000,IF(INDEX(Data!$I$4:$AZ$108,MATCH(B$1,Data!$I$4:$I$108,0),MATCH($C26,Data!$I$4:$AZ$4,0))=1000000,1,INDEX(Data!$I$4:$AZ$108,MATCH(B$1,Data!$I$4:$I$108,0),MATCH($C26,Data!$I$4:$AZ$4,0))))</f>
        <v>1</v>
      </c>
      <c r="C26" s="326" t="str">
        <f>+VLOOKUP(E26,sample!$A$3:$B$37,2,FALSE)</f>
        <v>UK_HSB</v>
      </c>
      <c r="E26" s="189" t="s">
        <v>301</v>
      </c>
      <c r="F26" s="190">
        <v>2679723.7473253459</v>
      </c>
      <c r="G26" s="191">
        <v>275978.09090489498</v>
      </c>
      <c r="H26" s="192">
        <v>328865.00304732501</v>
      </c>
      <c r="I26" s="193">
        <v>343689.15263055899</v>
      </c>
      <c r="J26" s="194">
        <v>73504639.543566108</v>
      </c>
      <c r="K26" s="192">
        <v>5246025.8654036</v>
      </c>
      <c r="L26" s="195">
        <v>354704.719722801</v>
      </c>
      <c r="M26" s="194">
        <v>22476199.665309582</v>
      </c>
      <c r="N26" s="192">
        <v>48417.758034271996</v>
      </c>
      <c r="O26" s="195">
        <v>14522.691713056</v>
      </c>
      <c r="P26" s="194">
        <v>1279307.3064632809</v>
      </c>
      <c r="Q26" s="195">
        <v>1254072.97649431</v>
      </c>
    </row>
    <row r="27" spans="1:17" ht="30" customHeight="1">
      <c r="A27" s="326">
        <f>INDEX(Data!$I$4:$AZ$108,MATCH(A$1,Data!$I$4:$I$108,0),MATCH($C27,Data!$I$4:$AZ$4,0))</f>
        <v>1</v>
      </c>
      <c r="B27" s="326">
        <f>IF(INDEX(Data!$I$4:$AZ$108,MATCH(B$1,Data!$I$4:$I$108,0),MATCH($C27,Data!$I$4:$AZ$4,0))=1,1000000,IF(INDEX(Data!$I$4:$AZ$108,MATCH(B$1,Data!$I$4:$I$108,0),MATCH($C27,Data!$I$4:$AZ$4,0))=1000000,1,INDEX(Data!$I$4:$AZ$108,MATCH(B$1,Data!$I$4:$I$108,0),MATCH($C27,Data!$I$4:$AZ$4,0))))</f>
        <v>1</v>
      </c>
      <c r="C27" s="326" t="str">
        <f>+VLOOKUP(E27,sample!$A$3:$B$37,2,FALSE)</f>
        <v>NL_ING</v>
      </c>
      <c r="E27" s="189" t="s">
        <v>303</v>
      </c>
      <c r="F27" s="190">
        <v>1163853.3999999999</v>
      </c>
      <c r="G27" s="191">
        <v>108188</v>
      </c>
      <c r="H27" s="192">
        <v>103564</v>
      </c>
      <c r="I27" s="193">
        <v>137374</v>
      </c>
      <c r="J27" s="194">
        <v>20698585.693227395</v>
      </c>
      <c r="K27" s="192">
        <v>163305</v>
      </c>
      <c r="L27" s="195">
        <v>24869</v>
      </c>
      <c r="M27" s="194">
        <v>3548041</v>
      </c>
      <c r="N27" s="192">
        <v>21129</v>
      </c>
      <c r="O27" s="195">
        <v>1603</v>
      </c>
      <c r="P27" s="194">
        <v>490600</v>
      </c>
      <c r="Q27" s="195">
        <v>436487</v>
      </c>
    </row>
    <row r="28" spans="1:17" ht="30" customHeight="1">
      <c r="A28" s="326">
        <f>INDEX(Data!$I$4:$AZ$108,MATCH(A$1,Data!$I$4:$I$108,0),MATCH($C28,Data!$I$4:$AZ$4,0))</f>
        <v>1</v>
      </c>
      <c r="B28" s="326">
        <f>IF(INDEX(Data!$I$4:$AZ$108,MATCH(B$1,Data!$I$4:$I$108,0),MATCH($C28,Data!$I$4:$AZ$4,0))=1,1000000,IF(INDEX(Data!$I$4:$AZ$108,MATCH(B$1,Data!$I$4:$I$108,0),MATCH($C28,Data!$I$4:$AZ$4,0))=1000000,1,INDEX(Data!$I$4:$AZ$108,MATCH(B$1,Data!$I$4:$I$108,0),MATCH($C28,Data!$I$4:$AZ$4,0))))</f>
        <v>1000</v>
      </c>
      <c r="C28" s="326" t="str">
        <f>+VLOOKUP(E28,sample!$A$3:$B$37,2,FALSE)</f>
        <v>IT_INT</v>
      </c>
      <c r="E28" s="189" t="s">
        <v>304</v>
      </c>
      <c r="F28" s="190">
        <v>695873.05279999995</v>
      </c>
      <c r="G28" s="191">
        <v>104846.25757277828</v>
      </c>
      <c r="H28" s="192">
        <v>73097.549928273671</v>
      </c>
      <c r="I28" s="193">
        <v>172045.0602267099</v>
      </c>
      <c r="J28" s="194">
        <v>10162252.837274386</v>
      </c>
      <c r="K28" s="192">
        <v>444164.58199999999</v>
      </c>
      <c r="L28" s="195">
        <v>26707.138421</v>
      </c>
      <c r="M28" s="194">
        <v>2432326.0989999999</v>
      </c>
      <c r="N28" s="192">
        <v>20124.129108237215</v>
      </c>
      <c r="O28" s="195">
        <v>6128.0609999999997</v>
      </c>
      <c r="P28" s="194">
        <v>119438</v>
      </c>
      <c r="Q28" s="195">
        <v>132198</v>
      </c>
    </row>
    <row r="29" spans="1:17" ht="30" customHeight="1">
      <c r="A29" s="326">
        <f>INDEX(Data!$I$4:$AZ$108,MATCH(A$1,Data!$I$4:$I$108,0),MATCH($C29,Data!$I$4:$AZ$4,0))</f>
        <v>1</v>
      </c>
      <c r="B29" s="326">
        <f>IF(INDEX(Data!$I$4:$AZ$108,MATCH(B$1,Data!$I$4:$I$108,0),MATCH($C29,Data!$I$4:$AZ$4,0))=1,1000000,IF(INDEX(Data!$I$4:$AZ$108,MATCH(B$1,Data!$I$4:$I$108,0),MATCH($C29,Data!$I$4:$AZ$4,0))=1000000,1,INDEX(Data!$I$4:$AZ$108,MATCH(B$1,Data!$I$4:$I$108,0),MATCH($C29,Data!$I$4:$AZ$4,0))))</f>
        <v>1</v>
      </c>
      <c r="C29" s="326" t="str">
        <f>+VLOOKUP(E29,sample!$A$3:$B$37,2,FALSE)</f>
        <v>BE_KBC</v>
      </c>
      <c r="E29" s="189" t="s">
        <v>306</v>
      </c>
      <c r="F29" s="190">
        <v>232376.24815421976</v>
      </c>
      <c r="G29" s="191">
        <v>26659.902213536061</v>
      </c>
      <c r="H29" s="192">
        <v>61353.295474542836</v>
      </c>
      <c r="I29" s="193">
        <v>23412.692348888115</v>
      </c>
      <c r="J29" s="194">
        <v>5024857.4784810441</v>
      </c>
      <c r="K29" s="192">
        <v>223867.77491767</v>
      </c>
      <c r="L29" s="195">
        <v>0</v>
      </c>
      <c r="M29" s="194">
        <v>462996.64077260764</v>
      </c>
      <c r="N29" s="192">
        <v>4630.1505990000005</v>
      </c>
      <c r="O29" s="195">
        <v>3884</v>
      </c>
      <c r="P29" s="194">
        <v>95622</v>
      </c>
      <c r="Q29" s="195">
        <v>92846</v>
      </c>
    </row>
    <row r="30" spans="1:17" ht="30" customHeight="1">
      <c r="A30" s="326">
        <f>INDEX(Data!$I$4:$AZ$108,MATCH(A$1,Data!$I$4:$I$108,0),MATCH($C30,Data!$I$4:$AZ$4,0))</f>
        <v>1</v>
      </c>
      <c r="B30" s="326">
        <f>IF(INDEX(Data!$I$4:$AZ$108,MATCH(B$1,Data!$I$4:$I$108,0),MATCH($C30,Data!$I$4:$AZ$4,0))=1,1000000,IF(INDEX(Data!$I$4:$AZ$108,MATCH(B$1,Data!$I$4:$I$108,0),MATCH($C30,Data!$I$4:$AZ$4,0))=1000000,1,INDEX(Data!$I$4:$AZ$108,MATCH(B$1,Data!$I$4:$I$108,0),MATCH($C30,Data!$I$4:$AZ$4,0))))</f>
        <v>1000</v>
      </c>
      <c r="C30" s="326" t="str">
        <f>+VLOOKUP(E30,sample!$A$3:$B$37,2,FALSE)</f>
        <v>ES_CAI</v>
      </c>
      <c r="E30" s="189" t="s">
        <v>307</v>
      </c>
      <c r="F30" s="190">
        <v>376672.80518630275</v>
      </c>
      <c r="G30" s="191">
        <v>12730.192768931034</v>
      </c>
      <c r="H30" s="192">
        <v>25678.126631172767</v>
      </c>
      <c r="I30" s="193">
        <v>77206.892144779209</v>
      </c>
      <c r="J30" s="194">
        <v>2688873.8371085892</v>
      </c>
      <c r="K30" s="192">
        <v>97896.360588489988</v>
      </c>
      <c r="L30" s="195">
        <v>103.15981500000001</v>
      </c>
      <c r="M30" s="194">
        <v>454657.52658023633</v>
      </c>
      <c r="N30" s="192">
        <v>3780.582130590476</v>
      </c>
      <c r="O30" s="195">
        <v>965.35299999999995</v>
      </c>
      <c r="P30" s="194">
        <v>13262.781000000001</v>
      </c>
      <c r="Q30" s="195">
        <v>17206.276000000002</v>
      </c>
    </row>
    <row r="31" spans="1:17" ht="30" customHeight="1">
      <c r="A31" s="326">
        <f>INDEX(Data!$I$4:$AZ$108,MATCH(A$1,Data!$I$4:$I$108,0),MATCH($C31,Data!$I$4:$AZ$4,0))</f>
        <v>1</v>
      </c>
      <c r="B31" s="326">
        <f>IF(INDEX(Data!$I$4:$AZ$108,MATCH(B$1,Data!$I$4:$I$108,0),MATCH($C31,Data!$I$4:$AZ$4,0))=1,1000000,IF(INDEX(Data!$I$4:$AZ$108,MATCH(B$1,Data!$I$4:$I$108,0),MATCH($C31,Data!$I$4:$AZ$4,0))=1000000,1,INDEX(Data!$I$4:$AZ$108,MATCH(B$1,Data!$I$4:$I$108,0),MATCH($C31,Data!$I$4:$AZ$4,0))))</f>
        <v>1000000</v>
      </c>
      <c r="C31" s="326" t="str">
        <f>+VLOOKUP(E31,sample!$A$3:$B$37,2,FALSE)</f>
        <v>DE_LBW</v>
      </c>
      <c r="E31" s="189" t="s">
        <v>338</v>
      </c>
      <c r="F31" s="190">
        <v>289931.27506001305</v>
      </c>
      <c r="G31" s="191">
        <v>117430.27130547</v>
      </c>
      <c r="H31" s="192">
        <v>120479.71119680001</v>
      </c>
      <c r="I31" s="193">
        <v>58651.76956991</v>
      </c>
      <c r="J31" s="194">
        <v>4461538.7374079162</v>
      </c>
      <c r="K31" s="192">
        <v>225641.50297392998</v>
      </c>
      <c r="L31" s="195">
        <v>21907.23007754</v>
      </c>
      <c r="M31" s="194">
        <v>1140472.5369997262</v>
      </c>
      <c r="N31" s="192">
        <v>26571.314690669999</v>
      </c>
      <c r="O31" s="195">
        <v>2001.7227124000001</v>
      </c>
      <c r="P31" s="194">
        <v>63439.694000000003</v>
      </c>
      <c r="Q31" s="195">
        <v>36223.531000000003</v>
      </c>
    </row>
    <row r="32" spans="1:17" ht="30" customHeight="1">
      <c r="A32" s="326">
        <f>INDEX(Data!$I$4:$AZ$108,MATCH(A$1,Data!$I$4:$I$108,0),MATCH($C32,Data!$I$4:$AZ$4,0))</f>
        <v>1.362490633</v>
      </c>
      <c r="B32" s="326">
        <f>IF(INDEX(Data!$I$4:$AZ$108,MATCH(B$1,Data!$I$4:$I$108,0),MATCH($C32,Data!$I$4:$AZ$4,0))=1,1000000,IF(INDEX(Data!$I$4:$AZ$108,MATCH(B$1,Data!$I$4:$I$108,0),MATCH($C32,Data!$I$4:$AZ$4,0))=1000000,1,INDEX(Data!$I$4:$AZ$108,MATCH(B$1,Data!$I$4:$I$108,0),MATCH($C32,Data!$I$4:$AZ$4,0))))</f>
        <v>1</v>
      </c>
      <c r="C32" s="326" t="str">
        <f>+VLOOKUP(E32,sample!$A$3:$B$37,2,FALSE)</f>
        <v>UK_LOY</v>
      </c>
      <c r="E32" s="189" t="s">
        <v>309</v>
      </c>
      <c r="F32" s="190">
        <v>1107113.7497601504</v>
      </c>
      <c r="G32" s="191">
        <v>38861.214519263995</v>
      </c>
      <c r="H32" s="192">
        <v>78565.926277919993</v>
      </c>
      <c r="I32" s="193">
        <v>216311.46480815997</v>
      </c>
      <c r="J32" s="194">
        <v>36204728.355816267</v>
      </c>
      <c r="K32" s="192">
        <v>13348.311716831999</v>
      </c>
      <c r="L32" s="195">
        <v>26584.927452191998</v>
      </c>
      <c r="M32" s="194">
        <v>9335566.8216338865</v>
      </c>
      <c r="N32" s="192">
        <v>2373.860571744</v>
      </c>
      <c r="O32" s="195">
        <v>6853.2545873279996</v>
      </c>
      <c r="P32" s="194">
        <v>88229.554468031987</v>
      </c>
      <c r="Q32" s="195">
        <v>143896.52068233598</v>
      </c>
    </row>
    <row r="33" spans="1:18" ht="30" customHeight="1">
      <c r="A33" s="326">
        <f>INDEX(Data!$I$4:$AZ$108,MATCH(A$1,Data!$I$4:$I$108,0),MATCH($C33,Data!$I$4:$AZ$4,0))</f>
        <v>1.362490633</v>
      </c>
      <c r="B33" s="326">
        <f>IF(INDEX(Data!$I$4:$AZ$108,MATCH(B$1,Data!$I$4:$I$108,0),MATCH($C33,Data!$I$4:$AZ$4,0))=1,1000000,IF(INDEX(Data!$I$4:$AZ$108,MATCH(B$1,Data!$I$4:$I$108,0),MATCH($C33,Data!$I$4:$AZ$4,0))=1000000,1,INDEX(Data!$I$4:$AZ$108,MATCH(B$1,Data!$I$4:$I$108,0),MATCH($C33,Data!$I$4:$AZ$4,0))))</f>
        <v>1</v>
      </c>
      <c r="C33" s="326" t="str">
        <f>+VLOOKUP(E33,sample!$A$3:$B$37,2,FALSE)</f>
        <v>UK_NAT</v>
      </c>
      <c r="E33" s="189" t="s">
        <v>311</v>
      </c>
      <c r="F33" s="190">
        <v>276998.62646784983</v>
      </c>
      <c r="G33" s="191">
        <v>3894.3663184894212</v>
      </c>
      <c r="H33" s="192">
        <v>8784.6331839481845</v>
      </c>
      <c r="I33" s="193">
        <v>39190.580765732397</v>
      </c>
      <c r="J33" s="194">
        <v>407980.9492353088</v>
      </c>
      <c r="K33" s="192">
        <v>0</v>
      </c>
      <c r="L33" s="195">
        <v>0</v>
      </c>
      <c r="M33" s="194">
        <v>171641.85845038004</v>
      </c>
      <c r="N33" s="192">
        <v>3604.3044898371036</v>
      </c>
      <c r="O33" s="195">
        <v>118.30259261383172</v>
      </c>
      <c r="P33" s="194">
        <v>7823.8541504639998</v>
      </c>
      <c r="Q33" s="195">
        <v>8326.458421404961</v>
      </c>
    </row>
    <row r="34" spans="1:18" ht="30" customHeight="1">
      <c r="A34" s="326">
        <f>INDEX(Data!$I$4:$AZ$108,MATCH(A$1,Data!$I$4:$I$108,0),MATCH($C34,Data!$I$4:$AZ$4,0))</f>
        <v>1</v>
      </c>
      <c r="B34" s="326">
        <f>IF(INDEX(Data!$I$4:$AZ$108,MATCH(B$1,Data!$I$4:$I$108,0),MATCH($C34,Data!$I$4:$AZ$4,0))=1,1000000,IF(INDEX(Data!$I$4:$AZ$108,MATCH(B$1,Data!$I$4:$I$108,0),MATCH($C34,Data!$I$4:$AZ$4,0))=1000000,1,INDEX(Data!$I$4:$AZ$108,MATCH(B$1,Data!$I$4:$I$108,0),MATCH($C34,Data!$I$4:$AZ$4,0))))</f>
        <v>1000</v>
      </c>
      <c r="C34" s="326" t="str">
        <f>+VLOOKUP(E34,sample!$A$3:$B$37,2,FALSE)</f>
        <v>SE_NOR</v>
      </c>
      <c r="E34" s="189" t="s">
        <v>313</v>
      </c>
      <c r="F34" s="190">
        <v>654514.6</v>
      </c>
      <c r="G34" s="191">
        <v>105788</v>
      </c>
      <c r="H34" s="192">
        <v>60002</v>
      </c>
      <c r="I34" s="193">
        <v>241255</v>
      </c>
      <c r="J34" s="194">
        <v>29011786.181709673</v>
      </c>
      <c r="K34" s="192">
        <v>614800</v>
      </c>
      <c r="L34" s="195">
        <v>53975</v>
      </c>
      <c r="M34" s="194">
        <v>6375089</v>
      </c>
      <c r="N34" s="192">
        <v>39204</v>
      </c>
      <c r="O34" s="195">
        <v>2764</v>
      </c>
      <c r="P34" s="194">
        <v>395086</v>
      </c>
      <c r="Q34" s="195">
        <v>393005</v>
      </c>
    </row>
    <row r="35" spans="1:18" ht="30" customHeight="1">
      <c r="A35" s="326">
        <f>INDEX(Data!$I$4:$AZ$108,MATCH(A$1,Data!$I$4:$I$108,0),MATCH($C35,Data!$I$4:$AZ$4,0))</f>
        <v>1</v>
      </c>
      <c r="B35" s="326">
        <f>IF(INDEX(Data!$I$4:$AZ$108,MATCH(B$1,Data!$I$4:$I$108,0),MATCH($C35,Data!$I$4:$AZ$4,0))=1,1000000,IF(INDEX(Data!$I$4:$AZ$108,MATCH(B$1,Data!$I$4:$I$108,0),MATCH($C35,Data!$I$4:$AZ$4,0))=1000000,1,INDEX(Data!$I$4:$AZ$108,MATCH(B$1,Data!$I$4:$I$108,0),MATCH($C35,Data!$I$4:$AZ$4,0))))</f>
        <v>1000</v>
      </c>
      <c r="C35" s="326" t="str">
        <f>+VLOOKUP(E35,sample!$A$3:$B$37,2,FALSE)</f>
        <v>DE_NLB</v>
      </c>
      <c r="E35" s="189" t="s">
        <v>340</v>
      </c>
      <c r="F35" s="190">
        <v>215609.09340000001</v>
      </c>
      <c r="G35" s="191">
        <v>64527.695</v>
      </c>
      <c r="H35" s="192">
        <v>76319.760999999999</v>
      </c>
      <c r="I35" s="193">
        <v>47393.875999999997</v>
      </c>
      <c r="J35" s="194">
        <v>710414.27243280178</v>
      </c>
      <c r="K35" s="192">
        <v>69023.760999999999</v>
      </c>
      <c r="L35" s="195">
        <v>6886.08</v>
      </c>
      <c r="M35" s="194">
        <v>318932.28899999999</v>
      </c>
      <c r="N35" s="192">
        <v>21122.29</v>
      </c>
      <c r="O35" s="195">
        <v>563.02599999999995</v>
      </c>
      <c r="P35" s="194">
        <v>61637.913999999997</v>
      </c>
      <c r="Q35" s="195">
        <v>43142.391000000003</v>
      </c>
    </row>
    <row r="36" spans="1:18" ht="30" customHeight="1">
      <c r="A36" s="326">
        <f>INDEX(Data!$I$4:$AZ$108,MATCH(A$1,Data!$I$4:$I$108,0),MATCH($C36,Data!$I$4:$AZ$4,0))</f>
        <v>1</v>
      </c>
      <c r="B36" s="326">
        <f>IF(INDEX(Data!$I$4:$AZ$108,MATCH(B$1,Data!$I$4:$I$108,0),MATCH($C36,Data!$I$4:$AZ$4,0))=1,1000000,IF(INDEX(Data!$I$4:$AZ$108,MATCH(B$1,Data!$I$4:$I$108,0),MATCH($C36,Data!$I$4:$AZ$4,0))=1000000,1,INDEX(Data!$I$4:$AZ$108,MATCH(B$1,Data!$I$4:$I$108,0),MATCH($C36,Data!$I$4:$AZ$4,0))))</f>
        <v>1</v>
      </c>
      <c r="C36" s="326" t="str">
        <f>+VLOOKUP(E36,sample!$A$3:$B$37,2,FALSE)</f>
        <v>NL_RAB</v>
      </c>
      <c r="E36" s="189" t="s">
        <v>315</v>
      </c>
      <c r="F36" s="190">
        <v>728314.7</v>
      </c>
      <c r="G36" s="191">
        <v>34512</v>
      </c>
      <c r="H36" s="192">
        <v>45074</v>
      </c>
      <c r="I36" s="193">
        <v>201592</v>
      </c>
      <c r="J36" s="194">
        <v>13311174.541917887</v>
      </c>
      <c r="K36" s="192">
        <v>211</v>
      </c>
      <c r="L36" s="195">
        <v>109089</v>
      </c>
      <c r="M36" s="194">
        <v>2638888.8259999999</v>
      </c>
      <c r="N36" s="192">
        <v>1120</v>
      </c>
      <c r="O36" s="195">
        <v>3976</v>
      </c>
      <c r="P36" s="194">
        <v>232257</v>
      </c>
      <c r="Q36" s="195">
        <v>77817</v>
      </c>
    </row>
    <row r="37" spans="1:18" ht="30" customHeight="1">
      <c r="A37" s="326">
        <f>INDEX(Data!$I$4:$AZ$108,MATCH(A$1,Data!$I$4:$I$108,0),MATCH($C37,Data!$I$4:$AZ$4,0))</f>
        <v>1.362490633</v>
      </c>
      <c r="B37" s="326">
        <f>IF(INDEX(Data!$I$4:$AZ$108,MATCH(B$1,Data!$I$4:$I$108,0),MATCH($C37,Data!$I$4:$AZ$4,0))=1,1000000,IF(INDEX(Data!$I$4:$AZ$108,MATCH(B$1,Data!$I$4:$I$108,0),MATCH($C37,Data!$I$4:$AZ$4,0))=1000000,1,INDEX(Data!$I$4:$AZ$108,MATCH(B$1,Data!$I$4:$I$108,0),MATCH($C37,Data!$I$4:$AZ$4,0))))</f>
        <v>1</v>
      </c>
      <c r="C37" s="326" t="str">
        <f>+VLOOKUP(E37,sample!$A$3:$B$37,2,FALSE)</f>
        <v>UK_RBS</v>
      </c>
      <c r="E37" s="189" t="s">
        <v>317</v>
      </c>
      <c r="F37" s="190">
        <v>1410546.7962546141</v>
      </c>
      <c r="G37" s="191">
        <v>198053.66535398399</v>
      </c>
      <c r="H37" s="192">
        <v>203226.34477180798</v>
      </c>
      <c r="I37" s="193">
        <v>135289.51079971198</v>
      </c>
      <c r="J37" s="194">
        <v>50421669.428470828</v>
      </c>
      <c r="K37" s="192">
        <v>141047.63122387198</v>
      </c>
      <c r="L37" s="195">
        <v>123200.66756361599</v>
      </c>
      <c r="M37" s="194">
        <v>38224419.038687997</v>
      </c>
      <c r="N37" s="192">
        <v>30842.213366687996</v>
      </c>
      <c r="O37" s="195">
        <v>6813.454869792</v>
      </c>
      <c r="P37" s="194">
        <v>472797.53481427196</v>
      </c>
      <c r="Q37" s="195">
        <v>349138.52856806398</v>
      </c>
    </row>
    <row r="38" spans="1:18" ht="30" customHeight="1">
      <c r="A38" s="326">
        <f>INDEX(Data!$I$4:$AZ$108,MATCH(A$1,Data!$I$4:$I$108,0),MATCH($C38,Data!$I$4:$AZ$4,0))</f>
        <v>1</v>
      </c>
      <c r="B38" s="326">
        <f>IF(INDEX(Data!$I$4:$AZ$108,MATCH(B$1,Data!$I$4:$I$108,0),MATCH($C38,Data!$I$4:$AZ$4,0))=1,1000000,IF(INDEX(Data!$I$4:$AZ$108,MATCH(B$1,Data!$I$4:$I$108,0),MATCH($C38,Data!$I$4:$AZ$4,0))=1000000,1,INDEX(Data!$I$4:$AZ$108,MATCH(B$1,Data!$I$4:$I$108,0),MATCH($C38,Data!$I$4:$AZ$4,0))))</f>
        <v>1</v>
      </c>
      <c r="C38" s="326" t="str">
        <f>+VLOOKUP(E38,sample!$A$3:$B$37,2,FALSE)</f>
        <v>ES_SAN</v>
      </c>
      <c r="E38" s="189" t="s">
        <v>318</v>
      </c>
      <c r="F38" s="190">
        <v>1455593.2001382192</v>
      </c>
      <c r="G38" s="191">
        <v>137532.72200000001</v>
      </c>
      <c r="H38" s="192">
        <v>223168.53481087001</v>
      </c>
      <c r="I38" s="193">
        <v>318504.31018091686</v>
      </c>
      <c r="J38" s="194">
        <v>13052266.064437566</v>
      </c>
      <c r="K38" s="192">
        <v>943103.88758771843</v>
      </c>
      <c r="L38" s="195">
        <v>29593.583868631933</v>
      </c>
      <c r="M38" s="194">
        <v>4117354</v>
      </c>
      <c r="N38" s="192">
        <v>43702.820613224219</v>
      </c>
      <c r="O38" s="195">
        <v>2557.0740000000001</v>
      </c>
      <c r="P38" s="194">
        <v>826402.72537700005</v>
      </c>
      <c r="Q38" s="195">
        <v>724955.59763649991</v>
      </c>
    </row>
    <row r="39" spans="1:18" ht="30" customHeight="1">
      <c r="A39" s="326">
        <f>INDEX(Data!$I$4:$AZ$108,MATCH(A$1,Data!$I$4:$I$108,0),MATCH($C39,Data!$I$4:$AZ$4,0))</f>
        <v>0.108819849</v>
      </c>
      <c r="B39" s="326">
        <f>IF(INDEX(Data!$I$4:$AZ$108,MATCH(B$1,Data!$I$4:$I$108,0),MATCH($C39,Data!$I$4:$AZ$4,0))=1,1000000,IF(INDEX(Data!$I$4:$AZ$108,MATCH(B$1,Data!$I$4:$I$108,0),MATCH($C39,Data!$I$4:$AZ$4,0))=1000000,1,INDEX(Data!$I$4:$AZ$108,MATCH(B$1,Data!$I$4:$I$108,0),MATCH($C39,Data!$I$4:$AZ$4,0))))</f>
        <v>1000</v>
      </c>
      <c r="C39" s="326" t="str">
        <f>+VLOOKUP(E39,sample!$A$3:$B$37,2,FALSE)</f>
        <v>SE_SEB</v>
      </c>
      <c r="E39" s="189" t="s">
        <v>320</v>
      </c>
      <c r="F39" s="190">
        <v>310460.43219021655</v>
      </c>
      <c r="G39" s="191">
        <v>35795.003894020934</v>
      </c>
      <c r="H39" s="192">
        <v>48244.555206894518</v>
      </c>
      <c r="I39" s="193">
        <v>100962.18948681638</v>
      </c>
      <c r="J39" s="194">
        <v>5680476.1497458341</v>
      </c>
      <c r="K39" s="192">
        <v>720004.25761700002</v>
      </c>
      <c r="L39" s="195">
        <v>18181.296075473369</v>
      </c>
      <c r="M39" s="194">
        <v>1442570.1605512791</v>
      </c>
      <c r="N39" s="192">
        <v>17091.223869399295</v>
      </c>
      <c r="O39" s="195">
        <v>3552.4326583120005</v>
      </c>
      <c r="P39" s="194">
        <v>94979.490553187614</v>
      </c>
      <c r="Q39" s="195">
        <v>110347.86992241097</v>
      </c>
      <c r="R39" s="196"/>
    </row>
    <row r="40" spans="1:18" ht="30" customHeight="1">
      <c r="A40" s="326">
        <f>INDEX(Data!$I$4:$AZ$108,MATCH(A$1,Data!$I$4:$I$108,0),MATCH($C40,Data!$I$4:$AZ$4,0))</f>
        <v>1</v>
      </c>
      <c r="B40" s="326">
        <f>IF(INDEX(Data!$I$4:$AZ$108,MATCH(B$1,Data!$I$4:$I$108,0),MATCH($C40,Data!$I$4:$AZ$4,0))=1,1000000,IF(INDEX(Data!$I$4:$AZ$108,MATCH(B$1,Data!$I$4:$I$108,0),MATCH($C40,Data!$I$4:$AZ$4,0))=1000000,1,INDEX(Data!$I$4:$AZ$108,MATCH(B$1,Data!$I$4:$I$108,0),MATCH($C40,Data!$I$4:$AZ$4,0))))</f>
        <v>1000000</v>
      </c>
      <c r="C40" s="326" t="str">
        <f>+VLOOKUP(E40,sample!$A$3:$B$37,2,FALSE)</f>
        <v>FR_SOC</v>
      </c>
      <c r="E40" s="189" t="s">
        <v>321</v>
      </c>
      <c r="F40" s="190">
        <v>1409198.164715013</v>
      </c>
      <c r="G40" s="191">
        <v>122442.22911711401</v>
      </c>
      <c r="H40" s="192">
        <v>176915.7925237384</v>
      </c>
      <c r="I40" s="193">
        <v>200579.04623444</v>
      </c>
      <c r="J40" s="194">
        <v>27650483.686409906</v>
      </c>
      <c r="K40" s="192">
        <v>3854000</v>
      </c>
      <c r="L40" s="195">
        <v>94506.545167597549</v>
      </c>
      <c r="M40" s="194">
        <v>18527798.598182</v>
      </c>
      <c r="N40" s="192">
        <v>108455.04863234995</v>
      </c>
      <c r="O40" s="195">
        <v>7166.2195670000001</v>
      </c>
      <c r="P40" s="194">
        <v>426598.77270700003</v>
      </c>
      <c r="Q40" s="195">
        <v>336572.96614099998</v>
      </c>
      <c r="R40" s="196"/>
    </row>
    <row r="41" spans="1:18" ht="30" customHeight="1">
      <c r="A41" s="326">
        <f>INDEX(Data!$I$4:$AZ$108,MATCH(A$1,Data!$I$4:$I$108,0),MATCH($C41,Data!$I$4:$AZ$4,0))</f>
        <v>0.91852668299999995</v>
      </c>
      <c r="B41" s="326">
        <f>IF(INDEX(Data!$I$4:$AZ$108,MATCH(B$1,Data!$I$4:$I$108,0),MATCH($C41,Data!$I$4:$AZ$4,0))=1,1000000,IF(INDEX(Data!$I$4:$AZ$108,MATCH(B$1,Data!$I$4:$I$108,0),MATCH($C41,Data!$I$4:$AZ$4,0))=1000000,1,INDEX(Data!$I$4:$AZ$108,MATCH(B$1,Data!$I$4:$I$108,0),MATCH($C41,Data!$I$4:$AZ$4,0))))</f>
        <v>1</v>
      </c>
      <c r="C41" s="326" t="str">
        <f>+VLOOKUP(E41,sample!$A$3:$B$37,2,FALSE)</f>
        <v>UK_STC</v>
      </c>
      <c r="E41" s="189" t="s">
        <v>323</v>
      </c>
      <c r="F41" s="190">
        <v>714448.48372563068</v>
      </c>
      <c r="G41" s="191">
        <v>161793.00428011807</v>
      </c>
      <c r="H41" s="192">
        <v>149839.63625494618</v>
      </c>
      <c r="I41" s="193">
        <v>118884.71505245578</v>
      </c>
      <c r="J41" s="194">
        <v>26296209.58568304</v>
      </c>
      <c r="K41" s="192">
        <v>752318.69072925544</v>
      </c>
      <c r="L41" s="195">
        <v>40209.381454924427</v>
      </c>
      <c r="M41" s="194">
        <v>5885030.8900211276</v>
      </c>
      <c r="N41" s="192">
        <v>46676.288632198208</v>
      </c>
      <c r="O41" s="195">
        <v>3073.0582339729999</v>
      </c>
      <c r="P41" s="194">
        <v>454535.04676393297</v>
      </c>
      <c r="Q41" s="195">
        <v>439149.98786487599</v>
      </c>
    </row>
    <row r="42" spans="1:18" ht="30" customHeight="1">
      <c r="A42" s="326">
        <f>INDEX(Data!$I$4:$AZ$108,MATCH(A$1,Data!$I$4:$I$108,0),MATCH($C42,Data!$I$4:$AZ$4,0))</f>
        <v>0.108819849</v>
      </c>
      <c r="B42" s="326">
        <f>IF(INDEX(Data!$I$4:$AZ$108,MATCH(B$1,Data!$I$4:$I$108,0),MATCH($C42,Data!$I$4:$AZ$4,0))=1,1000000,IF(INDEX(Data!$I$4:$AZ$108,MATCH(B$1,Data!$I$4:$I$108,0),MATCH($C42,Data!$I$4:$AZ$4,0))=1000000,1,INDEX(Data!$I$4:$AZ$108,MATCH(B$1,Data!$I$4:$I$108,0),MATCH($C42,Data!$I$4:$AZ$4,0))))</f>
        <v>1000</v>
      </c>
      <c r="C42" s="326" t="str">
        <f>+VLOOKUP(E42,sample!$A$3:$B$37,2,FALSE)</f>
        <v>SE_SWE</v>
      </c>
      <c r="E42" s="189" t="s">
        <v>325</v>
      </c>
      <c r="F42" s="229">
        <v>248499.67050661848</v>
      </c>
      <c r="G42" s="230">
        <v>23540.558791843468</v>
      </c>
      <c r="H42" s="231">
        <v>23949.048730664483</v>
      </c>
      <c r="I42" s="232">
        <v>114656.00504041764</v>
      </c>
      <c r="J42" s="233">
        <v>3133545.6692732708</v>
      </c>
      <c r="K42" s="231">
        <v>147543.07519630971</v>
      </c>
      <c r="L42" s="234">
        <v>61.626743244739998</v>
      </c>
      <c r="M42" s="233">
        <v>921549.82982009253</v>
      </c>
      <c r="N42" s="231">
        <v>4330.2219685577247</v>
      </c>
      <c r="O42" s="234">
        <v>16.821036921999998</v>
      </c>
      <c r="P42" s="233">
        <v>21851.497684555565</v>
      </c>
      <c r="Q42" s="234">
        <v>90822.814539038794</v>
      </c>
    </row>
    <row r="43" spans="1:18" ht="30" customHeight="1" thickBot="1">
      <c r="A43" s="326" t="e">
        <f>INDEX(Data!$I$4:$AZ$108,MATCH(A$1,Data!$I$4:$I$108,0),MATCH($C43,Data!$I$4:$AZ$4,0))</f>
        <v>#N/A</v>
      </c>
      <c r="B43" s="326" t="e">
        <f>IF(INDEX(Data!$I$4:$AZ$108,MATCH(B$1,Data!$I$4:$I$108,0),MATCH($C43,Data!$I$4:$AZ$4,0))=1,1000000,IF(INDEX(Data!$I$4:$AZ$108,MATCH(B$1,Data!$I$4:$I$108,0),MATCH($C43,Data!$I$4:$AZ$4,0))=1000000,1,INDEX(Data!$I$4:$AZ$108,MATCH(B$1,Data!$I$4:$I$108,0),MATCH($C43,Data!$I$4:$AZ$4,0))))</f>
        <v>#N/A</v>
      </c>
      <c r="C43" s="326" t="e">
        <f>+VLOOKUP(E43,sample!$A$3:$B$37,2,FALSE)</f>
        <v>#N/A</v>
      </c>
      <c r="E43" s="189" t="s">
        <v>327</v>
      </c>
      <c r="F43" s="223">
        <v>1034420.94818684</v>
      </c>
      <c r="G43" s="224">
        <v>151185.36062522</v>
      </c>
      <c r="H43" s="225">
        <v>214723.14511478</v>
      </c>
      <c r="I43" s="226">
        <v>186115.18783683999</v>
      </c>
      <c r="J43" s="227">
        <v>9690155.4469751362</v>
      </c>
      <c r="K43" s="225">
        <v>265045.34399999998</v>
      </c>
      <c r="L43" s="228">
        <v>71933.078800000003</v>
      </c>
      <c r="M43" s="227">
        <v>2498951.4819999998</v>
      </c>
      <c r="N43" s="225">
        <v>42445.004999999997</v>
      </c>
      <c r="O43" s="228">
        <v>6919.402</v>
      </c>
      <c r="P43" s="227">
        <v>438079.739</v>
      </c>
      <c r="Q43" s="228">
        <v>642944.19363373693</v>
      </c>
    </row>
    <row r="44" spans="1:18">
      <c r="F44" s="197"/>
      <c r="G44" s="198"/>
      <c r="H44" s="196"/>
      <c r="I44" s="196"/>
      <c r="J44" s="196"/>
      <c r="K44" s="196"/>
      <c r="L44" s="196"/>
      <c r="M44" s="196"/>
      <c r="N44" s="196"/>
      <c r="O44" s="196"/>
      <c r="P44" s="196"/>
      <c r="Q44" s="196"/>
    </row>
    <row r="45" spans="1:18">
      <c r="F45" s="197"/>
      <c r="G45" s="198"/>
      <c r="H45" s="196"/>
      <c r="I45" s="196"/>
      <c r="J45" s="196"/>
      <c r="K45" s="196"/>
      <c r="L45" s="196"/>
      <c r="M45" s="196"/>
      <c r="N45" s="196"/>
      <c r="O45" s="196"/>
      <c r="P45" s="199" t="s">
        <v>362</v>
      </c>
      <c r="Q45" s="200">
        <f ca="1">+NOW()</f>
        <v>42587.377586805553</v>
      </c>
    </row>
    <row r="46" spans="1:18">
      <c r="F46" s="197"/>
      <c r="G46" s="198"/>
      <c r="H46" s="196"/>
      <c r="I46" s="196"/>
      <c r="J46" s="196"/>
      <c r="K46" s="196"/>
      <c r="L46" s="196"/>
      <c r="M46" s="196"/>
      <c r="N46" s="196"/>
      <c r="O46" s="196"/>
      <c r="P46" s="196"/>
      <c r="Q46" s="196"/>
    </row>
    <row r="47" spans="1:18">
      <c r="F47" s="197"/>
      <c r="G47" s="198"/>
      <c r="H47" s="196"/>
      <c r="I47" s="196"/>
      <c r="J47" s="196"/>
      <c r="K47" s="196"/>
      <c r="L47" s="196"/>
      <c r="M47" s="196"/>
      <c r="N47" s="196"/>
      <c r="O47" s="196"/>
      <c r="P47" s="196"/>
      <c r="Q47" s="196"/>
    </row>
    <row r="48" spans="1:18">
      <c r="F48" s="197"/>
      <c r="G48" s="198"/>
      <c r="H48" s="196"/>
      <c r="I48" s="196"/>
      <c r="J48" s="196"/>
      <c r="K48" s="196"/>
      <c r="L48" s="196"/>
      <c r="M48" s="196"/>
      <c r="N48" s="196"/>
      <c r="O48" s="196"/>
      <c r="P48" s="196"/>
      <c r="Q48" s="196"/>
    </row>
    <row r="49" spans="6:17">
      <c r="F49" s="197"/>
      <c r="G49" s="198"/>
      <c r="H49" s="196"/>
      <c r="I49" s="196"/>
      <c r="J49" s="196"/>
      <c r="K49" s="196"/>
      <c r="L49" s="196"/>
      <c r="M49" s="196"/>
      <c r="N49" s="196"/>
      <c r="O49" s="196"/>
      <c r="P49" s="196"/>
      <c r="Q49" s="196"/>
    </row>
    <row r="50" spans="6:17">
      <c r="F50" s="197"/>
      <c r="G50" s="198"/>
      <c r="H50" s="196"/>
      <c r="I50" s="196"/>
      <c r="J50" s="196"/>
      <c r="K50" s="196"/>
      <c r="L50" s="196"/>
      <c r="M50" s="196"/>
      <c r="N50" s="196"/>
      <c r="O50" s="196"/>
      <c r="P50" s="196"/>
      <c r="Q50" s="196"/>
    </row>
    <row r="51" spans="6:17">
      <c r="F51" s="197"/>
      <c r="G51" s="198"/>
      <c r="H51" s="196"/>
      <c r="I51" s="196"/>
      <c r="J51" s="196"/>
      <c r="K51" s="196"/>
      <c r="L51" s="196"/>
      <c r="M51" s="196"/>
      <c r="N51" s="196"/>
      <c r="O51" s="196"/>
      <c r="P51" s="196"/>
      <c r="Q51" s="196"/>
    </row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</sheetData>
  <sheetProtection password="EE70" sheet="1" objects="1" scenarios="1"/>
  <sortState ref="E7:E43">
    <sortCondition ref="E7"/>
  </sortState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 verticalCentered="1"/>
  <pageMargins left="0.15748031496062992" right="0.15748031496062992" top="0.55118110236220474" bottom="0.55118110236220474" header="0.23622047244094491" footer="0.23622047244094491"/>
  <pageSetup paperSize="9" scale="39" orientation="landscape" r:id="rId1"/>
  <headerFooter>
    <oddFooter>&amp;LEuropean Banking Authority&amp;CMinimum level of disclosure, as prescribed by the BCBS documents and methodology - 12 Indicators for assessing systemic importance&amp;REnd-2014 G-SII disclosure exercise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  <pageSetUpPr fitToPage="1"/>
  </sheetPr>
  <dimension ref="A1:U60"/>
  <sheetViews>
    <sheetView showGridLines="0" zoomScale="70" zoomScaleNormal="70" workbookViewId="0">
      <pane xSplit="5" ySplit="6" topLeftCell="F7" activePane="bottomRight" state="frozen"/>
      <selection activeCell="G16" sqref="G16"/>
      <selection pane="topRight" activeCell="G16" sqref="G16"/>
      <selection pane="bottomLeft" activeCell="G16" sqref="G16"/>
      <selection pane="bottomRight" activeCell="E1" sqref="E1"/>
    </sheetView>
  </sheetViews>
  <sheetFormatPr defaultColWidth="0" defaultRowHeight="15.75" customHeight="1" zeroHeight="1"/>
  <cols>
    <col min="1" max="4" width="10.7109375" style="235" hidden="1" customWidth="1"/>
    <col min="5" max="5" width="38.140625" style="236" customWidth="1"/>
    <col min="6" max="6" width="20.7109375" style="235" customWidth="1"/>
    <col min="7" max="7" width="20.7109375" style="288" customWidth="1"/>
    <col min="8" max="17" width="20.7109375" style="235" customWidth="1"/>
    <col min="18" max="18" width="4.7109375" style="235" customWidth="1"/>
    <col min="19" max="21" width="9.140625" style="235" customWidth="1"/>
    <col min="22" max="16384" width="9.140625" style="235" hidden="1"/>
  </cols>
  <sheetData>
    <row r="1" spans="5:17" ht="15.75" customHeight="1">
      <c r="F1" s="237" t="s">
        <v>431</v>
      </c>
      <c r="G1" s="238" t="s">
        <v>38</v>
      </c>
      <c r="H1" s="237" t="s">
        <v>432</v>
      </c>
      <c r="I1" s="237" t="s">
        <v>433</v>
      </c>
      <c r="J1" s="237" t="s">
        <v>434</v>
      </c>
      <c r="K1" s="237" t="s">
        <v>435</v>
      </c>
      <c r="L1" s="237" t="s">
        <v>436</v>
      </c>
      <c r="M1" s="237" t="s">
        <v>88</v>
      </c>
      <c r="N1" s="237" t="s">
        <v>437</v>
      </c>
      <c r="O1" s="237" t="s">
        <v>96</v>
      </c>
      <c r="P1" s="237" t="s">
        <v>438</v>
      </c>
      <c r="Q1" s="237" t="s">
        <v>439</v>
      </c>
    </row>
    <row r="2" spans="5:17" s="239" customFormat="1" ht="24" customHeight="1" thickBot="1">
      <c r="E2" s="240"/>
      <c r="F2" s="400" t="s">
        <v>708</v>
      </c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</row>
    <row r="3" spans="5:17" s="241" customFormat="1" ht="24" customHeight="1">
      <c r="E3" s="242" t="s">
        <v>343</v>
      </c>
      <c r="F3" s="401" t="s">
        <v>344</v>
      </c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3"/>
    </row>
    <row r="4" spans="5:17" s="243" customFormat="1" ht="18.75">
      <c r="E4" s="244"/>
      <c r="F4" s="245" t="s">
        <v>345</v>
      </c>
      <c r="G4" s="404" t="s">
        <v>346</v>
      </c>
      <c r="H4" s="404"/>
      <c r="I4" s="404"/>
      <c r="J4" s="405" t="s">
        <v>347</v>
      </c>
      <c r="K4" s="405"/>
      <c r="L4" s="405"/>
      <c r="M4" s="406" t="s">
        <v>348</v>
      </c>
      <c r="N4" s="406"/>
      <c r="O4" s="406"/>
      <c r="P4" s="407" t="s">
        <v>349</v>
      </c>
      <c r="Q4" s="407"/>
    </row>
    <row r="5" spans="5:17" s="243" customFormat="1" ht="18.75">
      <c r="E5" s="244"/>
      <c r="F5" s="397" t="s">
        <v>350</v>
      </c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9"/>
    </row>
    <row r="6" spans="5:17" ht="110.25" customHeight="1" thickBot="1">
      <c r="E6" s="246" t="s">
        <v>351</v>
      </c>
      <c r="F6" s="247" t="s">
        <v>440</v>
      </c>
      <c r="G6" s="248" t="s">
        <v>352</v>
      </c>
      <c r="H6" s="249" t="s">
        <v>353</v>
      </c>
      <c r="I6" s="250" t="s">
        <v>354</v>
      </c>
      <c r="J6" s="251" t="s">
        <v>355</v>
      </c>
      <c r="K6" s="252" t="s">
        <v>356</v>
      </c>
      <c r="L6" s="253" t="s">
        <v>357</v>
      </c>
      <c r="M6" s="254" t="s">
        <v>441</v>
      </c>
      <c r="N6" s="255" t="s">
        <v>358</v>
      </c>
      <c r="O6" s="256" t="s">
        <v>359</v>
      </c>
      <c r="P6" s="257" t="s">
        <v>360</v>
      </c>
      <c r="Q6" s="258" t="s">
        <v>361</v>
      </c>
    </row>
    <row r="7" spans="5:17" ht="30" customHeight="1">
      <c r="E7" s="259" t="s">
        <v>275</v>
      </c>
      <c r="F7" s="260">
        <v>421707.62530000001</v>
      </c>
      <c r="G7" s="261">
        <v>52974.052000000003</v>
      </c>
      <c r="H7" s="262">
        <v>44558.413326000002</v>
      </c>
      <c r="I7" s="263">
        <v>84892</v>
      </c>
      <c r="J7" s="264">
        <v>574979.28140841157</v>
      </c>
      <c r="K7" s="262">
        <v>112395.912</v>
      </c>
      <c r="L7" s="265">
        <v>4056.2559999999999</v>
      </c>
      <c r="M7" s="264">
        <v>947002</v>
      </c>
      <c r="N7" s="262">
        <v>1125</v>
      </c>
      <c r="O7" s="265">
        <v>1321</v>
      </c>
      <c r="P7" s="264">
        <v>94970.361000000004</v>
      </c>
      <c r="Q7" s="265">
        <v>117309.071</v>
      </c>
    </row>
    <row r="8" spans="5:17" ht="30" customHeight="1">
      <c r="E8" s="259" t="s">
        <v>277</v>
      </c>
      <c r="F8" s="266">
        <v>211182.77753939002</v>
      </c>
      <c r="G8" s="267">
        <v>35384.270932019994</v>
      </c>
      <c r="H8" s="268">
        <v>37948.175392129997</v>
      </c>
      <c r="I8" s="269">
        <v>47116.872058269997</v>
      </c>
      <c r="J8" s="270">
        <v>784561.17113762209</v>
      </c>
      <c r="K8" s="268">
        <v>117544.511</v>
      </c>
      <c r="L8" s="271">
        <v>12437.833000000001</v>
      </c>
      <c r="M8" s="270">
        <v>332319.99113214749</v>
      </c>
      <c r="N8" s="268">
        <v>690.11800000000005</v>
      </c>
      <c r="O8" s="271">
        <v>690.60599999999999</v>
      </c>
      <c r="P8" s="270">
        <v>8804.1662390000001</v>
      </c>
      <c r="Q8" s="271">
        <v>23336.519476000001</v>
      </c>
    </row>
    <row r="9" spans="5:17" ht="30" customHeight="1">
      <c r="E9" s="259" t="s">
        <v>278</v>
      </c>
      <c r="F9" s="266">
        <v>212493.35845458001</v>
      </c>
      <c r="G9" s="267">
        <v>22171.210999999999</v>
      </c>
      <c r="H9" s="268">
        <v>17026.074000000001</v>
      </c>
      <c r="I9" s="269">
        <v>10171.342000000001</v>
      </c>
      <c r="J9" s="270">
        <v>442880.09</v>
      </c>
      <c r="K9" s="268">
        <v>135100</v>
      </c>
      <c r="L9" s="271">
        <v>0</v>
      </c>
      <c r="M9" s="270">
        <v>40567.942000000003</v>
      </c>
      <c r="N9" s="268">
        <v>7736.0259999999998</v>
      </c>
      <c r="O9" s="271">
        <v>126.63200000000001</v>
      </c>
      <c r="P9" s="270">
        <v>557.88599999999997</v>
      </c>
      <c r="Q9" s="271">
        <v>557.88599999999997</v>
      </c>
    </row>
    <row r="10" spans="5:17" ht="30" customHeight="1">
      <c r="E10" s="259" t="s">
        <v>280</v>
      </c>
      <c r="F10" s="272">
        <v>1962639.6087325828</v>
      </c>
      <c r="G10" s="273">
        <v>259692.13215846021</v>
      </c>
      <c r="H10" s="274">
        <v>162232.76437657161</v>
      </c>
      <c r="I10" s="275">
        <v>243855.46774988642</v>
      </c>
      <c r="J10" s="276">
        <v>39112492.711110696</v>
      </c>
      <c r="K10" s="274">
        <v>236255.74323479238</v>
      </c>
      <c r="L10" s="277">
        <v>312619.73914791254</v>
      </c>
      <c r="M10" s="276">
        <v>48244294.101830177</v>
      </c>
      <c r="N10" s="274">
        <v>157026.508307816</v>
      </c>
      <c r="O10" s="277">
        <v>39479.758054621394</v>
      </c>
      <c r="P10" s="276">
        <v>701445.36391244002</v>
      </c>
      <c r="Q10" s="277">
        <v>583873.01608283049</v>
      </c>
    </row>
    <row r="11" spans="5:17" ht="30" customHeight="1">
      <c r="E11" s="259" t="s">
        <v>329</v>
      </c>
      <c r="F11" s="272">
        <v>289756.51520661876</v>
      </c>
      <c r="G11" s="273">
        <v>72793.348768341835</v>
      </c>
      <c r="H11" s="274">
        <v>108240.19402811196</v>
      </c>
      <c r="I11" s="275">
        <v>78342.672928332875</v>
      </c>
      <c r="J11" s="276">
        <v>2694467.2132430645</v>
      </c>
      <c r="K11" s="274">
        <v>85168.14</v>
      </c>
      <c r="L11" s="277">
        <v>6952.9765024438457</v>
      </c>
      <c r="M11" s="276">
        <v>1425525.7312519357</v>
      </c>
      <c r="N11" s="274">
        <v>3941.3870000000002</v>
      </c>
      <c r="O11" s="277">
        <v>4478</v>
      </c>
      <c r="P11" s="276">
        <v>70053.710999999996</v>
      </c>
      <c r="Q11" s="277">
        <v>20748.712</v>
      </c>
    </row>
    <row r="12" spans="5:17" ht="30" customHeight="1">
      <c r="E12" s="259" t="s">
        <v>283</v>
      </c>
      <c r="F12" s="272">
        <v>681163.78104474302</v>
      </c>
      <c r="G12" s="273">
        <v>36559.898771566666</v>
      </c>
      <c r="H12" s="274">
        <v>47165.522316194772</v>
      </c>
      <c r="I12" s="275">
        <v>146605.25260437006</v>
      </c>
      <c r="J12" s="276">
        <v>6048306.3802728523</v>
      </c>
      <c r="K12" s="274">
        <v>573882.17500000005</v>
      </c>
      <c r="L12" s="277">
        <v>26197.778999999999</v>
      </c>
      <c r="M12" s="276">
        <v>1809907.2736984405</v>
      </c>
      <c r="N12" s="274">
        <v>32632.698039418145</v>
      </c>
      <c r="O12" s="277">
        <v>887.39</v>
      </c>
      <c r="P12" s="276">
        <v>260238.663</v>
      </c>
      <c r="Q12" s="277">
        <v>275213.94500000001</v>
      </c>
    </row>
    <row r="13" spans="5:17" ht="30" customHeight="1">
      <c r="E13" s="259" t="s">
        <v>423</v>
      </c>
      <c r="F13" s="272" t="s">
        <v>445</v>
      </c>
      <c r="G13" s="273" t="s">
        <v>445</v>
      </c>
      <c r="H13" s="274" t="s">
        <v>445</v>
      </c>
      <c r="I13" s="275" t="s">
        <v>445</v>
      </c>
      <c r="J13" s="276" t="s">
        <v>445</v>
      </c>
      <c r="K13" s="274" t="s">
        <v>445</v>
      </c>
      <c r="L13" s="277" t="s">
        <v>445</v>
      </c>
      <c r="M13" s="276" t="s">
        <v>445</v>
      </c>
      <c r="N13" s="274" t="s">
        <v>445</v>
      </c>
      <c r="O13" s="277" t="s">
        <v>445</v>
      </c>
      <c r="P13" s="276" t="s">
        <v>445</v>
      </c>
      <c r="Q13" s="277" t="s">
        <v>445</v>
      </c>
    </row>
    <row r="14" spans="5:17" ht="30" customHeight="1">
      <c r="E14" s="259" t="s">
        <v>285</v>
      </c>
      <c r="F14" s="272">
        <v>2031623.0665639413</v>
      </c>
      <c r="G14" s="273">
        <v>205328.77704709404</v>
      </c>
      <c r="H14" s="274">
        <v>435011.48256100493</v>
      </c>
      <c r="I14" s="275">
        <v>313862.014043</v>
      </c>
      <c r="J14" s="276">
        <v>49556784.210087873</v>
      </c>
      <c r="K14" s="274">
        <v>4181078.2609963547</v>
      </c>
      <c r="L14" s="277">
        <v>189229.79399329654</v>
      </c>
      <c r="M14" s="276">
        <v>39104387</v>
      </c>
      <c r="N14" s="274">
        <v>185202.85773930623</v>
      </c>
      <c r="O14" s="277">
        <v>20589.658828881795</v>
      </c>
      <c r="P14" s="276">
        <v>876694.95532243676</v>
      </c>
      <c r="Q14" s="277">
        <v>584177.37924670591</v>
      </c>
    </row>
    <row r="15" spans="5:17" ht="30" customHeight="1">
      <c r="E15" s="259" t="s">
        <v>287</v>
      </c>
      <c r="F15" s="272">
        <v>1235027</v>
      </c>
      <c r="G15" s="273">
        <v>106016</v>
      </c>
      <c r="H15" s="274">
        <v>161284</v>
      </c>
      <c r="I15" s="275">
        <v>261906</v>
      </c>
      <c r="J15" s="276">
        <v>24395138.554522105</v>
      </c>
      <c r="K15" s="274">
        <v>80900</v>
      </c>
      <c r="L15" s="277">
        <v>48513</v>
      </c>
      <c r="M15" s="276">
        <v>10521128</v>
      </c>
      <c r="N15" s="274">
        <v>6329</v>
      </c>
      <c r="O15" s="277">
        <v>14959</v>
      </c>
      <c r="P15" s="276">
        <v>236908</v>
      </c>
      <c r="Q15" s="277">
        <v>57925</v>
      </c>
    </row>
    <row r="16" spans="5:17" ht="30" customHeight="1">
      <c r="E16" s="259" t="s">
        <v>331</v>
      </c>
      <c r="F16" s="272">
        <v>686192</v>
      </c>
      <c r="G16" s="273">
        <v>196056</v>
      </c>
      <c r="H16" s="274">
        <v>198439</v>
      </c>
      <c r="I16" s="275">
        <v>96284</v>
      </c>
      <c r="J16" s="276">
        <v>27556575.86131496</v>
      </c>
      <c r="K16" s="274">
        <v>192435.52185709</v>
      </c>
      <c r="L16" s="277">
        <v>25429</v>
      </c>
      <c r="M16" s="276">
        <v>7294752</v>
      </c>
      <c r="N16" s="274">
        <v>48706</v>
      </c>
      <c r="O16" s="277">
        <v>2182</v>
      </c>
      <c r="P16" s="276">
        <v>260690</v>
      </c>
      <c r="Q16" s="277">
        <v>133954</v>
      </c>
    </row>
    <row r="17" spans="5:17" ht="30" customHeight="1">
      <c r="E17" s="259" t="s">
        <v>289</v>
      </c>
      <c r="F17" s="272">
        <v>1746395</v>
      </c>
      <c r="G17" s="273">
        <v>163301</v>
      </c>
      <c r="H17" s="274">
        <v>286461.48778469954</v>
      </c>
      <c r="I17" s="275">
        <v>250135</v>
      </c>
      <c r="J17" s="276">
        <v>20175277</v>
      </c>
      <c r="K17" s="274">
        <v>2254000</v>
      </c>
      <c r="L17" s="277">
        <v>65360</v>
      </c>
      <c r="M17" s="276">
        <v>13817621</v>
      </c>
      <c r="N17" s="274">
        <v>62091</v>
      </c>
      <c r="O17" s="277">
        <v>7462</v>
      </c>
      <c r="P17" s="276">
        <v>355550</v>
      </c>
      <c r="Q17" s="277">
        <v>305124</v>
      </c>
    </row>
    <row r="18" spans="5:17" ht="30" customHeight="1">
      <c r="E18" s="259" t="s">
        <v>291</v>
      </c>
      <c r="F18" s="272">
        <v>635772.76807416882</v>
      </c>
      <c r="G18" s="273">
        <v>53684.815587175472</v>
      </c>
      <c r="H18" s="274">
        <v>45729.347452645066</v>
      </c>
      <c r="I18" s="275">
        <v>136575.71214132893</v>
      </c>
      <c r="J18" s="276">
        <v>5347472.2594455341</v>
      </c>
      <c r="K18" s="274">
        <v>269863</v>
      </c>
      <c r="L18" s="277">
        <v>1120</v>
      </c>
      <c r="M18" s="276">
        <v>658495.66599999997</v>
      </c>
      <c r="N18" s="274">
        <v>26867.194998852847</v>
      </c>
      <c r="O18" s="277">
        <v>4018.5768258253988</v>
      </c>
      <c r="P18" s="276">
        <v>75917.623430000007</v>
      </c>
      <c r="Q18" s="277">
        <v>42869.132821849191</v>
      </c>
    </row>
    <row r="19" spans="5:17" ht="30" customHeight="1">
      <c r="E19" s="259" t="s">
        <v>293</v>
      </c>
      <c r="F19" s="272">
        <v>474469.65387711767</v>
      </c>
      <c r="G19" s="273">
        <v>74132.967071550083</v>
      </c>
      <c r="H19" s="274">
        <v>16520.022009668595</v>
      </c>
      <c r="I19" s="275">
        <v>154333.38826670908</v>
      </c>
      <c r="J19" s="276">
        <v>290406.17210109666</v>
      </c>
      <c r="K19" s="274">
        <v>78650.141546974992</v>
      </c>
      <c r="L19" s="277">
        <v>99419.983293695972</v>
      </c>
      <c r="M19" s="276">
        <v>6332416.5897256145</v>
      </c>
      <c r="N19" s="274">
        <v>5332.5379133489996</v>
      </c>
      <c r="O19" s="277">
        <v>1775.7698469019999</v>
      </c>
      <c r="P19" s="276">
        <v>178818.05288872748</v>
      </c>
      <c r="Q19" s="277">
        <v>281982.44025650178</v>
      </c>
    </row>
    <row r="20" spans="5:17" ht="30" customHeight="1">
      <c r="E20" s="259" t="s">
        <v>333</v>
      </c>
      <c r="F20" s="272">
        <v>1747748.1287083481</v>
      </c>
      <c r="G20" s="273">
        <v>303108.21325123595</v>
      </c>
      <c r="H20" s="274">
        <v>249661.90138168604</v>
      </c>
      <c r="I20" s="275">
        <v>198552.2475152</v>
      </c>
      <c r="J20" s="276">
        <v>164892429.8037473</v>
      </c>
      <c r="K20" s="274">
        <v>3114659.9517211849</v>
      </c>
      <c r="L20" s="277">
        <v>319512</v>
      </c>
      <c r="M20" s="276">
        <v>49579006.43731755</v>
      </c>
      <c r="N20" s="274">
        <v>130131.50194777998</v>
      </c>
      <c r="O20" s="277">
        <v>27383.938968800001</v>
      </c>
      <c r="P20" s="276">
        <v>762580.20600000001</v>
      </c>
      <c r="Q20" s="277">
        <v>674204.62699999998</v>
      </c>
    </row>
    <row r="21" spans="5:17" ht="30" customHeight="1">
      <c r="E21" s="259" t="s">
        <v>295</v>
      </c>
      <c r="F21" s="272">
        <v>287606.12399665877</v>
      </c>
      <c r="G21" s="273">
        <v>39135.691798155611</v>
      </c>
      <c r="H21" s="274">
        <v>23018.287850819728</v>
      </c>
      <c r="I21" s="275">
        <v>106936.47828103631</v>
      </c>
      <c r="J21" s="276">
        <v>13245970.683315551</v>
      </c>
      <c r="K21" s="274">
        <v>137390.88793500001</v>
      </c>
      <c r="L21" s="277">
        <v>16806.189463863346</v>
      </c>
      <c r="M21" s="276">
        <v>714603.71546586941</v>
      </c>
      <c r="N21" s="274">
        <v>1766.8684319015363</v>
      </c>
      <c r="O21" s="277">
        <v>16024.055502618612</v>
      </c>
      <c r="P21" s="276">
        <v>98883.175532399997</v>
      </c>
      <c r="Q21" s="277">
        <v>88838.904494138711</v>
      </c>
    </row>
    <row r="22" spans="5:17" ht="30" customHeight="1">
      <c r="E22" s="259" t="s">
        <v>335</v>
      </c>
      <c r="F22" s="272">
        <v>335983.80239999999</v>
      </c>
      <c r="G22" s="273">
        <v>140782.09414082678</v>
      </c>
      <c r="H22" s="274">
        <v>123554.42801095558</v>
      </c>
      <c r="I22" s="275">
        <v>61761.766000000003</v>
      </c>
      <c r="J22" s="276">
        <v>4100120.248890148</v>
      </c>
      <c r="K22" s="274">
        <v>525145.299</v>
      </c>
      <c r="L22" s="277">
        <v>17146.5</v>
      </c>
      <c r="M22" s="276">
        <v>970581.68599999999</v>
      </c>
      <c r="N22" s="274">
        <v>19369.70681619101</v>
      </c>
      <c r="O22" s="277">
        <v>3120</v>
      </c>
      <c r="P22" s="276">
        <v>80159.858999999997</v>
      </c>
      <c r="Q22" s="277">
        <v>48387.758999999998</v>
      </c>
    </row>
    <row r="23" spans="5:17" ht="30" customHeight="1">
      <c r="E23" s="259" t="s">
        <v>296</v>
      </c>
      <c r="F23" s="272">
        <v>230991.54858738001</v>
      </c>
      <c r="G23" s="273">
        <v>21076.853616384982</v>
      </c>
      <c r="H23" s="274">
        <v>23856.930433701578</v>
      </c>
      <c r="I23" s="275">
        <v>43739.284774350002</v>
      </c>
      <c r="J23" s="276">
        <v>5888810.952071025</v>
      </c>
      <c r="K23" s="274">
        <v>214340</v>
      </c>
      <c r="L23" s="277">
        <v>69</v>
      </c>
      <c r="M23" s="276">
        <v>259861</v>
      </c>
      <c r="N23" s="274">
        <v>10311.244741449998</v>
      </c>
      <c r="O23" s="277">
        <v>331</v>
      </c>
      <c r="P23" s="276">
        <v>105063.302</v>
      </c>
      <c r="Q23" s="277">
        <v>94755.839000000007</v>
      </c>
    </row>
    <row r="24" spans="5:17" ht="30" customHeight="1">
      <c r="E24" s="259" t="s">
        <v>299</v>
      </c>
      <c r="F24" s="272">
        <v>323792.993369648</v>
      </c>
      <c r="G24" s="273">
        <v>24899.051346381693</v>
      </c>
      <c r="H24" s="274">
        <v>30298.211914833872</v>
      </c>
      <c r="I24" s="275">
        <v>154338.43311351762</v>
      </c>
      <c r="J24" s="276">
        <v>12918112.16156131</v>
      </c>
      <c r="K24" s="274">
        <v>173606.79925400001</v>
      </c>
      <c r="L24" s="277">
        <v>35.924755225863002</v>
      </c>
      <c r="M24" s="276">
        <v>889280.55657762301</v>
      </c>
      <c r="N24" s="274">
        <v>6172.5435006287498</v>
      </c>
      <c r="O24" s="277">
        <v>146.77224503641</v>
      </c>
      <c r="P24" s="276">
        <v>118384.05332091611</v>
      </c>
      <c r="Q24" s="277">
        <v>68878.146213929518</v>
      </c>
    </row>
    <row r="25" spans="5:17" ht="30" customHeight="1">
      <c r="E25" s="259" t="s">
        <v>337</v>
      </c>
      <c r="F25" s="272">
        <v>205373.3675947866</v>
      </c>
      <c r="G25" s="273">
        <v>46672.664637967995</v>
      </c>
      <c r="H25" s="274">
        <v>82525.325754220001</v>
      </c>
      <c r="I25" s="275">
        <v>54761.68896105</v>
      </c>
      <c r="J25" s="276">
        <v>2116724.6141202315</v>
      </c>
      <c r="K25" s="274">
        <v>120200</v>
      </c>
      <c r="L25" s="277">
        <v>8473</v>
      </c>
      <c r="M25" s="276">
        <v>546818.28718191001</v>
      </c>
      <c r="N25" s="274">
        <v>21445.895414510003</v>
      </c>
      <c r="O25" s="277">
        <v>574.69375480999997</v>
      </c>
      <c r="P25" s="276">
        <v>49946.220999999998</v>
      </c>
      <c r="Q25" s="277">
        <v>11287.686</v>
      </c>
    </row>
    <row r="26" spans="5:17" ht="30" customHeight="1">
      <c r="E26" s="259" t="s">
        <v>301</v>
      </c>
      <c r="F26" s="272">
        <v>2414659.9732727744</v>
      </c>
      <c r="G26" s="273">
        <v>396150.96410148859</v>
      </c>
      <c r="H26" s="274">
        <v>351346.20245102601</v>
      </c>
      <c r="I26" s="275">
        <v>313259.66521951143</v>
      </c>
      <c r="J26" s="276">
        <v>56572184.993503354</v>
      </c>
      <c r="K26" s="274">
        <v>4491000.7121357583</v>
      </c>
      <c r="L26" s="277">
        <v>255861.42739821313</v>
      </c>
      <c r="M26" s="276">
        <v>23786938.022958066</v>
      </c>
      <c r="N26" s="274">
        <v>186014.79216260699</v>
      </c>
      <c r="O26" s="277">
        <v>10712.8401463464</v>
      </c>
      <c r="P26" s="276">
        <v>1109379.8883798777</v>
      </c>
      <c r="Q26" s="277">
        <v>1238647.0713683756</v>
      </c>
    </row>
    <row r="27" spans="5:17" ht="30" customHeight="1">
      <c r="E27" s="259" t="s">
        <v>303</v>
      </c>
      <c r="F27" s="272">
        <v>934934.3</v>
      </c>
      <c r="G27" s="273">
        <v>120153</v>
      </c>
      <c r="H27" s="274">
        <v>112744</v>
      </c>
      <c r="I27" s="275">
        <v>136282</v>
      </c>
      <c r="J27" s="276">
        <v>19088070.55060555</v>
      </c>
      <c r="K27" s="274">
        <v>172406</v>
      </c>
      <c r="L27" s="277">
        <v>26770</v>
      </c>
      <c r="M27" s="276">
        <v>3445785</v>
      </c>
      <c r="N27" s="274">
        <v>34469</v>
      </c>
      <c r="O27" s="277">
        <v>2601</v>
      </c>
      <c r="P27" s="276">
        <v>469701</v>
      </c>
      <c r="Q27" s="277">
        <v>456301</v>
      </c>
    </row>
    <row r="28" spans="5:17" ht="30" customHeight="1">
      <c r="E28" s="259" t="s">
        <v>304</v>
      </c>
      <c r="F28" s="272">
        <v>686739.46308654896</v>
      </c>
      <c r="G28" s="273">
        <v>91100.21650237967</v>
      </c>
      <c r="H28" s="274">
        <v>52929.119468812773</v>
      </c>
      <c r="I28" s="275">
        <v>173891.97015196012</v>
      </c>
      <c r="J28" s="276">
        <v>10485571.55860276</v>
      </c>
      <c r="K28" s="274">
        <v>579084</v>
      </c>
      <c r="L28" s="277">
        <v>7.3956210000000002</v>
      </c>
      <c r="M28" s="276">
        <v>2593371.5350000001</v>
      </c>
      <c r="N28" s="274">
        <v>19469.662976334497</v>
      </c>
      <c r="O28" s="277">
        <v>6026</v>
      </c>
      <c r="P28" s="276">
        <v>101155</v>
      </c>
      <c r="Q28" s="277">
        <v>125619</v>
      </c>
    </row>
    <row r="29" spans="5:17" ht="30" customHeight="1">
      <c r="E29" s="259" t="s">
        <v>306</v>
      </c>
      <c r="F29" s="272">
        <v>236939.41234585541</v>
      </c>
      <c r="G29" s="273">
        <v>26156.921228235184</v>
      </c>
      <c r="H29" s="274">
        <v>34568.216102561419</v>
      </c>
      <c r="I29" s="275">
        <v>28957</v>
      </c>
      <c r="J29" s="276">
        <v>4124870.8889150168</v>
      </c>
      <c r="K29" s="274">
        <v>210419.52000000002</v>
      </c>
      <c r="L29" s="277">
        <v>0</v>
      </c>
      <c r="M29" s="276">
        <v>448695.977691776</v>
      </c>
      <c r="N29" s="274">
        <v>3771</v>
      </c>
      <c r="O29" s="277">
        <v>3582</v>
      </c>
      <c r="P29" s="276">
        <v>98266</v>
      </c>
      <c r="Q29" s="277">
        <v>109623</v>
      </c>
    </row>
    <row r="30" spans="5:17" ht="30" customHeight="1">
      <c r="E30" s="259" t="s">
        <v>307</v>
      </c>
      <c r="F30" s="272">
        <v>376236.27477390075</v>
      </c>
      <c r="G30" s="273">
        <v>18550.966985513955</v>
      </c>
      <c r="H30" s="274">
        <v>21009.781394594957</v>
      </c>
      <c r="I30" s="275">
        <v>82359.205945693</v>
      </c>
      <c r="J30" s="276">
        <v>2376029.2774501103</v>
      </c>
      <c r="K30" s="274">
        <v>107207.71434506001</v>
      </c>
      <c r="L30" s="277">
        <v>140</v>
      </c>
      <c r="M30" s="276">
        <v>428133.07999619411</v>
      </c>
      <c r="N30" s="274">
        <v>4654.7399186463617</v>
      </c>
      <c r="O30" s="277">
        <v>1697.7059999999999</v>
      </c>
      <c r="P30" s="276">
        <v>17367.192999999999</v>
      </c>
      <c r="Q30" s="277">
        <v>43.866</v>
      </c>
    </row>
    <row r="31" spans="5:17" ht="30" customHeight="1">
      <c r="E31" s="259" t="s">
        <v>338</v>
      </c>
      <c r="F31" s="272">
        <v>312590.79452339001</v>
      </c>
      <c r="G31" s="273">
        <v>132618.01236426999</v>
      </c>
      <c r="H31" s="274">
        <v>125891.151492</v>
      </c>
      <c r="I31" s="275">
        <v>57214.709179080004</v>
      </c>
      <c r="J31" s="276">
        <v>4615120.8438748792</v>
      </c>
      <c r="K31" s="274">
        <v>220710.54218579998</v>
      </c>
      <c r="L31" s="277">
        <v>21621.31</v>
      </c>
      <c r="M31" s="276">
        <v>1228572.8984795304</v>
      </c>
      <c r="N31" s="274">
        <v>26640.922036894004</v>
      </c>
      <c r="O31" s="277">
        <v>2204.18790119</v>
      </c>
      <c r="P31" s="276">
        <v>76883.712</v>
      </c>
      <c r="Q31" s="277">
        <v>31478.994999999999</v>
      </c>
    </row>
    <row r="32" spans="5:17" ht="30" customHeight="1">
      <c r="E32" s="259" t="s">
        <v>309</v>
      </c>
      <c r="F32" s="272">
        <v>999270.27278693754</v>
      </c>
      <c r="G32" s="273">
        <v>46487.78617003929</v>
      </c>
      <c r="H32" s="274">
        <v>42660.66026333355</v>
      </c>
      <c r="I32" s="275">
        <v>210758.066412488</v>
      </c>
      <c r="J32" s="276">
        <v>32207618.697860066</v>
      </c>
      <c r="K32" s="274">
        <v>12206.367055238043</v>
      </c>
      <c r="L32" s="277">
        <v>12180.64051596</v>
      </c>
      <c r="M32" s="276">
        <v>6284904.3979959171</v>
      </c>
      <c r="N32" s="274">
        <v>11441.765621048</v>
      </c>
      <c r="O32" s="277">
        <v>9235.9361864000002</v>
      </c>
      <c r="P32" s="276">
        <v>80653.712351911992</v>
      </c>
      <c r="Q32" s="277">
        <v>136637.87930828001</v>
      </c>
    </row>
    <row r="33" spans="5:18" ht="30" customHeight="1">
      <c r="E33" s="259" t="s">
        <v>311</v>
      </c>
      <c r="F33" s="272">
        <v>253251.52928110558</v>
      </c>
      <c r="G33" s="273">
        <v>2948.3027462559999</v>
      </c>
      <c r="H33" s="274">
        <v>7647.8349512320001</v>
      </c>
      <c r="I33" s="275">
        <v>37491.903555623998</v>
      </c>
      <c r="J33" s="276">
        <v>1021557.7089330708</v>
      </c>
      <c r="K33" s="274">
        <v>0</v>
      </c>
      <c r="L33" s="277">
        <v>0</v>
      </c>
      <c r="M33" s="276">
        <v>134820.6788768</v>
      </c>
      <c r="N33" s="274">
        <v>3418.4958612</v>
      </c>
      <c r="O33" s="277">
        <v>98.356723024000004</v>
      </c>
      <c r="P33" s="276">
        <v>7904.5220088799997</v>
      </c>
      <c r="Q33" s="277">
        <v>7903.3225366480001</v>
      </c>
    </row>
    <row r="34" spans="5:18" ht="30" customHeight="1">
      <c r="E34" s="259" t="s">
        <v>313</v>
      </c>
      <c r="F34" s="272">
        <v>663362.29999999993</v>
      </c>
      <c r="G34" s="273">
        <v>91594</v>
      </c>
      <c r="H34" s="274">
        <v>66764</v>
      </c>
      <c r="I34" s="275">
        <v>234109</v>
      </c>
      <c r="J34" s="276">
        <v>13532755.093936101</v>
      </c>
      <c r="K34" s="274">
        <v>627942</v>
      </c>
      <c r="L34" s="277">
        <v>37233</v>
      </c>
      <c r="M34" s="276">
        <v>6037650</v>
      </c>
      <c r="N34" s="274">
        <v>8533</v>
      </c>
      <c r="O34" s="277">
        <v>2966</v>
      </c>
      <c r="P34" s="276">
        <v>385793</v>
      </c>
      <c r="Q34" s="277">
        <v>312891</v>
      </c>
    </row>
    <row r="35" spans="5:18" ht="30" customHeight="1">
      <c r="E35" s="259" t="s">
        <v>340</v>
      </c>
      <c r="F35" s="272">
        <v>225518.96919999999</v>
      </c>
      <c r="G35" s="273">
        <v>57653.452228000002</v>
      </c>
      <c r="H35" s="274">
        <v>50555.728000000003</v>
      </c>
      <c r="I35" s="275">
        <v>75994.701000000001</v>
      </c>
      <c r="J35" s="276">
        <v>4901116.0484523475</v>
      </c>
      <c r="K35" s="274">
        <v>61635.538999999997</v>
      </c>
      <c r="L35" s="277">
        <v>9309.33</v>
      </c>
      <c r="M35" s="276">
        <v>314917.18800000002</v>
      </c>
      <c r="N35" s="274">
        <v>21668.655999999999</v>
      </c>
      <c r="O35" s="277">
        <v>414.89400000000001</v>
      </c>
      <c r="P35" s="276">
        <v>66154.289000000004</v>
      </c>
      <c r="Q35" s="277">
        <v>28385.895</v>
      </c>
    </row>
    <row r="36" spans="5:18" ht="30" customHeight="1">
      <c r="E36" s="259" t="s">
        <v>315</v>
      </c>
      <c r="F36" s="272">
        <v>731867.1</v>
      </c>
      <c r="G36" s="273">
        <v>45189</v>
      </c>
      <c r="H36" s="274">
        <v>44298</v>
      </c>
      <c r="I36" s="275">
        <v>206914</v>
      </c>
      <c r="J36" s="276">
        <v>18966425.467164461</v>
      </c>
      <c r="K36" s="274">
        <v>8237</v>
      </c>
      <c r="L36" s="277">
        <v>13995</v>
      </c>
      <c r="M36" s="276">
        <v>2821127</v>
      </c>
      <c r="N36" s="274">
        <v>1521</v>
      </c>
      <c r="O36" s="277">
        <v>2438</v>
      </c>
      <c r="P36" s="276">
        <v>232168</v>
      </c>
      <c r="Q36" s="277">
        <v>73823</v>
      </c>
    </row>
    <row r="37" spans="5:18" ht="30" customHeight="1">
      <c r="E37" s="259" t="s">
        <v>317</v>
      </c>
      <c r="F37" s="272">
        <v>1394037.7831221577</v>
      </c>
      <c r="G37" s="273">
        <v>208002.87869558399</v>
      </c>
      <c r="H37" s="274">
        <v>199022.43009459999</v>
      </c>
      <c r="I37" s="275">
        <v>140782.05586984</v>
      </c>
      <c r="J37" s="276">
        <v>47446896.829188056</v>
      </c>
      <c r="K37" s="274">
        <v>61517.332362583998</v>
      </c>
      <c r="L37" s="277">
        <v>115440.806024376</v>
      </c>
      <c r="M37" s="276">
        <v>45795869.009315714</v>
      </c>
      <c r="N37" s="274">
        <v>38064.051810288001</v>
      </c>
      <c r="O37" s="277">
        <v>8109.6317605519998</v>
      </c>
      <c r="P37" s="276">
        <v>460958.37822983199</v>
      </c>
      <c r="Q37" s="277">
        <v>346654.67188139202</v>
      </c>
    </row>
    <row r="38" spans="5:18" ht="30" customHeight="1">
      <c r="E38" s="259" t="s">
        <v>318</v>
      </c>
      <c r="F38" s="272">
        <v>1379106.7149738988</v>
      </c>
      <c r="G38" s="273">
        <v>102202.22977150943</v>
      </c>
      <c r="H38" s="274">
        <v>128858.697</v>
      </c>
      <c r="I38" s="275">
        <v>275850.44789999997</v>
      </c>
      <c r="J38" s="276">
        <v>11527072.658070989</v>
      </c>
      <c r="K38" s="274">
        <v>874230.26794899709</v>
      </c>
      <c r="L38" s="277">
        <v>27431.685517187758</v>
      </c>
      <c r="M38" s="276">
        <v>3815072</v>
      </c>
      <c r="N38" s="274">
        <v>26710.493385524998</v>
      </c>
      <c r="O38" s="277">
        <v>1431.3810000000001</v>
      </c>
      <c r="P38" s="276">
        <v>732557.54212299967</v>
      </c>
      <c r="Q38" s="277">
        <v>651697.60428600013</v>
      </c>
    </row>
    <row r="39" spans="5:18" ht="30" customHeight="1">
      <c r="E39" s="259" t="s">
        <v>320</v>
      </c>
      <c r="F39" s="272">
        <v>281513.48272757203</v>
      </c>
      <c r="G39" s="273">
        <v>38748.401933072746</v>
      </c>
      <c r="H39" s="274">
        <v>47734.808126290118</v>
      </c>
      <c r="I39" s="275">
        <v>104141.74561726932</v>
      </c>
      <c r="J39" s="276">
        <v>5428709.1833614521</v>
      </c>
      <c r="K39" s="274">
        <v>672528.81011399999</v>
      </c>
      <c r="L39" s="277">
        <v>20149.226632975548</v>
      </c>
      <c r="M39" s="276">
        <v>1392197.145655635</v>
      </c>
      <c r="N39" s="274">
        <v>21240.344523957374</v>
      </c>
      <c r="O39" s="277">
        <v>2907.1801786649999</v>
      </c>
      <c r="P39" s="276">
        <v>123824.71110175231</v>
      </c>
      <c r="Q39" s="277">
        <v>139191.32758651418</v>
      </c>
      <c r="R39" s="278"/>
    </row>
    <row r="40" spans="5:18" ht="30" customHeight="1">
      <c r="E40" s="259" t="s">
        <v>321</v>
      </c>
      <c r="F40" s="272">
        <v>1296685.1514638928</v>
      </c>
      <c r="G40" s="273">
        <v>109774.20223207081</v>
      </c>
      <c r="H40" s="274">
        <v>199270.2869361396</v>
      </c>
      <c r="I40" s="275">
        <v>220094.46593405452</v>
      </c>
      <c r="J40" s="276">
        <v>23531908.421071917</v>
      </c>
      <c r="K40" s="274">
        <v>3545000</v>
      </c>
      <c r="L40" s="277">
        <v>77258.167379000006</v>
      </c>
      <c r="M40" s="276">
        <v>18272869.093686</v>
      </c>
      <c r="N40" s="274">
        <v>122708.93119838923</v>
      </c>
      <c r="O40" s="277">
        <v>5780.6083840000001</v>
      </c>
      <c r="P40" s="276">
        <v>438088</v>
      </c>
      <c r="Q40" s="277">
        <v>348589.91049861</v>
      </c>
      <c r="R40" s="278"/>
    </row>
    <row r="41" spans="5:18" ht="30" customHeight="1">
      <c r="E41" s="259" t="s">
        <v>323</v>
      </c>
      <c r="F41" s="272">
        <v>583762.79493429174</v>
      </c>
      <c r="G41" s="273">
        <v>138732.74425649073</v>
      </c>
      <c r="H41" s="274">
        <v>87292.0008025555</v>
      </c>
      <c r="I41" s="275">
        <v>90505.5470505798</v>
      </c>
      <c r="J41" s="276">
        <v>14221183.393390618</v>
      </c>
      <c r="K41" s="274">
        <v>587922.47305757832</v>
      </c>
      <c r="L41" s="277">
        <v>88362.700267519001</v>
      </c>
      <c r="M41" s="276">
        <v>3970144.2950158538</v>
      </c>
      <c r="N41" s="274">
        <v>48551.229038102996</v>
      </c>
      <c r="O41" s="277">
        <v>3236.8936246559997</v>
      </c>
      <c r="P41" s="276">
        <v>396599.95629462897</v>
      </c>
      <c r="Q41" s="277">
        <v>361186.280726848</v>
      </c>
    </row>
    <row r="42" spans="5:18" ht="30" customHeight="1">
      <c r="E42" s="259" t="s">
        <v>325</v>
      </c>
      <c r="F42" s="272">
        <v>218642.36201695254</v>
      </c>
      <c r="G42" s="273">
        <v>23202.732020163341</v>
      </c>
      <c r="H42" s="274">
        <v>18355.597577633223</v>
      </c>
      <c r="I42" s="275">
        <v>84953.317005785037</v>
      </c>
      <c r="J42" s="276">
        <v>3043025.4850084134</v>
      </c>
      <c r="K42" s="274">
        <v>169762.10262620778</v>
      </c>
      <c r="L42" s="277">
        <v>35.086633974587997</v>
      </c>
      <c r="M42" s="276">
        <v>1433273.1693765672</v>
      </c>
      <c r="N42" s="274">
        <v>4362.0981681187113</v>
      </c>
      <c r="O42" s="277">
        <v>21.44687377</v>
      </c>
      <c r="P42" s="276">
        <v>32446.085003634529</v>
      </c>
      <c r="Q42" s="277">
        <v>144960.29954652203</v>
      </c>
    </row>
    <row r="43" spans="5:18" ht="21.75" thickBot="1">
      <c r="E43" s="259" t="s">
        <v>327</v>
      </c>
      <c r="F43" s="279">
        <v>1004589.7801410151</v>
      </c>
      <c r="G43" s="280">
        <v>143438.99851471002</v>
      </c>
      <c r="H43" s="281">
        <v>106319.15267708609</v>
      </c>
      <c r="I43" s="282">
        <v>195001.283</v>
      </c>
      <c r="J43" s="283">
        <v>6969024.1521668797</v>
      </c>
      <c r="K43" s="281">
        <v>504908.152</v>
      </c>
      <c r="L43" s="284">
        <v>62564.722000000002</v>
      </c>
      <c r="M43" s="283">
        <v>2704552.5159999998</v>
      </c>
      <c r="N43" s="281">
        <v>5254.7049999999999</v>
      </c>
      <c r="O43" s="284">
        <v>7412</v>
      </c>
      <c r="P43" s="283">
        <v>433361.88494366989</v>
      </c>
      <c r="Q43" s="284">
        <v>410000.17754658993</v>
      </c>
    </row>
    <row r="44" spans="5:18">
      <c r="F44" s="285"/>
      <c r="G44" s="286"/>
      <c r="H44" s="278"/>
      <c r="I44" s="278"/>
      <c r="J44" s="278"/>
      <c r="K44" s="278"/>
      <c r="L44" s="278"/>
      <c r="M44" s="278"/>
      <c r="N44" s="278"/>
      <c r="O44" s="278"/>
      <c r="P44" s="278"/>
      <c r="Q44" s="278"/>
    </row>
    <row r="45" spans="5:18">
      <c r="F45" s="285"/>
      <c r="G45" s="286"/>
      <c r="H45" s="278"/>
      <c r="I45" s="278"/>
      <c r="J45" s="278"/>
      <c r="K45" s="278"/>
      <c r="L45" s="278"/>
      <c r="M45" s="278"/>
      <c r="N45" s="278"/>
      <c r="O45" s="278"/>
      <c r="P45" s="287" t="s">
        <v>362</v>
      </c>
      <c r="Q45" s="200">
        <f ca="1">+NOW()</f>
        <v>42587.377586805553</v>
      </c>
    </row>
    <row r="46" spans="5:18">
      <c r="F46" s="285"/>
      <c r="G46" s="286"/>
      <c r="H46" s="278"/>
      <c r="I46" s="278"/>
      <c r="J46" s="278"/>
      <c r="K46" s="278"/>
      <c r="L46" s="278"/>
      <c r="M46" s="278"/>
      <c r="N46" s="278"/>
      <c r="O46" s="278"/>
      <c r="P46" s="278"/>
      <c r="Q46" s="278"/>
    </row>
    <row r="47" spans="5:18">
      <c r="F47" s="285"/>
      <c r="G47" s="286"/>
      <c r="H47" s="278"/>
      <c r="I47" s="278"/>
      <c r="J47" s="278"/>
      <c r="K47" s="278"/>
      <c r="L47" s="278"/>
      <c r="M47" s="278"/>
      <c r="N47" s="278"/>
      <c r="O47" s="278"/>
      <c r="P47" s="278"/>
      <c r="Q47" s="278"/>
    </row>
    <row r="48" spans="5:18">
      <c r="F48" s="285"/>
      <c r="G48" s="286"/>
      <c r="H48" s="278"/>
      <c r="I48" s="278"/>
      <c r="J48" s="278"/>
      <c r="K48" s="278"/>
      <c r="L48" s="278"/>
      <c r="M48" s="278"/>
      <c r="N48" s="278"/>
      <c r="O48" s="278"/>
      <c r="P48" s="278"/>
      <c r="Q48" s="278"/>
    </row>
    <row r="49" spans="6:17">
      <c r="F49" s="285"/>
      <c r="G49" s="286"/>
      <c r="H49" s="278"/>
      <c r="I49" s="278"/>
      <c r="J49" s="278"/>
      <c r="K49" s="278"/>
      <c r="L49" s="278"/>
      <c r="M49" s="278"/>
      <c r="N49" s="278"/>
      <c r="O49" s="278"/>
      <c r="P49" s="278"/>
      <c r="Q49" s="278"/>
    </row>
    <row r="50" spans="6:17">
      <c r="F50" s="285"/>
      <c r="G50" s="286"/>
      <c r="H50" s="278"/>
      <c r="I50" s="278"/>
      <c r="J50" s="278"/>
      <c r="K50" s="278"/>
      <c r="L50" s="278"/>
      <c r="M50" s="278"/>
      <c r="N50" s="278"/>
      <c r="O50" s="278"/>
      <c r="P50" s="278"/>
      <c r="Q50" s="278"/>
    </row>
    <row r="51" spans="6:17" ht="15.75" customHeight="1">
      <c r="F51" s="285"/>
      <c r="G51" s="286"/>
      <c r="H51" s="278"/>
      <c r="I51" s="278"/>
      <c r="J51" s="278"/>
      <c r="K51" s="278"/>
      <c r="L51" s="278"/>
      <c r="M51" s="278"/>
      <c r="N51" s="278"/>
      <c r="O51" s="278"/>
      <c r="P51" s="278"/>
      <c r="Q51" s="278"/>
    </row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</sheetData>
  <sheetProtection password="EE70" sheet="1" objects="1" scenarios="1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 verticalCentered="1"/>
  <pageMargins left="0.15748031496062992" right="0.15748031496062992" top="0.55118110236220474" bottom="0.55118110236220474" header="0.23622047244094491" footer="0.23622047244094491"/>
  <pageSetup paperSize="9" scale="39" orientation="landscape" r:id="rId1"/>
  <headerFooter>
    <oddFooter>&amp;LEuropean Banking Authority&amp;CMinimum level of disclosure, as prescribed by the BCBS documents and methodology - 12 Indicators for assessing systemic importance&amp;REnd-2013 G-SII disclosure exercise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1:V170"/>
  <sheetViews>
    <sheetView showGridLines="0" view="pageBreakPreview" zoomScale="90" zoomScaleNormal="100" zoomScaleSheetLayoutView="90" workbookViewId="0"/>
  </sheetViews>
  <sheetFormatPr defaultColWidth="0" defaultRowHeight="15" customHeight="1" zeroHeight="1"/>
  <cols>
    <col min="1" max="1" width="1.28515625" style="202" customWidth="1"/>
    <col min="2" max="20" width="9.140625" style="202" customWidth="1"/>
    <col min="21" max="21" width="3.5703125" style="202" customWidth="1"/>
    <col min="22" max="22" width="1.85546875" style="202" customWidth="1"/>
    <col min="23" max="16384" width="9.140625" style="202" hidden="1"/>
  </cols>
  <sheetData>
    <row r="1" spans="2:21" ht="9.9499999999999993" customHeight="1"/>
    <row r="2" spans="2:21" s="204" customFormat="1" ht="24.95" customHeight="1">
      <c r="B2" s="203" t="s">
        <v>446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2:21"/>
    <row r="4" spans="2:21"/>
    <row r="5" spans="2:21"/>
    <row r="6" spans="2:21"/>
    <row r="7" spans="2:21"/>
    <row r="8" spans="2:21"/>
    <row r="9" spans="2:21"/>
    <row r="10" spans="2:21"/>
    <row r="11" spans="2:21"/>
    <row r="12" spans="2:21"/>
    <row r="13" spans="2:21"/>
    <row r="14" spans="2:21"/>
    <row r="15" spans="2:21"/>
    <row r="16" spans="2:21"/>
    <row r="17" spans="2:21"/>
    <row r="18" spans="2:21"/>
    <row r="19" spans="2:21"/>
    <row r="20" spans="2:21"/>
    <row r="21" spans="2:21" ht="15" customHeight="1"/>
    <row r="22" spans="2:21" s="204" customFormat="1" ht="24.95" customHeight="1">
      <c r="B22" s="205" t="s">
        <v>346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</row>
    <row r="23" spans="2:21"/>
    <row r="24" spans="2:21"/>
    <row r="25" spans="2:21"/>
    <row r="26" spans="2:21"/>
    <row r="27" spans="2:21"/>
    <row r="28" spans="2:21"/>
    <row r="29" spans="2:21"/>
    <row r="30" spans="2:21"/>
    <row r="31" spans="2:21"/>
    <row r="32" spans="2:21"/>
    <row r="33" spans="2:21"/>
    <row r="34" spans="2:21"/>
    <row r="35" spans="2:21"/>
    <row r="36" spans="2:21"/>
    <row r="37" spans="2:21"/>
    <row r="38" spans="2:21"/>
    <row r="39" spans="2:21" ht="27" customHeight="1"/>
    <row r="40" spans="2:21" ht="27" customHeight="1"/>
    <row r="41" spans="2:21" ht="27" customHeight="1"/>
    <row r="42" spans="2:21" ht="9.9499999999999993" customHeight="1"/>
    <row r="43" spans="2:21" s="204" customFormat="1" ht="24.95" customHeight="1">
      <c r="B43" s="206" t="s">
        <v>347</v>
      </c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</row>
    <row r="44" spans="2:21"/>
    <row r="45" spans="2:21"/>
    <row r="46" spans="2:21"/>
    <row r="47" spans="2:21"/>
    <row r="48" spans="2:21"/>
    <row r="49"/>
    <row r="50"/>
    <row r="51"/>
    <row r="52"/>
    <row r="53"/>
    <row r="54"/>
    <row r="55"/>
    <row r="56"/>
    <row r="57"/>
    <row r="58"/>
    <row r="59"/>
    <row r="60"/>
    <row r="6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2:21" ht="15" customHeight="1"/>
    <row r="82" spans="2:21" ht="15" customHeight="1"/>
    <row r="83" spans="2:21" ht="15" customHeight="1"/>
    <row r="84" spans="2:21" ht="15" customHeight="1"/>
    <row r="85" spans="2:21" ht="15" customHeight="1"/>
    <row r="86" spans="2:21" ht="15" customHeight="1"/>
    <row r="87" spans="2:21" ht="15" customHeight="1"/>
    <row r="88" spans="2:21" ht="15" customHeight="1"/>
    <row r="89" spans="2:21" ht="15" customHeight="1"/>
    <row r="90" spans="2:21" ht="9.75" customHeight="1"/>
    <row r="91" spans="2:21" s="204" customFormat="1" ht="24.95" customHeight="1">
      <c r="B91" s="207" t="s">
        <v>348</v>
      </c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</row>
    <row r="92" spans="2:21" ht="15" customHeight="1"/>
    <row r="93" spans="2:21" ht="15" customHeight="1"/>
    <row r="94" spans="2:21" ht="15" customHeight="1"/>
    <row r="95" spans="2:21" ht="15" customHeight="1"/>
    <row r="96" spans="2:2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spans="2:21" ht="15" customHeight="1"/>
    <row r="114" spans="2:21" s="209" customFormat="1" ht="24.95" customHeight="1">
      <c r="B114" s="208" t="s">
        <v>349</v>
      </c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</row>
    <row r="115" spans="2:21" ht="15" customHeight="1"/>
    <row r="116" spans="2:21" ht="15" customHeight="1"/>
    <row r="117" spans="2:21" ht="15" customHeight="1"/>
    <row r="118" spans="2:21" ht="15" customHeight="1"/>
    <row r="119" spans="2:21" ht="15" customHeight="1"/>
    <row r="120" spans="2:21" ht="15" customHeight="1"/>
    <row r="121" spans="2:21" ht="15" customHeight="1"/>
    <row r="122" spans="2:21" ht="15" customHeight="1"/>
    <row r="123" spans="2:21" ht="15" customHeight="1"/>
    <row r="124" spans="2:21" ht="15" customHeight="1"/>
    <row r="125" spans="2:21" ht="15" customHeight="1"/>
    <row r="126" spans="2:21" ht="15" customHeight="1"/>
    <row r="127" spans="2:21" ht="15" customHeight="1"/>
    <row r="128" spans="2:21" ht="15" customHeight="1"/>
    <row r="129" ht="15" customHeight="1"/>
    <row r="130" ht="15" customHeight="1"/>
    <row r="131" ht="15" customHeight="1"/>
    <row r="132" ht="15" customHeight="1"/>
    <row r="133" ht="15" customHeight="1"/>
    <row r="134"/>
    <row r="135"/>
    <row r="136"/>
    <row r="137"/>
    <row r="138"/>
    <row r="139"/>
    <row r="140"/>
    <row r="141"/>
    <row r="142"/>
    <row r="143"/>
    <row r="144"/>
    <row r="145"/>
    <row r="146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  <row r="165"/>
    <row r="166"/>
    <row r="167"/>
    <row r="168"/>
    <row r="169"/>
    <row r="170"/>
  </sheetData>
  <sheetProtection password="EE70" sheet="1"/>
  <printOptions horizontalCentered="1"/>
  <pageMargins left="0.70866141732283472" right="0.70866141732283472" top="0.55118110236220474" bottom="0.55118110236220474" header="0.31496062992125984" footer="0.11811023622047245"/>
  <pageSetup paperSize="9" scale="73" fitToHeight="3" orientation="landscape" r:id="rId1"/>
  <headerFooter>
    <oddHeader>&amp;LEuropean Banking Authority&amp;REnd-2015 G-SII disclosure exercise</oddHeader>
  </headerFooter>
  <rowBreaks count="2" manualBreakCount="2">
    <brk id="41" max="20" man="1"/>
    <brk id="89" max="2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  <pageSetUpPr fitToPage="1"/>
  </sheetPr>
  <dimension ref="B1:AB171"/>
  <sheetViews>
    <sheetView showGridLines="0" view="pageBreakPreview" zoomScale="85" zoomScaleNormal="100" zoomScaleSheetLayoutView="85" workbookViewId="0">
      <selection activeCell="B2" sqref="B2:F2"/>
    </sheetView>
  </sheetViews>
  <sheetFormatPr defaultColWidth="9.140625" defaultRowHeight="0" customHeight="1" zeroHeight="1"/>
  <cols>
    <col min="1" max="1" width="1.28515625" style="289" customWidth="1"/>
    <col min="2" max="20" width="9.140625" style="289" customWidth="1"/>
    <col min="21" max="22" width="3.5703125" style="289" customWidth="1"/>
    <col min="23" max="23" width="33" style="289" customWidth="1"/>
    <col min="24" max="24" width="27.140625" style="304" customWidth="1"/>
    <col min="25" max="27" width="10.28515625" style="305" customWidth="1"/>
    <col min="28" max="28" width="14.42578125" style="305" customWidth="1"/>
    <col min="29" max="30" width="9.140625" style="289" customWidth="1"/>
    <col min="31" max="16384" width="9.140625" style="289"/>
  </cols>
  <sheetData>
    <row r="1" spans="2:28" ht="8.1" customHeight="1" thickBot="1"/>
    <row r="2" spans="2:28" s="300" customFormat="1" ht="19.5" thickBot="1">
      <c r="B2" s="408" t="s">
        <v>440</v>
      </c>
      <c r="C2" s="409"/>
      <c r="D2" s="409"/>
      <c r="E2" s="409"/>
      <c r="F2" s="410"/>
      <c r="G2" s="301"/>
      <c r="H2" s="301" t="s">
        <v>443</v>
      </c>
      <c r="I2" s="302"/>
      <c r="J2" s="302"/>
      <c r="K2" s="302"/>
      <c r="L2" s="302"/>
      <c r="M2" s="302"/>
      <c r="N2" s="302"/>
      <c r="O2" s="302"/>
      <c r="P2" s="302"/>
      <c r="Q2" s="302"/>
      <c r="R2" s="302"/>
      <c r="T2" s="303" t="s">
        <v>442</v>
      </c>
      <c r="X2" s="306"/>
      <c r="Y2" s="307"/>
      <c r="Z2" s="307"/>
      <c r="AA2" s="307"/>
      <c r="AB2" s="307"/>
    </row>
    <row r="3" spans="2:28" s="291" customFormat="1" ht="8.1" customHeight="1">
      <c r="T3" s="299"/>
      <c r="U3" s="299"/>
      <c r="V3" s="290"/>
      <c r="W3" s="290"/>
      <c r="X3" s="308"/>
      <c r="Y3" s="309"/>
      <c r="Z3" s="309"/>
      <c r="AA3" s="309"/>
      <c r="AB3" s="312"/>
    </row>
    <row r="4" spans="2:28" ht="15"/>
    <row r="5" spans="2:28" ht="15"/>
    <row r="6" spans="2:28" ht="15"/>
    <row r="7" spans="2:28" ht="15.75" customHeight="1"/>
    <row r="8" spans="2:28" ht="15"/>
    <row r="9" spans="2:28" ht="15.95" customHeight="1">
      <c r="Y9" s="305">
        <v>2013</v>
      </c>
      <c r="Z9" s="305">
        <v>2014</v>
      </c>
      <c r="AA9" s="305">
        <v>2015</v>
      </c>
      <c r="AB9" s="305" t="s">
        <v>444</v>
      </c>
    </row>
    <row r="10" spans="2:28" ht="15.95" customHeight="1">
      <c r="W10" s="294" t="s">
        <v>440</v>
      </c>
      <c r="X10" s="304" t="s">
        <v>275</v>
      </c>
      <c r="Y10" s="314">
        <f>INDEX('Summary - 2013'!$E$6:$Q$43,MATCH('Charts - 3yr'!$X10,'Summary - 2013'!$E$6:$E$43,0),MATCH($B$2,'Summary - 2013'!$E$6:$Q$6,0))</f>
        <v>421707.62530000001</v>
      </c>
      <c r="Z10" s="314">
        <f>INDEX('Summary - 2014'!$E$6:$Q$43,MATCH('Charts - 3yr'!$X10,'Summary - 2014'!$E$6:$E$43,0),MATCH($B$2,'Summary - 2014'!$E$6:$Q$6,0))</f>
        <v>421311.04135842773</v>
      </c>
      <c r="AA10" s="314">
        <f>INDEX('Summary - 2015'!$E$6:$Q$42,MATCH('Charts - 3yr'!$X10,'Summary - 2015'!$E$6:$E$42,0),MATCH($B$2,'Summary - 2015'!$E$6:$Q$6,0))</f>
        <v>464177.41804640001</v>
      </c>
      <c r="AB10" s="313">
        <f>IFERROR(AA10/Z10-1,"")</f>
        <v>0.10174520124077158</v>
      </c>
    </row>
    <row r="11" spans="2:28" ht="15.95" customHeight="1">
      <c r="W11" s="295" t="s">
        <v>352</v>
      </c>
      <c r="X11" s="304" t="s">
        <v>277</v>
      </c>
      <c r="Y11" s="314">
        <f>INDEX('Summary - 2013'!$E$6:$Q$43,MATCH('Charts - 3yr'!$X11,'Summary - 2013'!$E$6:$E$43,0),MATCH($B$2,'Summary - 2013'!$E$6:$Q$6,0))</f>
        <v>211182.77753939002</v>
      </c>
      <c r="Z11" s="314">
        <f>INDEX('Summary - 2014'!$E$6:$Q$43,MATCH('Charts - 3yr'!$X11,'Summary - 2014'!$E$6:$E$43,0),MATCH($B$2,'Summary - 2014'!$E$6:$Q$6,0))</f>
        <v>201384.52153600001</v>
      </c>
      <c r="AA11" s="314" t="e">
        <f>INDEX('Summary - 2015'!$E$6:$Q$42,MATCH('Charts - 3yr'!$X11,'Summary - 2015'!$E$6:$E$42,0),MATCH($B$2,'Summary - 2015'!$E$6:$Q$6,0))</f>
        <v>#N/A</v>
      </c>
      <c r="AB11" s="313" t="str">
        <f t="shared" ref="AB11:AB47" si="0">IFERROR(AA11/Z11-1,"")</f>
        <v/>
      </c>
    </row>
    <row r="12" spans="2:28" ht="15.95" customHeight="1">
      <c r="W12" s="295" t="s">
        <v>353</v>
      </c>
      <c r="X12" s="304" t="s">
        <v>278</v>
      </c>
      <c r="Y12" s="314">
        <f>INDEX('Summary - 2013'!$E$6:$Q$43,MATCH('Charts - 3yr'!$X12,'Summary - 2013'!$E$6:$E$43,0),MATCH($B$2,'Summary - 2013'!$E$6:$Q$6,0))</f>
        <v>212493.35845458001</v>
      </c>
      <c r="Z12" s="314">
        <f>INDEX('Summary - 2014'!$E$6:$Q$43,MATCH('Charts - 3yr'!$X12,'Summary - 2014'!$E$6:$E$43,0),MATCH($B$2,'Summary - 2014'!$E$6:$Q$6,0))</f>
        <v>223336.85661293901</v>
      </c>
      <c r="AA12" s="314">
        <f>INDEX('Summary - 2015'!$E$6:$Q$42,MATCH('Charts - 3yr'!$X12,'Summary - 2015'!$E$6:$E$42,0),MATCH($B$2,'Summary - 2015'!$E$6:$Q$6,0))</f>
        <v>234386.50750000001</v>
      </c>
      <c r="AB12" s="313">
        <f t="shared" si="0"/>
        <v>4.94752682321975E-2</v>
      </c>
    </row>
    <row r="13" spans="2:28" ht="15.95" customHeight="1">
      <c r="W13" s="295" t="s">
        <v>354</v>
      </c>
      <c r="X13" s="304" t="s">
        <v>280</v>
      </c>
      <c r="Y13" s="314">
        <f>INDEX('Summary - 2013'!$E$6:$Q$43,MATCH('Charts - 3yr'!$X13,'Summary - 2013'!$E$6:$E$43,0),MATCH($B$2,'Summary - 2013'!$E$6:$Q$6,0))</f>
        <v>1962639.6087325828</v>
      </c>
      <c r="Z13" s="314">
        <f>INDEX('Summary - 2014'!$E$6:$Q$43,MATCH('Charts - 3yr'!$X13,'Summary - 2014'!$E$6:$E$43,0),MATCH($B$2,'Summary - 2014'!$E$6:$Q$6,0))</f>
        <v>1940281.8017415577</v>
      </c>
      <c r="AA13" s="314">
        <f>INDEX('Summary - 2015'!$E$6:$Q$42,MATCH('Charts - 3yr'!$X13,'Summary - 2015'!$E$6:$E$42,0),MATCH($B$2,'Summary - 2015'!$E$6:$Q$6,0))</f>
        <v>1419632.2250493173</v>
      </c>
      <c r="AB13" s="313">
        <f t="shared" si="0"/>
        <v>-0.26833709218161805</v>
      </c>
    </row>
    <row r="14" spans="2:28" ht="15.95" customHeight="1">
      <c r="W14" s="296" t="s">
        <v>355</v>
      </c>
      <c r="X14" s="304" t="s">
        <v>329</v>
      </c>
      <c r="Y14" s="314">
        <f>INDEX('Summary - 2013'!$E$6:$Q$43,MATCH('Charts - 3yr'!$X14,'Summary - 2013'!$E$6:$E$43,0),MATCH($B$2,'Summary - 2013'!$E$6:$Q$6,0))</f>
        <v>289756.51520661876</v>
      </c>
      <c r="Z14" s="314">
        <f>INDEX('Summary - 2014'!$E$6:$Q$43,MATCH('Charts - 3yr'!$X14,'Summary - 2014'!$E$6:$E$43,0),MATCH($B$2,'Summary - 2014'!$E$6:$Q$6,0))</f>
        <v>275254.76980000001</v>
      </c>
      <c r="AA14" s="314">
        <f>INDEX('Summary - 2015'!$E$6:$Q$42,MATCH('Charts - 3yr'!$X14,'Summary - 2015'!$E$6:$E$42,0),MATCH($B$2,'Summary - 2015'!$E$6:$Q$6,0))</f>
        <v>229232.38630000001</v>
      </c>
      <c r="AB14" s="313">
        <f t="shared" si="0"/>
        <v>-0.16719922250008545</v>
      </c>
    </row>
    <row r="15" spans="2:28" ht="15.95" customHeight="1">
      <c r="W15" s="296" t="s">
        <v>356</v>
      </c>
      <c r="X15" s="304" t="s">
        <v>283</v>
      </c>
      <c r="Y15" s="314">
        <f>INDEX('Summary - 2013'!$E$6:$Q$43,MATCH('Charts - 3yr'!$X15,'Summary - 2013'!$E$6:$E$43,0),MATCH($B$2,'Summary - 2013'!$E$6:$Q$6,0))</f>
        <v>681163.78104474302</v>
      </c>
      <c r="Z15" s="314">
        <f>INDEX('Summary - 2014'!$E$6:$Q$43,MATCH('Charts - 3yr'!$X15,'Summary - 2014'!$E$6:$E$43,0),MATCH($B$2,'Summary - 2014'!$E$6:$Q$6,0))</f>
        <v>723166.99252178636</v>
      </c>
      <c r="AA15" s="314">
        <f>INDEX('Summary - 2015'!$E$6:$Q$42,MATCH('Charts - 3yr'!$X15,'Summary - 2015'!$E$6:$E$42,0),MATCH($B$2,'Summary - 2015'!$E$6:$Q$6,0))</f>
        <v>788369.68810000003</v>
      </c>
      <c r="AB15" s="313">
        <f t="shared" si="0"/>
        <v>9.0162709654159734E-2</v>
      </c>
    </row>
    <row r="16" spans="2:28" ht="15.95" customHeight="1">
      <c r="W16" s="296" t="s">
        <v>357</v>
      </c>
      <c r="X16" s="304" t="s">
        <v>423</v>
      </c>
      <c r="Y16" s="314" t="str">
        <f>INDEX('Summary - 2013'!$E$6:$Q$43,MATCH('Charts - 3yr'!$X16,'Summary - 2013'!$E$6:$E$43,0),MATCH($B$2,'Summary - 2013'!$E$6:$Q$6,0))</f>
        <v>-</v>
      </c>
      <c r="Z16" s="314">
        <f>INDEX('Summary - 2014'!$E$6:$Q$43,MATCH('Charts - 3yr'!$X16,'Summary - 2014'!$E$6:$E$43,0),MATCH($B$2,'Summary - 2014'!$E$6:$Q$6,0))</f>
        <v>234816.41103946773</v>
      </c>
      <c r="AA16" s="314">
        <f>INDEX('Summary - 2015'!$E$6:$Q$42,MATCH('Charts - 3yr'!$X16,'Summary - 2015'!$E$6:$E$42,0),MATCH($B$2,'Summary - 2015'!$E$6:$Q$6,0))</f>
        <v>203554.6654</v>
      </c>
      <c r="AB16" s="313">
        <f t="shared" si="0"/>
        <v>-0.13313271206676136</v>
      </c>
    </row>
    <row r="17" spans="2:28" ht="15.95" customHeight="1">
      <c r="W17" s="297" t="s">
        <v>441</v>
      </c>
      <c r="X17" s="304" t="s">
        <v>285</v>
      </c>
      <c r="Y17" s="314">
        <f>INDEX('Summary - 2013'!$E$6:$Q$43,MATCH('Charts - 3yr'!$X17,'Summary - 2013'!$E$6:$E$43,0),MATCH($B$2,'Summary - 2013'!$E$6:$Q$6,0))</f>
        <v>2031623.0665639413</v>
      </c>
      <c r="Z17" s="314">
        <f>INDEX('Summary - 2014'!$E$6:$Q$43,MATCH('Charts - 3yr'!$X17,'Summary - 2014'!$E$6:$E$43,0),MATCH($B$2,'Summary - 2014'!$E$6:$Q$6,0))</f>
        <v>2252752.4781192285</v>
      </c>
      <c r="AA17" s="314">
        <f>INDEX('Summary - 2015'!$E$6:$Q$42,MATCH('Charts - 3yr'!$X17,'Summary - 2015'!$E$6:$E$42,0),MATCH($B$2,'Summary - 2015'!$E$6:$Q$6,0))</f>
        <v>1862296.1059637209</v>
      </c>
      <c r="AB17" s="313">
        <f t="shared" si="0"/>
        <v>-0.17332413389752022</v>
      </c>
    </row>
    <row r="18" spans="2:28" ht="15.95" customHeight="1">
      <c r="W18" s="297" t="s">
        <v>358</v>
      </c>
      <c r="X18" s="304" t="s">
        <v>287</v>
      </c>
      <c r="Y18" s="314">
        <f>INDEX('Summary - 2013'!$E$6:$Q$43,MATCH('Charts - 3yr'!$X18,'Summary - 2013'!$E$6:$E$43,0),MATCH($B$2,'Summary - 2013'!$E$6:$Q$6,0))</f>
        <v>1235027</v>
      </c>
      <c r="Z18" s="314">
        <f>INDEX('Summary - 2014'!$E$6:$Q$43,MATCH('Charts - 3yr'!$X18,'Summary - 2014'!$E$6:$E$43,0),MATCH($B$2,'Summary - 2014'!$E$6:$Q$6,0))</f>
        <v>1336599.9354376059</v>
      </c>
      <c r="AA18" s="314">
        <f>INDEX('Summary - 2015'!$E$6:$Q$42,MATCH('Charts - 3yr'!$X18,'Summary - 2015'!$E$6:$E$42,0),MATCH($B$2,'Summary - 2015'!$E$6:$Q$6,0))</f>
        <v>1109881.9282708443</v>
      </c>
      <c r="AB18" s="313">
        <f t="shared" si="0"/>
        <v>-0.16962293739190826</v>
      </c>
    </row>
    <row r="19" spans="2:28" ht="15.95" customHeight="1">
      <c r="W19" s="297" t="s">
        <v>359</v>
      </c>
      <c r="X19" s="304" t="s">
        <v>331</v>
      </c>
      <c r="Y19" s="314">
        <f>INDEX('Summary - 2013'!$E$6:$Q$43,MATCH('Charts - 3yr'!$X19,'Summary - 2013'!$E$6:$E$43,0),MATCH($B$2,'Summary - 2013'!$E$6:$Q$6,0))</f>
        <v>686192</v>
      </c>
      <c r="Z19" s="314">
        <f>INDEX('Summary - 2014'!$E$6:$Q$43,MATCH('Charts - 3yr'!$X19,'Summary - 2014'!$E$6:$E$43,0),MATCH($B$2,'Summary - 2014'!$E$6:$Q$6,0))</f>
        <v>655685.6</v>
      </c>
      <c r="AA19" s="314">
        <f>INDEX('Summary - 2015'!$E$6:$Q$42,MATCH('Charts - 3yr'!$X19,'Summary - 2015'!$E$6:$E$42,0),MATCH($B$2,'Summary - 2015'!$E$6:$Q$6,0))</f>
        <v>535023.18894059886</v>
      </c>
      <c r="AB19" s="313">
        <f t="shared" si="0"/>
        <v>-0.18402479947615313</v>
      </c>
    </row>
    <row r="20" spans="2:28" ht="15.95" customHeight="1">
      <c r="W20" s="298" t="s">
        <v>360</v>
      </c>
      <c r="X20" s="304" t="s">
        <v>289</v>
      </c>
      <c r="Y20" s="314">
        <f>INDEX('Summary - 2013'!$E$6:$Q$43,MATCH('Charts - 3yr'!$X20,'Summary - 2013'!$E$6:$E$43,0),MATCH($B$2,'Summary - 2013'!$E$6:$Q$6,0))</f>
        <v>1746395</v>
      </c>
      <c r="Z20" s="314">
        <f>INDEX('Summary - 2014'!$E$6:$Q$43,MATCH('Charts - 3yr'!$X20,'Summary - 2014'!$E$6:$E$43,0),MATCH($B$2,'Summary - 2014'!$E$6:$Q$6,0))</f>
        <v>1723005.5889625901</v>
      </c>
      <c r="AA20" s="314">
        <f>INDEX('Summary - 2015'!$E$6:$Q$42,MATCH('Charts - 3yr'!$X20,'Summary - 2015'!$E$6:$E$42,0),MATCH($B$2,'Summary - 2015'!$E$6:$Q$6,0))</f>
        <v>1422900.9042558016</v>
      </c>
      <c r="AB20" s="313">
        <f t="shared" si="0"/>
        <v>-0.17417510809554571</v>
      </c>
    </row>
    <row r="21" spans="2:28" ht="15.95" customHeight="1">
      <c r="W21" s="298" t="s">
        <v>361</v>
      </c>
      <c r="X21" s="304" t="s">
        <v>291</v>
      </c>
      <c r="Y21" s="314">
        <f>INDEX('Summary - 2013'!$E$6:$Q$43,MATCH('Charts - 3yr'!$X21,'Summary - 2013'!$E$6:$E$43,0),MATCH($B$2,'Summary - 2013'!$E$6:$Q$6,0))</f>
        <v>635772.76807416882</v>
      </c>
      <c r="Z21" s="314">
        <f>INDEX('Summary - 2014'!$E$6:$Q$43,MATCH('Charts - 3yr'!$X21,'Summary - 2014'!$E$6:$E$43,0),MATCH($B$2,'Summary - 2014'!$E$6:$Q$6,0))</f>
        <v>695303.55137687246</v>
      </c>
      <c r="AA21" s="314">
        <f>INDEX('Summary - 2015'!$E$6:$Q$42,MATCH('Charts - 3yr'!$X21,'Summary - 2015'!$E$6:$E$42,0),MATCH($B$2,'Summary - 2015'!$E$6:$Q$6,0))</f>
        <v>640785.48328798998</v>
      </c>
      <c r="AB21" s="313">
        <f t="shared" si="0"/>
        <v>-7.8409017156496952E-2</v>
      </c>
    </row>
    <row r="22" spans="2:28" ht="15.95" customHeight="1">
      <c r="X22" s="304" t="s">
        <v>293</v>
      </c>
      <c r="Y22" s="314">
        <f>INDEX('Summary - 2013'!$E$6:$Q$43,MATCH('Charts - 3yr'!$X22,'Summary - 2013'!$E$6:$E$43,0),MATCH($B$2,'Summary - 2013'!$E$6:$Q$6,0))</f>
        <v>474469.65387711767</v>
      </c>
      <c r="Z22" s="314">
        <f>INDEX('Summary - 2014'!$E$6:$Q$43,MATCH('Charts - 3yr'!$X22,'Summary - 2014'!$E$6:$E$43,0),MATCH($B$2,'Summary - 2014'!$E$6:$Q$6,0))</f>
        <v>494215.85136634496</v>
      </c>
      <c r="AA22" s="314">
        <f>INDEX('Summary - 2015'!$E$6:$Q$42,MATCH('Charts - 3yr'!$X22,'Summary - 2015'!$E$6:$E$42,0),MATCH($B$2,'Summary - 2015'!$E$6:$Q$6,0))</f>
        <v>442132.49935773195</v>
      </c>
      <c r="AB22" s="313">
        <f t="shared" si="0"/>
        <v>-0.10538583872738927</v>
      </c>
    </row>
    <row r="23" spans="2:28" s="291" customFormat="1" ht="15.95" customHeight="1"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2"/>
      <c r="W23" s="292"/>
      <c r="X23" s="310" t="s">
        <v>333</v>
      </c>
      <c r="Y23" s="314">
        <f>INDEX('Summary - 2013'!$E$6:$Q$43,MATCH('Charts - 3yr'!$X23,'Summary - 2013'!$E$6:$E$43,0),MATCH($B$2,'Summary - 2013'!$E$6:$Q$6,0))</f>
        <v>1747748.1287083481</v>
      </c>
      <c r="Z23" s="314">
        <f>INDEX('Summary - 2014'!$E$6:$Q$43,MATCH('Charts - 3yr'!$X23,'Summary - 2014'!$E$6:$E$43,0),MATCH($B$2,'Summary - 2014'!$E$6:$Q$6,0))</f>
        <v>1659337.4266617456</v>
      </c>
      <c r="AA23" s="314">
        <f>INDEX('Summary - 2015'!$E$6:$Q$42,MATCH('Charts - 3yr'!$X23,'Summary - 2015'!$E$6:$E$42,0),MATCH($B$2,'Summary - 2015'!$E$6:$Q$6,0))</f>
        <v>1411887.1830298088</v>
      </c>
      <c r="AB23" s="313">
        <f t="shared" si="0"/>
        <v>-0.14912593403606711</v>
      </c>
    </row>
    <row r="24" spans="2:28" ht="15.95" customHeight="1">
      <c r="X24" s="304" t="s">
        <v>295</v>
      </c>
      <c r="Y24" s="314">
        <f>INDEX('Summary - 2013'!$E$6:$Q$43,MATCH('Charts - 3yr'!$X24,'Summary - 2013'!$E$6:$E$43,0),MATCH($B$2,'Summary - 2013'!$E$6:$Q$6,0))</f>
        <v>287606.12399665877</v>
      </c>
      <c r="Z24" s="314">
        <f>INDEX('Summary - 2014'!$E$6:$Q$43,MATCH('Charts - 3yr'!$X24,'Summary - 2014'!$E$6:$E$43,0),MATCH($B$2,'Summary - 2014'!$E$6:$Q$6,0))</f>
        <v>332370.63327132998</v>
      </c>
      <c r="AA24" s="314">
        <f>INDEX('Summary - 2015'!$E$6:$Q$42,MATCH('Charts - 3yr'!$X24,'Summary - 2015'!$E$6:$E$42,0),MATCH($B$2,'Summary - 2015'!$E$6:$Q$6,0))</f>
        <v>263297.08005900116</v>
      </c>
      <c r="AB24" s="313">
        <f t="shared" si="0"/>
        <v>-0.20782086712197823</v>
      </c>
    </row>
    <row r="25" spans="2:28" ht="15.95" customHeight="1">
      <c r="X25" s="304" t="s">
        <v>335</v>
      </c>
      <c r="Y25" s="314">
        <f>INDEX('Summary - 2013'!$E$6:$Q$43,MATCH('Charts - 3yr'!$X25,'Summary - 2013'!$E$6:$E$43,0),MATCH($B$2,'Summary - 2013'!$E$6:$Q$6,0))</f>
        <v>335983.80239999999</v>
      </c>
      <c r="Z25" s="314">
        <f>INDEX('Summary - 2014'!$E$6:$Q$43,MATCH('Charts - 3yr'!$X25,'Summary - 2014'!$E$6:$E$43,0),MATCH($B$2,'Summary - 2014'!$E$6:$Q$6,0))</f>
        <v>355518.68718637089</v>
      </c>
      <c r="AA25" s="314">
        <f>INDEX('Summary - 2015'!$E$6:$Q$42,MATCH('Charts - 3yr'!$X25,'Summary - 2015'!$E$6:$E$42,0),MATCH($B$2,'Summary - 2015'!$E$6:$Q$6,0))</f>
        <v>345213.08761241933</v>
      </c>
      <c r="AB25" s="313">
        <f t="shared" si="0"/>
        <v>-2.8987504582421941E-2</v>
      </c>
    </row>
    <row r="26" spans="2:28" ht="15.95" customHeight="1">
      <c r="X26" s="304" t="s">
        <v>296</v>
      </c>
      <c r="Y26" s="314">
        <f>INDEX('Summary - 2013'!$E$6:$Q$43,MATCH('Charts - 3yr'!$X26,'Summary - 2013'!$E$6:$E$43,0),MATCH($B$2,'Summary - 2013'!$E$6:$Q$6,0))</f>
        <v>230991.54858738001</v>
      </c>
      <c r="Z26" s="314">
        <f>INDEX('Summary - 2014'!$E$6:$Q$43,MATCH('Charts - 3yr'!$X26,'Summary - 2014'!$E$6:$E$43,0),MATCH($B$2,'Summary - 2014'!$E$6:$Q$6,0))</f>
        <v>219007.88699999999</v>
      </c>
      <c r="AA26" s="314">
        <f>INDEX('Summary - 2015'!$E$6:$Q$42,MATCH('Charts - 3yr'!$X26,'Summary - 2015'!$E$6:$E$42,0),MATCH($B$2,'Summary - 2015'!$E$6:$Q$6,0))</f>
        <v>212952.50712696099</v>
      </c>
      <c r="AB26" s="313">
        <f t="shared" si="0"/>
        <v>-2.7649140658751681E-2</v>
      </c>
    </row>
    <row r="27" spans="2:28" ht="15.95" customHeight="1">
      <c r="X27" s="304" t="s">
        <v>299</v>
      </c>
      <c r="Y27" s="314">
        <f>INDEX('Summary - 2013'!$E$6:$Q$43,MATCH('Charts - 3yr'!$X27,'Summary - 2013'!$E$6:$E$43,0),MATCH($B$2,'Summary - 2013'!$E$6:$Q$6,0))</f>
        <v>323792.993369648</v>
      </c>
      <c r="Z27" s="314">
        <f>INDEX('Summary - 2014'!$E$6:$Q$43,MATCH('Charts - 3yr'!$X27,'Summary - 2014'!$E$6:$E$43,0),MATCH($B$2,'Summary - 2014'!$E$6:$Q$6,0))</f>
        <v>334417.22726097272</v>
      </c>
      <c r="AA27" s="314">
        <f>INDEX('Summary - 2015'!$E$6:$Q$42,MATCH('Charts - 3yr'!$X27,'Summary - 2015'!$E$6:$E$42,0),MATCH($B$2,'Summary - 2015'!$E$6:$Q$6,0))</f>
        <v>285634.99436096026</v>
      </c>
      <c r="AB27" s="313">
        <f t="shared" si="0"/>
        <v>-0.14587236817780247</v>
      </c>
    </row>
    <row r="28" spans="2:28" ht="15.95" customHeight="1">
      <c r="X28" s="304" t="s">
        <v>337</v>
      </c>
      <c r="Y28" s="314">
        <f>INDEX('Summary - 2013'!$E$6:$Q$43,MATCH('Charts - 3yr'!$X28,'Summary - 2013'!$E$6:$E$43,0),MATCH($B$2,'Summary - 2013'!$E$6:$Q$6,0))</f>
        <v>205373.3675947866</v>
      </c>
      <c r="Z28" s="314">
        <f>INDEX('Summary - 2014'!$E$6:$Q$43,MATCH('Charts - 3yr'!$X28,'Summary - 2014'!$E$6:$E$43,0),MATCH($B$2,'Summary - 2014'!$E$6:$Q$6,0))</f>
        <v>198878.45577728952</v>
      </c>
      <c r="AA28" s="314" t="e">
        <f>INDEX('Summary - 2015'!$E$6:$Q$42,MATCH('Charts - 3yr'!$X28,'Summary - 2015'!$E$6:$E$42,0),MATCH($B$2,'Summary - 2015'!$E$6:$Q$6,0))</f>
        <v>#N/A</v>
      </c>
      <c r="AB28" s="313" t="str">
        <f t="shared" si="0"/>
        <v/>
      </c>
    </row>
    <row r="29" spans="2:28" ht="15.95" customHeight="1">
      <c r="X29" s="304" t="s">
        <v>301</v>
      </c>
      <c r="Y29" s="314">
        <f>INDEX('Summary - 2013'!$E$6:$Q$43,MATCH('Charts - 3yr'!$X29,'Summary - 2013'!$E$6:$E$43,0),MATCH($B$2,'Summary - 2013'!$E$6:$Q$6,0))</f>
        <v>2414659.9732727744</v>
      </c>
      <c r="Z29" s="314">
        <f>INDEX('Summary - 2014'!$E$6:$Q$43,MATCH('Charts - 3yr'!$X29,'Summary - 2014'!$E$6:$E$43,0),MATCH($B$2,'Summary - 2014'!$E$6:$Q$6,0))</f>
        <v>2679723.7473253459</v>
      </c>
      <c r="AA29" s="314">
        <f>INDEX('Summary - 2015'!$E$6:$Q$42,MATCH('Charts - 3yr'!$X29,'Summary - 2015'!$E$6:$E$42,0),MATCH($B$2,'Summary - 2015'!$E$6:$Q$6,0))</f>
        <v>2603612.1974670254</v>
      </c>
      <c r="AB29" s="313">
        <f t="shared" si="0"/>
        <v>-2.8402759774879049E-2</v>
      </c>
    </row>
    <row r="30" spans="2:28" ht="15.95" customHeight="1">
      <c r="X30" s="304" t="s">
        <v>303</v>
      </c>
      <c r="Y30" s="314">
        <f>INDEX('Summary - 2013'!$E$6:$Q$43,MATCH('Charts - 3yr'!$X30,'Summary - 2013'!$E$6:$E$43,0),MATCH($B$2,'Summary - 2013'!$E$6:$Q$6,0))</f>
        <v>934934.3</v>
      </c>
      <c r="Z30" s="314">
        <f>INDEX('Summary - 2014'!$E$6:$Q$43,MATCH('Charts - 3yr'!$X30,'Summary - 2014'!$E$6:$E$43,0),MATCH($B$2,'Summary - 2014'!$E$6:$Q$6,0))</f>
        <v>1163853.3999999999</v>
      </c>
      <c r="AA30" s="314">
        <f>INDEX('Summary - 2015'!$E$6:$Q$42,MATCH('Charts - 3yr'!$X30,'Summary - 2015'!$E$6:$E$42,0),MATCH($B$2,'Summary - 2015'!$E$6:$Q$6,0))</f>
        <v>1097868.5</v>
      </c>
      <c r="AB30" s="313">
        <f t="shared" si="0"/>
        <v>-5.6695198897043109E-2</v>
      </c>
    </row>
    <row r="31" spans="2:28" ht="15.95" customHeight="1">
      <c r="X31" s="304" t="s">
        <v>304</v>
      </c>
      <c r="Y31" s="314">
        <f>INDEX('Summary - 2013'!$E$6:$Q$43,MATCH('Charts - 3yr'!$X31,'Summary - 2013'!$E$6:$E$43,0),MATCH($B$2,'Summary - 2013'!$E$6:$Q$6,0))</f>
        <v>686739.46308654896</v>
      </c>
      <c r="Z31" s="314">
        <f>INDEX('Summary - 2014'!$E$6:$Q$43,MATCH('Charts - 3yr'!$X31,'Summary - 2014'!$E$6:$E$43,0),MATCH($B$2,'Summary - 2014'!$E$6:$Q$6,0))</f>
        <v>695873.05279999995</v>
      </c>
      <c r="AA31" s="314">
        <f>INDEX('Summary - 2015'!$E$6:$Q$42,MATCH('Charts - 3yr'!$X31,'Summary - 2015'!$E$6:$E$42,0),MATCH($B$2,'Summary - 2015'!$E$6:$Q$6,0))</f>
        <v>595860.63589999999</v>
      </c>
      <c r="AB31" s="313">
        <f t="shared" si="0"/>
        <v>-0.14372221556443054</v>
      </c>
    </row>
    <row r="32" spans="2:28" ht="15.95" customHeight="1">
      <c r="X32" s="304" t="s">
        <v>306</v>
      </c>
      <c r="Y32" s="314">
        <f>INDEX('Summary - 2013'!$E$6:$Q$43,MATCH('Charts - 3yr'!$X32,'Summary - 2013'!$E$6:$E$43,0),MATCH($B$2,'Summary - 2013'!$E$6:$Q$6,0))</f>
        <v>236939.41234585541</v>
      </c>
      <c r="Z32" s="314">
        <f>INDEX('Summary - 2014'!$E$6:$Q$43,MATCH('Charts - 3yr'!$X32,'Summary - 2014'!$E$6:$E$43,0),MATCH($B$2,'Summary - 2014'!$E$6:$Q$6,0))</f>
        <v>232376.24815421976</v>
      </c>
      <c r="AA32" s="314">
        <f>INDEX('Summary - 2015'!$E$6:$Q$42,MATCH('Charts - 3yr'!$X32,'Summary - 2015'!$E$6:$E$42,0),MATCH($B$2,'Summary - 2015'!$E$6:$Q$6,0))</f>
        <v>227942.3</v>
      </c>
      <c r="AB32" s="313">
        <f t="shared" si="0"/>
        <v>-1.9080900864175798E-2</v>
      </c>
    </row>
    <row r="33" spans="2:28" ht="15.95" customHeight="1">
      <c r="X33" s="304" t="s">
        <v>307</v>
      </c>
      <c r="Y33" s="314">
        <f>INDEX('Summary - 2013'!$E$6:$Q$43,MATCH('Charts - 3yr'!$X33,'Summary - 2013'!$E$6:$E$43,0),MATCH($B$2,'Summary - 2013'!$E$6:$Q$6,0))</f>
        <v>376236.27477390075</v>
      </c>
      <c r="Z33" s="314">
        <f>INDEX('Summary - 2014'!$E$6:$Q$43,MATCH('Charts - 3yr'!$X33,'Summary - 2014'!$E$6:$E$43,0),MATCH($B$2,'Summary - 2014'!$E$6:$Q$6,0))</f>
        <v>376672.80518630275</v>
      </c>
      <c r="AA33" s="314">
        <f>INDEX('Summary - 2015'!$E$6:$Q$42,MATCH('Charts - 3yr'!$X33,'Summary - 2015'!$E$6:$E$42,0),MATCH($B$2,'Summary - 2015'!$E$6:$Q$6,0))</f>
        <v>336433.13635903614</v>
      </c>
      <c r="AB33" s="313">
        <f t="shared" si="0"/>
        <v>-0.10682923819616874</v>
      </c>
    </row>
    <row r="34" spans="2:28" ht="15.95" customHeight="1">
      <c r="X34" s="304" t="s">
        <v>338</v>
      </c>
      <c r="Y34" s="314">
        <f>INDEX('Summary - 2013'!$E$6:$Q$43,MATCH('Charts - 3yr'!$X34,'Summary - 2013'!$E$6:$E$43,0),MATCH($B$2,'Summary - 2013'!$E$6:$Q$6,0))</f>
        <v>312590.79452339001</v>
      </c>
      <c r="Z34" s="314">
        <f>INDEX('Summary - 2014'!$E$6:$Q$43,MATCH('Charts - 3yr'!$X34,'Summary - 2014'!$E$6:$E$43,0),MATCH($B$2,'Summary - 2014'!$E$6:$Q$6,0))</f>
        <v>289931.27506001305</v>
      </c>
      <c r="AA34" s="314">
        <f>INDEX('Summary - 2015'!$E$6:$Q$42,MATCH('Charts - 3yr'!$X34,'Summary - 2015'!$E$6:$E$42,0),MATCH($B$2,'Summary - 2015'!$E$6:$Q$6,0))</f>
        <v>240912.81217085436</v>
      </c>
      <c r="AB34" s="313">
        <f t="shared" si="0"/>
        <v>-0.16906924883840946</v>
      </c>
    </row>
    <row r="35" spans="2:28" ht="15.95" customHeight="1">
      <c r="X35" s="304" t="s">
        <v>309</v>
      </c>
      <c r="Y35" s="314">
        <f>INDEX('Summary - 2013'!$E$6:$Q$43,MATCH('Charts - 3yr'!$X35,'Summary - 2013'!$E$6:$E$43,0),MATCH($B$2,'Summary - 2013'!$E$6:$Q$6,0))</f>
        <v>999270.27278693754</v>
      </c>
      <c r="Z35" s="314">
        <f>INDEX('Summary - 2014'!$E$6:$Q$43,MATCH('Charts - 3yr'!$X35,'Summary - 2014'!$E$6:$E$43,0),MATCH($B$2,'Summary - 2014'!$E$6:$Q$6,0))</f>
        <v>1107113.7497601504</v>
      </c>
      <c r="AA35" s="314">
        <f>INDEX('Summary - 2015'!$E$6:$Q$42,MATCH('Charts - 3yr'!$X35,'Summary - 2015'!$E$6:$E$42,0),MATCH($B$2,'Summary - 2015'!$E$6:$Q$6,0))</f>
        <v>982781.93346300232</v>
      </c>
      <c r="AB35" s="313">
        <f t="shared" si="0"/>
        <v>-0.1123026575400079</v>
      </c>
    </row>
    <row r="36" spans="2:28" ht="15.95" customHeight="1">
      <c r="X36" s="304" t="s">
        <v>311</v>
      </c>
      <c r="Y36" s="314">
        <f>INDEX('Summary - 2013'!$E$6:$Q$43,MATCH('Charts - 3yr'!$X36,'Summary - 2013'!$E$6:$E$43,0),MATCH($B$2,'Summary - 2013'!$E$6:$Q$6,0))</f>
        <v>253251.52928110558</v>
      </c>
      <c r="Z36" s="314">
        <f>INDEX('Summary - 2014'!$E$6:$Q$43,MATCH('Charts - 3yr'!$X36,'Summary - 2014'!$E$6:$E$43,0),MATCH($B$2,'Summary - 2014'!$E$6:$Q$6,0))</f>
        <v>276998.62646784983</v>
      </c>
      <c r="AA36" s="314">
        <f>INDEX('Summary - 2015'!$E$6:$Q$42,MATCH('Charts - 3yr'!$X36,'Summary - 2015'!$E$6:$E$42,0),MATCH($B$2,'Summary - 2015'!$E$6:$Q$6,0))</f>
        <v>292241.32014876051</v>
      </c>
      <c r="AB36" s="313">
        <f t="shared" si="0"/>
        <v>5.502804788340665E-2</v>
      </c>
    </row>
    <row r="37" spans="2:28" ht="15.95" customHeight="1">
      <c r="X37" s="304" t="s">
        <v>313</v>
      </c>
      <c r="Y37" s="314">
        <f>INDEX('Summary - 2013'!$E$6:$Q$43,MATCH('Charts - 3yr'!$X37,'Summary - 2013'!$E$6:$E$43,0),MATCH($B$2,'Summary - 2013'!$E$6:$Q$6,0))</f>
        <v>663362.29999999993</v>
      </c>
      <c r="Z37" s="314">
        <f>INDEX('Summary - 2014'!$E$6:$Q$43,MATCH('Charts - 3yr'!$X37,'Summary - 2014'!$E$6:$E$43,0),MATCH($B$2,'Summary - 2014'!$E$6:$Q$6,0))</f>
        <v>654514.6</v>
      </c>
      <c r="AA37" s="314">
        <f>INDEX('Summary - 2015'!$E$6:$Q$42,MATCH('Charts - 3yr'!$X37,'Summary - 2015'!$E$6:$E$42,0),MATCH($B$2,'Summary - 2015'!$E$6:$Q$6,0))</f>
        <v>574300.74463860283</v>
      </c>
      <c r="AB37" s="313">
        <f t="shared" si="0"/>
        <v>-0.12255472278448354</v>
      </c>
    </row>
    <row r="38" spans="2:28" ht="15.95" customHeight="1">
      <c r="X38" s="304" t="s">
        <v>340</v>
      </c>
      <c r="Y38" s="314">
        <f>INDEX('Summary - 2013'!$E$6:$Q$43,MATCH('Charts - 3yr'!$X38,'Summary - 2013'!$E$6:$E$43,0),MATCH($B$2,'Summary - 2013'!$E$6:$Q$6,0))</f>
        <v>225518.96919999999</v>
      </c>
      <c r="Z38" s="314">
        <f>INDEX('Summary - 2014'!$E$6:$Q$43,MATCH('Charts - 3yr'!$X38,'Summary - 2014'!$E$6:$E$43,0),MATCH($B$2,'Summary - 2014'!$E$6:$Q$6,0))</f>
        <v>215609.09340000001</v>
      </c>
      <c r="AA38" s="314">
        <f>INDEX('Summary - 2015'!$E$6:$Q$42,MATCH('Charts - 3yr'!$X38,'Summary - 2015'!$E$6:$E$42,0),MATCH($B$2,'Summary - 2015'!$E$6:$Q$6,0))</f>
        <v>194807.88161216315</v>
      </c>
      <c r="AB38" s="313">
        <f t="shared" si="0"/>
        <v>-9.6476505048171846E-2</v>
      </c>
    </row>
    <row r="39" spans="2:28" ht="15.95" customHeight="1">
      <c r="X39" s="304" t="s">
        <v>447</v>
      </c>
      <c r="Y39" s="314" t="e">
        <f>INDEX('Summary - 2013'!$E$6:$Q$43,MATCH('Charts - 3yr'!$X39,'Summary - 2013'!$E$6:$E$43,0),MATCH($B$2,'Summary - 2013'!$E$6:$Q$6,0))</f>
        <v>#N/A</v>
      </c>
      <c r="Z39" s="314" t="e">
        <f>INDEX('Summary - 2014'!$E$6:$Q$43,MATCH('Charts - 3yr'!$X39,'Summary - 2014'!$E$6:$E$43,0),MATCH($B$2,'Summary - 2014'!$E$6:$Q$6,0))</f>
        <v>#N/A</v>
      </c>
      <c r="AA39" s="314">
        <f>INDEX('Summary - 2015'!$E$6:$Q$42,MATCH('Charts - 3yr'!$X39,'Summary - 2015'!$E$6:$E$42,0),MATCH($B$2,'Summary - 2015'!$E$6:$Q$6,0))</f>
        <v>185797.4550866003</v>
      </c>
      <c r="AB39" s="313" t="str">
        <f t="shared" si="0"/>
        <v/>
      </c>
    </row>
    <row r="40" spans="2:28" ht="15.95" customHeight="1">
      <c r="X40" s="304" t="s">
        <v>315</v>
      </c>
      <c r="Y40" s="314">
        <f>INDEX('Summary - 2013'!$E$6:$Q$43,MATCH('Charts - 3yr'!$X40,'Summary - 2013'!$E$6:$E$43,0),MATCH($B$2,'Summary - 2013'!$E$6:$Q$6,0))</f>
        <v>731867.1</v>
      </c>
      <c r="Z40" s="314">
        <f>INDEX('Summary - 2014'!$E$6:$Q$43,MATCH('Charts - 3yr'!$X40,'Summary - 2014'!$E$6:$E$43,0),MATCH($B$2,'Summary - 2014'!$E$6:$Q$6,0))</f>
        <v>728314.7</v>
      </c>
      <c r="AA40" s="314">
        <f>INDEX('Summary - 2015'!$E$6:$Q$42,MATCH('Charts - 3yr'!$X40,'Summary - 2015'!$E$6:$E$42,0),MATCH($B$2,'Summary - 2015'!$E$6:$Q$6,0))</f>
        <v>689820</v>
      </c>
      <c r="AB40" s="313">
        <f t="shared" si="0"/>
        <v>-5.2854487215485246E-2</v>
      </c>
    </row>
    <row r="41" spans="2:28" ht="15.95" customHeight="1">
      <c r="X41" s="304" t="s">
        <v>317</v>
      </c>
      <c r="Y41" s="314">
        <f>INDEX('Summary - 2013'!$E$6:$Q$43,MATCH('Charts - 3yr'!$X41,'Summary - 2013'!$E$6:$E$43,0),MATCH($B$2,'Summary - 2013'!$E$6:$Q$6,0))</f>
        <v>1394037.7831221577</v>
      </c>
      <c r="Z41" s="314">
        <f>INDEX('Summary - 2014'!$E$6:$Q$43,MATCH('Charts - 3yr'!$X41,'Summary - 2014'!$E$6:$E$43,0),MATCH($B$2,'Summary - 2014'!$E$6:$Q$6,0))</f>
        <v>1410546.7962546141</v>
      </c>
      <c r="AA41" s="314">
        <f>INDEX('Summary - 2015'!$E$6:$Q$42,MATCH('Charts - 3yr'!$X41,'Summary - 2015'!$E$6:$E$42,0),MATCH($B$2,'Summary - 2015'!$E$6:$Q$6,0))</f>
        <v>970342.80273090221</v>
      </c>
      <c r="AB41" s="313">
        <f t="shared" si="0"/>
        <v>-0.31208038945788497</v>
      </c>
    </row>
    <row r="42" spans="2:28" ht="15.95" customHeight="1">
      <c r="X42" s="304" t="s">
        <v>318</v>
      </c>
      <c r="Y42" s="314">
        <f>INDEX('Summary - 2013'!$E$6:$Q$43,MATCH('Charts - 3yr'!$X42,'Summary - 2013'!$E$6:$E$43,0),MATCH($B$2,'Summary - 2013'!$E$6:$Q$6,0))</f>
        <v>1379106.7149738988</v>
      </c>
      <c r="Z42" s="314">
        <f>INDEX('Summary - 2014'!$E$6:$Q$43,MATCH('Charts - 3yr'!$X42,'Summary - 2014'!$E$6:$E$43,0),MATCH($B$2,'Summary - 2014'!$E$6:$Q$6,0))</f>
        <v>1455593.2001382192</v>
      </c>
      <c r="AA42" s="314">
        <f>INDEX('Summary - 2015'!$E$6:$Q$42,MATCH('Charts - 3yr'!$X42,'Summary - 2015'!$E$6:$E$42,0),MATCH($B$2,'Summary - 2015'!$E$6:$Q$6,0))</f>
        <v>1392281.7036711297</v>
      </c>
      <c r="AB42" s="313">
        <f t="shared" si="0"/>
        <v>-4.3495323048415968E-2</v>
      </c>
    </row>
    <row r="43" spans="2:28" ht="15.95" customHeight="1">
      <c r="X43" s="304" t="s">
        <v>320</v>
      </c>
      <c r="Y43" s="314">
        <f>INDEX('Summary - 2013'!$E$6:$Q$43,MATCH('Charts - 3yr'!$X43,'Summary - 2013'!$E$6:$E$43,0),MATCH($B$2,'Summary - 2013'!$E$6:$Q$6,0))</f>
        <v>281513.48272757203</v>
      </c>
      <c r="Z43" s="314">
        <f>INDEX('Summary - 2014'!$E$6:$Q$43,MATCH('Charts - 3yr'!$X43,'Summary - 2014'!$E$6:$E$43,0),MATCH($B$2,'Summary - 2014'!$E$6:$Q$6,0))</f>
        <v>310460.43219021655</v>
      </c>
      <c r="AA43" s="314">
        <f>INDEX('Summary - 2015'!$E$6:$Q$42,MATCH('Charts - 3yr'!$X43,'Summary - 2015'!$E$6:$E$42,0),MATCH($B$2,'Summary - 2015'!$E$6:$Q$6,0))</f>
        <v>309184.47755349084</v>
      </c>
      <c r="AB43" s="313">
        <f t="shared" si="0"/>
        <v>-4.1098784399808963E-3</v>
      </c>
    </row>
    <row r="44" spans="2:28" s="291" customFormat="1" ht="15.95" customHeight="1"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3"/>
      <c r="W44" s="293"/>
      <c r="X44" s="311" t="s">
        <v>321</v>
      </c>
      <c r="Y44" s="314">
        <f>INDEX('Summary - 2013'!$E$6:$Q$43,MATCH('Charts - 3yr'!$X44,'Summary - 2013'!$E$6:$E$43,0),MATCH($B$2,'Summary - 2013'!$E$6:$Q$6,0))</f>
        <v>1296685.1514638928</v>
      </c>
      <c r="Z44" s="314">
        <f>INDEX('Summary - 2014'!$E$6:$Q$43,MATCH('Charts - 3yr'!$X44,'Summary - 2014'!$E$6:$E$43,0),MATCH($B$2,'Summary - 2014'!$E$6:$Q$6,0))</f>
        <v>1409198.164715013</v>
      </c>
      <c r="AA44" s="314">
        <f>INDEX('Summary - 2015'!$E$6:$Q$42,MATCH('Charts - 3yr'!$X44,'Summary - 2015'!$E$6:$E$42,0),MATCH($B$2,'Summary - 2015'!$E$6:$Q$6,0))</f>
        <v>1246605.0884494972</v>
      </c>
      <c r="AB44" s="313">
        <f t="shared" si="0"/>
        <v>-0.11537985241301918</v>
      </c>
    </row>
    <row r="45" spans="2:28" ht="15.95" customHeight="1">
      <c r="X45" s="304" t="s">
        <v>323</v>
      </c>
      <c r="Y45" s="314">
        <f>INDEX('Summary - 2013'!$E$6:$Q$43,MATCH('Charts - 3yr'!$X45,'Summary - 2013'!$E$6:$E$43,0),MATCH($B$2,'Summary - 2013'!$E$6:$Q$6,0))</f>
        <v>583762.79493429174</v>
      </c>
      <c r="Z45" s="314">
        <f>INDEX('Summary - 2014'!$E$6:$Q$43,MATCH('Charts - 3yr'!$X45,'Summary - 2014'!$E$6:$E$43,0),MATCH($B$2,'Summary - 2014'!$E$6:$Q$6,0))</f>
        <v>714448.48372563068</v>
      </c>
      <c r="AA45" s="314">
        <f>INDEX('Summary - 2015'!$E$6:$Q$42,MATCH('Charts - 3yr'!$X45,'Summary - 2015'!$E$6:$E$42,0),MATCH($B$2,'Summary - 2015'!$E$6:$Q$6,0))</f>
        <v>675623.49576533795</v>
      </c>
      <c r="AB45" s="313">
        <f t="shared" si="0"/>
        <v>-5.4342599704085393E-2</v>
      </c>
    </row>
    <row r="46" spans="2:28" ht="15.95" customHeight="1">
      <c r="X46" s="304" t="s">
        <v>325</v>
      </c>
      <c r="Y46" s="314">
        <f>INDEX('Summary - 2013'!$E$6:$Q$43,MATCH('Charts - 3yr'!$X46,'Summary - 2013'!$E$6:$E$43,0),MATCH($B$2,'Summary - 2013'!$E$6:$Q$6,0))</f>
        <v>218642.36201695254</v>
      </c>
      <c r="Z46" s="314">
        <f>INDEX('Summary - 2014'!$E$6:$Q$43,MATCH('Charts - 3yr'!$X46,'Summary - 2014'!$E$6:$E$43,0),MATCH($B$2,'Summary - 2014'!$E$6:$Q$6,0))</f>
        <v>248499.67050661848</v>
      </c>
      <c r="AA46" s="314">
        <f>INDEX('Summary - 2015'!$E$6:$Q$42,MATCH('Charts - 3yr'!$X46,'Summary - 2015'!$E$6:$E$42,0),MATCH($B$2,'Summary - 2015'!$E$6:$Q$6,0))</f>
        <v>230884.9568487248</v>
      </c>
      <c r="AB46" s="313">
        <f t="shared" si="0"/>
        <v>-7.0884253576603995E-2</v>
      </c>
    </row>
    <row r="47" spans="2:28" ht="15.95" customHeight="1">
      <c r="X47" s="304" t="s">
        <v>327</v>
      </c>
      <c r="Y47" s="314">
        <f>INDEX('Summary - 2013'!$E$6:$Q$43,MATCH('Charts - 3yr'!$X47,'Summary - 2013'!$E$6:$E$43,0),MATCH($B$2,'Summary - 2013'!$E$6:$Q$6,0))</f>
        <v>1004589.7801410151</v>
      </c>
      <c r="Z47" s="314">
        <f>INDEX('Summary - 2014'!$E$6:$Q$43,MATCH('Charts - 3yr'!$X47,'Summary - 2014'!$E$6:$E$43,0),MATCH($B$2,'Summary - 2014'!$E$6:$Q$6,0))</f>
        <v>1034420.94818684</v>
      </c>
      <c r="AA47" s="314">
        <f>INDEX('Summary - 2015'!$E$6:$Q$42,MATCH('Charts - 3yr'!$X47,'Summary - 2015'!$E$6:$E$42,0),MATCH($B$2,'Summary - 2015'!$E$6:$Q$6,0))</f>
        <v>975720.75270000007</v>
      </c>
      <c r="AB47" s="313">
        <f t="shared" si="0"/>
        <v>-5.6746912936876615E-2</v>
      </c>
    </row>
    <row r="48" spans="2:28" ht="15.95" customHeight="1">
      <c r="Y48" s="314"/>
      <c r="Z48" s="314"/>
      <c r="AA48" s="314"/>
      <c r="AB48" s="313"/>
    </row>
    <row r="49" spans="25:28" ht="15" customHeight="1">
      <c r="Y49" s="314"/>
      <c r="Z49" s="314"/>
      <c r="AA49" s="314"/>
      <c r="AB49" s="313"/>
    </row>
    <row r="50" spans="25:28" ht="15" customHeight="1">
      <c r="Y50" s="314"/>
      <c r="Z50" s="314"/>
      <c r="AA50" s="314"/>
      <c r="AB50" s="313"/>
    </row>
    <row r="51" spans="25:28" ht="15" customHeight="1"/>
    <row r="52" spans="25:28" ht="15" customHeight="1"/>
    <row r="53" spans="25:28" ht="15" customHeight="1"/>
    <row r="54" spans="25:28" ht="15" customHeight="1"/>
    <row r="55" spans="25:28" ht="15" customHeight="1"/>
    <row r="56" spans="25:28" ht="15" customHeight="1"/>
    <row r="57" spans="25:28" ht="15" customHeight="1"/>
    <row r="58" spans="25:28" ht="15" customHeight="1"/>
    <row r="59" spans="25:28" ht="15" customHeight="1"/>
    <row r="60" spans="25:28" ht="15" customHeight="1"/>
    <row r="61" spans="25:28" ht="15" hidden="1"/>
    <row r="62" spans="25:28" ht="15" hidden="1"/>
    <row r="63" spans="25:28" ht="15" hidden="1"/>
    <row r="64" spans="25:28" ht="15" hidden="1"/>
    <row r="65" ht="15" hidden="1"/>
    <row r="66" ht="15" hidden="1"/>
    <row r="67" ht="15" hidden="1"/>
    <row r="68" ht="15" hidden="1"/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  <row r="151" ht="15" hidden="1" customHeight="1"/>
    <row r="152" ht="15" hidden="1" customHeight="1"/>
    <row r="153" ht="15" hidden="1" customHeight="1"/>
    <row r="154" ht="15" hidden="1" customHeight="1"/>
    <row r="155" ht="15" hidden="1" customHeight="1"/>
    <row r="156" ht="15" hidden="1" customHeight="1"/>
    <row r="157" ht="15" hidden="1" customHeight="1"/>
    <row r="158" ht="15" hidden="1" customHeight="1"/>
    <row r="159" ht="15" hidden="1" customHeight="1"/>
    <row r="160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</sheetData>
  <sheetProtection password="EE70" sheet="1"/>
  <mergeCells count="1">
    <mergeCell ref="B2:F2"/>
  </mergeCells>
  <dataValidations count="1">
    <dataValidation type="list" allowBlank="1" showInputMessage="1" showErrorMessage="1" sqref="B2">
      <formula1>$W$10:$W$21</formula1>
    </dataValidation>
  </dataValidations>
  <printOptions horizontalCentered="1"/>
  <pageMargins left="0.70866141732283472" right="0.70866141732283472" top="0.55118110236220474" bottom="0.55118110236220474" header="0.31496062992125984" footer="0.11811023622047245"/>
  <pageSetup paperSize="9" scale="62" orientation="landscape" r:id="rId1"/>
  <headerFooter>
    <oddFooter>&amp;CEuropean Banking Authority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-0.249977111117893"/>
  </sheetPr>
  <dimension ref="A1:BZ252"/>
  <sheetViews>
    <sheetView showGridLines="0" zoomScale="85" zoomScaleNormal="85" zoomScaleSheetLayoutView="40" workbookViewId="0">
      <pane xSplit="9" ySplit="6" topLeftCell="J7" activePane="bottomRight" state="frozen"/>
      <selection pane="topRight" activeCell="J1" sqref="J1"/>
      <selection pane="bottomLeft" activeCell="A7" sqref="A7"/>
      <selection pane="bottomRight"/>
    </sheetView>
  </sheetViews>
  <sheetFormatPr defaultColWidth="0" defaultRowHeight="12.75" zeroHeight="1"/>
  <cols>
    <col min="1" max="1" width="10.7109375" style="368" customWidth="1"/>
    <col min="2" max="3" width="10.7109375" style="324" customWidth="1"/>
    <col min="4" max="7" width="9.140625" style="324" customWidth="1"/>
    <col min="8" max="8" width="4.7109375" style="324" customWidth="1"/>
    <col min="9" max="9" width="9.140625" style="324" customWidth="1"/>
    <col min="10" max="42" width="16.7109375" style="214" customWidth="1"/>
    <col min="43" max="46" width="16.5703125" style="214" customWidth="1"/>
    <col min="47" max="78" width="9.140625" style="210" customWidth="1"/>
    <col min="79" max="16384" width="9.140625" style="210" hidden="1"/>
  </cols>
  <sheetData>
    <row r="1" spans="1:46">
      <c r="I1" s="370"/>
    </row>
    <row r="2" spans="1:46">
      <c r="I2" s="370"/>
    </row>
    <row r="3" spans="1:46">
      <c r="I3" s="370"/>
    </row>
    <row r="4" spans="1:46">
      <c r="I4" s="370"/>
      <c r="J4" s="214" t="s">
        <v>363</v>
      </c>
      <c r="K4" s="214" t="s">
        <v>367</v>
      </c>
      <c r="L4" s="214" t="s">
        <v>411</v>
      </c>
      <c r="M4" s="214" t="s">
        <v>374</v>
      </c>
      <c r="N4" s="214" t="s">
        <v>448</v>
      </c>
      <c r="O4" s="214" t="s">
        <v>413</v>
      </c>
      <c r="P4" s="214" t="s">
        <v>375</v>
      </c>
      <c r="Q4" s="214" t="s">
        <v>415</v>
      </c>
      <c r="R4" s="214" t="s">
        <v>376</v>
      </c>
      <c r="S4" s="214" t="s">
        <v>377</v>
      </c>
      <c r="T4" s="214" t="s">
        <v>412</v>
      </c>
      <c r="U4" s="214" t="s">
        <v>414</v>
      </c>
      <c r="V4" s="214" t="s">
        <v>416</v>
      </c>
      <c r="W4" s="214" t="s">
        <v>417</v>
      </c>
      <c r="X4" s="214" t="s">
        <v>418</v>
      </c>
      <c r="Y4" s="214" t="s">
        <v>381</v>
      </c>
      <c r="Z4" s="214" t="s">
        <v>382</v>
      </c>
      <c r="AA4" s="214" t="s">
        <v>383</v>
      </c>
      <c r="AB4" s="214" t="s">
        <v>384</v>
      </c>
      <c r="AC4" s="214" t="s">
        <v>385</v>
      </c>
      <c r="AD4" s="214" t="s">
        <v>368</v>
      </c>
      <c r="AE4" s="214" t="s">
        <v>369</v>
      </c>
      <c r="AF4" s="214" t="s">
        <v>370</v>
      </c>
      <c r="AG4" s="214" t="s">
        <v>371</v>
      </c>
      <c r="AH4" s="214" t="s">
        <v>372</v>
      </c>
      <c r="AI4" s="214" t="s">
        <v>373</v>
      </c>
      <c r="AJ4" s="214" t="s">
        <v>425</v>
      </c>
      <c r="AK4" s="214" t="s">
        <v>426</v>
      </c>
      <c r="AL4" s="214" t="s">
        <v>427</v>
      </c>
      <c r="AM4" s="214" t="s">
        <v>424</v>
      </c>
      <c r="AN4" s="214" t="s">
        <v>365</v>
      </c>
      <c r="AO4" s="214" t="s">
        <v>366</v>
      </c>
      <c r="AP4" s="214" t="s">
        <v>378</v>
      </c>
      <c r="AQ4" s="214" t="s">
        <v>379</v>
      </c>
      <c r="AR4" s="214" t="s">
        <v>380</v>
      </c>
      <c r="AS4" s="214" t="s">
        <v>364</v>
      </c>
      <c r="AT4" s="214" t="s">
        <v>427</v>
      </c>
    </row>
    <row r="5" spans="1:46" ht="13.5" thickBot="1">
      <c r="I5" s="370"/>
    </row>
    <row r="6" spans="1:46" s="211" customFormat="1" ht="20.25" customHeight="1" thickTop="1" thickBot="1">
      <c r="A6" s="325"/>
      <c r="B6" s="325"/>
      <c r="C6" s="325"/>
      <c r="D6" s="325"/>
      <c r="E6" s="325"/>
      <c r="F6" s="325"/>
      <c r="G6" s="325"/>
      <c r="H6" s="325"/>
      <c r="I6" s="371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</row>
    <row r="7" spans="1:46" ht="17.25" customHeight="1" thickTop="1">
      <c r="A7" s="368" t="s">
        <v>19</v>
      </c>
      <c r="B7" s="324" t="s">
        <v>218</v>
      </c>
      <c r="C7" s="324" t="s">
        <v>386</v>
      </c>
      <c r="D7" s="324" t="s">
        <v>41</v>
      </c>
      <c r="G7" s="324">
        <v>1001</v>
      </c>
      <c r="I7" s="370">
        <f>IF(H7="",G7,G7&amp;"c")</f>
        <v>1001</v>
      </c>
      <c r="J7" s="214" t="s">
        <v>3</v>
      </c>
      <c r="K7" s="214" t="s">
        <v>8</v>
      </c>
      <c r="L7" s="214" t="s">
        <v>297</v>
      </c>
      <c r="M7" s="214" t="s">
        <v>5</v>
      </c>
      <c r="N7" s="214" t="s">
        <v>5</v>
      </c>
      <c r="O7" s="214" t="s">
        <v>7</v>
      </c>
      <c r="P7" s="214" t="s">
        <v>7</v>
      </c>
      <c r="Q7" s="214" t="s">
        <v>7</v>
      </c>
      <c r="R7" s="214" t="s">
        <v>7</v>
      </c>
      <c r="S7" s="214" t="s">
        <v>7</v>
      </c>
      <c r="T7" s="214" t="s">
        <v>7</v>
      </c>
      <c r="U7" s="214" t="s">
        <v>12</v>
      </c>
      <c r="V7" s="214" t="s">
        <v>12</v>
      </c>
      <c r="W7" s="214" t="s">
        <v>12</v>
      </c>
      <c r="X7" s="214" t="s">
        <v>12</v>
      </c>
      <c r="Y7" s="214" t="s">
        <v>8</v>
      </c>
      <c r="Z7" s="214" t="s">
        <v>8</v>
      </c>
      <c r="AA7" s="214" t="s">
        <v>8</v>
      </c>
      <c r="AB7" s="214" t="s">
        <v>8</v>
      </c>
      <c r="AC7" s="214" t="s">
        <v>8</v>
      </c>
      <c r="AD7" s="214" t="s">
        <v>4</v>
      </c>
      <c r="AE7" s="214" t="s">
        <v>4</v>
      </c>
      <c r="AF7" s="214" t="s">
        <v>4</v>
      </c>
      <c r="AG7" s="214" t="s">
        <v>4</v>
      </c>
      <c r="AH7" s="214" t="s">
        <v>4</v>
      </c>
      <c r="AI7" s="214" t="s">
        <v>4</v>
      </c>
      <c r="AJ7" s="214" t="s">
        <v>6</v>
      </c>
      <c r="AK7" s="214" t="s">
        <v>6</v>
      </c>
      <c r="AL7" s="214" t="s">
        <v>6</v>
      </c>
      <c r="AM7" s="214" t="s">
        <v>6</v>
      </c>
      <c r="AN7" s="214" t="s">
        <v>9</v>
      </c>
      <c r="AO7" s="214" t="s">
        <v>9</v>
      </c>
      <c r="AP7" s="214" t="s">
        <v>10</v>
      </c>
      <c r="AQ7" s="214" t="s">
        <v>10</v>
      </c>
      <c r="AR7" s="214" t="s">
        <v>10</v>
      </c>
      <c r="AS7" s="214" t="s">
        <v>11</v>
      </c>
      <c r="AT7" s="214" t="s">
        <v>6</v>
      </c>
    </row>
    <row r="8" spans="1:46">
      <c r="D8" s="324" t="s">
        <v>134</v>
      </c>
      <c r="G8" s="324">
        <v>1002</v>
      </c>
      <c r="I8" s="370">
        <f>IF(H8="",G8,G8&amp;"c")</f>
        <v>1002</v>
      </c>
      <c r="J8" s="214" t="s">
        <v>306</v>
      </c>
      <c r="K8" s="214" t="s">
        <v>389</v>
      </c>
      <c r="L8" s="214" t="s">
        <v>296</v>
      </c>
      <c r="M8" s="214" t="s">
        <v>393</v>
      </c>
      <c r="N8" s="214" t="s">
        <v>664</v>
      </c>
      <c r="O8" s="214" t="s">
        <v>420</v>
      </c>
      <c r="P8" s="214" t="s">
        <v>287</v>
      </c>
      <c r="Q8" s="214" t="s">
        <v>421</v>
      </c>
      <c r="R8" s="214" t="s">
        <v>394</v>
      </c>
      <c r="S8" s="214" t="s">
        <v>395</v>
      </c>
      <c r="T8" s="214" t="s">
        <v>419</v>
      </c>
      <c r="U8" s="214" t="s">
        <v>299</v>
      </c>
      <c r="V8" s="214" t="s">
        <v>313</v>
      </c>
      <c r="W8" s="214" t="s">
        <v>320</v>
      </c>
      <c r="X8" s="214" t="s">
        <v>325</v>
      </c>
      <c r="Y8" s="214" t="s">
        <v>280</v>
      </c>
      <c r="Z8" s="214" t="s">
        <v>301</v>
      </c>
      <c r="AA8" s="214" t="s">
        <v>309</v>
      </c>
      <c r="AB8" s="214" t="s">
        <v>311</v>
      </c>
      <c r="AC8" s="214" t="s">
        <v>317</v>
      </c>
      <c r="AD8" s="214" t="s">
        <v>390</v>
      </c>
      <c r="AE8" s="214" t="s">
        <v>331</v>
      </c>
      <c r="AF8" s="214" t="s">
        <v>391</v>
      </c>
      <c r="AG8" s="214" t="s">
        <v>392</v>
      </c>
      <c r="AH8" s="214" t="s">
        <v>338</v>
      </c>
      <c r="AI8" s="214" t="s">
        <v>340</v>
      </c>
      <c r="AJ8" s="214" t="s">
        <v>283</v>
      </c>
      <c r="AK8" s="214" t="s">
        <v>665</v>
      </c>
      <c r="AL8" s="214" t="s">
        <v>428</v>
      </c>
      <c r="AM8" s="214" t="s">
        <v>318</v>
      </c>
      <c r="AN8" s="214" t="s">
        <v>388</v>
      </c>
      <c r="AO8" s="214" t="s">
        <v>327</v>
      </c>
      <c r="AP8" s="214" t="s">
        <v>666</v>
      </c>
      <c r="AQ8" s="214" t="s">
        <v>303</v>
      </c>
      <c r="AR8" s="214" t="s">
        <v>315</v>
      </c>
      <c r="AS8" s="214" t="s">
        <v>387</v>
      </c>
      <c r="AT8" s="214" t="s">
        <v>428</v>
      </c>
    </row>
    <row r="9" spans="1:46">
      <c r="B9" s="369"/>
      <c r="D9" s="324" t="s">
        <v>267</v>
      </c>
      <c r="G9" s="324">
        <v>1003</v>
      </c>
      <c r="I9" s="370">
        <f t="shared" ref="I9:I71" si="0">IF(H9="",G9,G9&amp;"c")</f>
        <v>1003</v>
      </c>
      <c r="J9" s="214">
        <v>42369</v>
      </c>
      <c r="K9" s="214">
        <v>42369</v>
      </c>
      <c r="L9" s="214">
        <v>42369</v>
      </c>
      <c r="M9" s="214">
        <v>42369</v>
      </c>
      <c r="N9" s="214">
        <v>42369</v>
      </c>
      <c r="O9" s="214">
        <v>42369</v>
      </c>
      <c r="P9" s="214">
        <v>42369</v>
      </c>
      <c r="Q9" s="214">
        <v>42369</v>
      </c>
      <c r="R9" s="214">
        <v>42369</v>
      </c>
      <c r="S9" s="214">
        <v>42369</v>
      </c>
      <c r="T9" s="214">
        <v>42369</v>
      </c>
      <c r="U9" s="214">
        <v>42369</v>
      </c>
      <c r="V9" s="214">
        <v>42369</v>
      </c>
      <c r="W9" s="214">
        <v>42369</v>
      </c>
      <c r="X9" s="214">
        <v>42369</v>
      </c>
      <c r="Y9" s="214">
        <v>42369</v>
      </c>
      <c r="Z9" s="214">
        <v>42369</v>
      </c>
      <c r="AA9" s="214">
        <v>42369</v>
      </c>
      <c r="AB9" s="214">
        <v>42369</v>
      </c>
      <c r="AC9" s="214">
        <v>42369</v>
      </c>
      <c r="AD9" s="214">
        <v>42369</v>
      </c>
      <c r="AE9" s="214">
        <v>42369</v>
      </c>
      <c r="AF9" s="214">
        <v>42369</v>
      </c>
      <c r="AG9" s="214">
        <v>42369</v>
      </c>
      <c r="AH9" s="214">
        <v>42369</v>
      </c>
      <c r="AI9" s="214">
        <v>42369</v>
      </c>
      <c r="AJ9" s="214">
        <v>42369</v>
      </c>
      <c r="AK9" s="214">
        <v>42369</v>
      </c>
      <c r="AL9" s="214">
        <v>42369</v>
      </c>
      <c r="AM9" s="214">
        <v>42369</v>
      </c>
      <c r="AN9" s="214">
        <v>42369</v>
      </c>
      <c r="AO9" s="214">
        <v>42369</v>
      </c>
      <c r="AP9" s="214">
        <v>42369</v>
      </c>
      <c r="AQ9" s="214">
        <v>42369</v>
      </c>
      <c r="AR9" s="214">
        <v>42369</v>
      </c>
      <c r="AS9" s="214">
        <v>42369</v>
      </c>
      <c r="AT9" s="214">
        <v>42004</v>
      </c>
    </row>
    <row r="10" spans="1:46">
      <c r="D10" s="324" t="s">
        <v>268</v>
      </c>
      <c r="G10" s="324">
        <v>1004</v>
      </c>
      <c r="I10" s="370">
        <f t="shared" si="0"/>
        <v>1004</v>
      </c>
      <c r="J10" s="214" t="s">
        <v>1</v>
      </c>
      <c r="K10" s="214" t="s">
        <v>0</v>
      </c>
      <c r="L10" s="214" t="s">
        <v>1</v>
      </c>
      <c r="M10" s="214" t="s">
        <v>14</v>
      </c>
      <c r="N10" s="214" t="s">
        <v>14</v>
      </c>
      <c r="O10" s="214" t="s">
        <v>1</v>
      </c>
      <c r="P10" s="214" t="s">
        <v>1</v>
      </c>
      <c r="Q10" s="214" t="s">
        <v>1</v>
      </c>
      <c r="R10" s="214" t="s">
        <v>1</v>
      </c>
      <c r="S10" s="214" t="s">
        <v>1</v>
      </c>
      <c r="T10" s="214" t="s">
        <v>1</v>
      </c>
      <c r="U10" s="214" t="s">
        <v>15</v>
      </c>
      <c r="V10" s="214" t="s">
        <v>1</v>
      </c>
      <c r="W10" s="214" t="s">
        <v>15</v>
      </c>
      <c r="X10" s="214" t="s">
        <v>15</v>
      </c>
      <c r="Y10" s="214" t="s">
        <v>2</v>
      </c>
      <c r="Z10" s="214" t="s">
        <v>0</v>
      </c>
      <c r="AA10" s="214" t="s">
        <v>2</v>
      </c>
      <c r="AB10" s="214" t="s">
        <v>2</v>
      </c>
      <c r="AC10" s="214" t="s">
        <v>2</v>
      </c>
      <c r="AD10" s="214" t="s">
        <v>1</v>
      </c>
      <c r="AE10" s="214" t="s">
        <v>1</v>
      </c>
      <c r="AF10" s="214" t="s">
        <v>1</v>
      </c>
      <c r="AG10" s="214" t="s">
        <v>1</v>
      </c>
      <c r="AH10" s="214" t="s">
        <v>1</v>
      </c>
      <c r="AI10" s="214" t="s">
        <v>1</v>
      </c>
      <c r="AJ10" s="214" t="s">
        <v>1</v>
      </c>
      <c r="AK10" s="214" t="s">
        <v>1</v>
      </c>
      <c r="AL10" s="214" t="s">
        <v>1</v>
      </c>
      <c r="AM10" s="214" t="s">
        <v>1</v>
      </c>
      <c r="AN10" s="214" t="s">
        <v>1</v>
      </c>
      <c r="AO10" s="214" t="s">
        <v>1</v>
      </c>
      <c r="AP10" s="214" t="s">
        <v>1</v>
      </c>
      <c r="AQ10" s="214" t="s">
        <v>1</v>
      </c>
      <c r="AR10" s="214" t="s">
        <v>1</v>
      </c>
      <c r="AS10" s="214" t="s">
        <v>13</v>
      </c>
      <c r="AT10" s="214" t="s">
        <v>1</v>
      </c>
    </row>
    <row r="11" spans="1:46">
      <c r="D11" s="324" t="s">
        <v>269</v>
      </c>
      <c r="G11" s="324">
        <v>1005</v>
      </c>
      <c r="I11" s="370">
        <f t="shared" si="0"/>
        <v>1005</v>
      </c>
      <c r="J11" s="214">
        <v>1</v>
      </c>
      <c r="K11" s="214">
        <v>0.91852668299999995</v>
      </c>
      <c r="L11" s="214">
        <v>1</v>
      </c>
      <c r="M11" s="214">
        <v>0.13400155399999999</v>
      </c>
      <c r="N11" s="214">
        <v>0.13400155399999999</v>
      </c>
      <c r="O11" s="214">
        <v>1</v>
      </c>
      <c r="P11" s="214">
        <v>1</v>
      </c>
      <c r="Q11" s="214">
        <v>1</v>
      </c>
      <c r="R11" s="214">
        <v>1</v>
      </c>
      <c r="S11" s="214">
        <v>1</v>
      </c>
      <c r="T11" s="214">
        <v>1</v>
      </c>
      <c r="U11" s="214">
        <v>0.108819849</v>
      </c>
      <c r="V11" s="214">
        <v>1</v>
      </c>
      <c r="W11" s="214">
        <v>0.108819849</v>
      </c>
      <c r="X11" s="214">
        <v>0.108819849</v>
      </c>
      <c r="Y11" s="214">
        <v>1.362490633</v>
      </c>
      <c r="Z11" s="214">
        <v>0.91852668299999995</v>
      </c>
      <c r="AA11" s="214">
        <v>1.362490633</v>
      </c>
      <c r="AB11" s="214">
        <v>1.362490633</v>
      </c>
      <c r="AC11" s="214">
        <v>1.362490633</v>
      </c>
      <c r="AD11" s="214">
        <v>1</v>
      </c>
      <c r="AE11" s="214">
        <v>1</v>
      </c>
      <c r="AF11" s="214">
        <v>1</v>
      </c>
      <c r="AG11" s="214">
        <v>1</v>
      </c>
      <c r="AH11" s="214">
        <v>1</v>
      </c>
      <c r="AI11" s="214">
        <v>1</v>
      </c>
      <c r="AJ11" s="214">
        <v>1</v>
      </c>
      <c r="AK11" s="214">
        <v>1</v>
      </c>
      <c r="AL11" s="214">
        <v>1</v>
      </c>
      <c r="AM11" s="214">
        <v>1</v>
      </c>
      <c r="AN11" s="214">
        <v>1</v>
      </c>
      <c r="AO11" s="214">
        <v>1</v>
      </c>
      <c r="AP11" s="214">
        <v>1</v>
      </c>
      <c r="AQ11" s="214">
        <v>1</v>
      </c>
      <c r="AR11" s="214">
        <v>1</v>
      </c>
      <c r="AS11" s="214">
        <v>0.10413412499999999</v>
      </c>
      <c r="AT11" s="214">
        <v>1</v>
      </c>
    </row>
    <row r="12" spans="1:46" ht="12.75" customHeight="1">
      <c r="D12" s="324" t="s">
        <v>270</v>
      </c>
      <c r="G12" s="324">
        <v>1006</v>
      </c>
      <c r="I12" s="370">
        <f t="shared" si="0"/>
        <v>1006</v>
      </c>
      <c r="J12" s="214">
        <v>42475</v>
      </c>
      <c r="K12" s="214">
        <v>42490</v>
      </c>
      <c r="L12" s="214">
        <v>42485</v>
      </c>
      <c r="M12" s="214">
        <v>42565</v>
      </c>
      <c r="N12" s="214">
        <v>42551</v>
      </c>
      <c r="O12" s="214">
        <v>42545</v>
      </c>
      <c r="P12" s="214">
        <v>42569</v>
      </c>
      <c r="Q12" s="214">
        <v>42564</v>
      </c>
      <c r="R12" s="214">
        <v>42564</v>
      </c>
      <c r="S12" s="214">
        <v>42569</v>
      </c>
      <c r="T12" s="214">
        <v>42572</v>
      </c>
      <c r="U12" s="214">
        <v>42552</v>
      </c>
      <c r="V12" s="214">
        <v>42510</v>
      </c>
      <c r="W12" s="214">
        <v>42471</v>
      </c>
      <c r="X12" s="214">
        <v>42471</v>
      </c>
      <c r="Y12" s="214">
        <v>42496</v>
      </c>
      <c r="Z12" s="214">
        <v>42570</v>
      </c>
      <c r="AA12" s="214">
        <v>42489</v>
      </c>
      <c r="AB12" s="214">
        <v>42485</v>
      </c>
      <c r="AC12" s="214">
        <v>42502</v>
      </c>
      <c r="AD12" s="214">
        <v>42572</v>
      </c>
      <c r="AE12" s="214">
        <v>42541</v>
      </c>
      <c r="AF12" s="214">
        <v>42572</v>
      </c>
      <c r="AG12" s="214">
        <v>42517</v>
      </c>
      <c r="AH12" s="214">
        <v>42565</v>
      </c>
      <c r="AI12" s="214">
        <v>42572</v>
      </c>
      <c r="AJ12" s="214">
        <v>42489</v>
      </c>
      <c r="AL12" s="214">
        <v>42490</v>
      </c>
      <c r="AM12" s="214">
        <v>42489</v>
      </c>
      <c r="AN12" s="214">
        <v>42480</v>
      </c>
      <c r="AO12" s="214">
        <v>42409</v>
      </c>
      <c r="AP12" s="214">
        <v>42543</v>
      </c>
      <c r="AQ12" s="214">
        <v>42496</v>
      </c>
      <c r="AR12" s="214">
        <v>42496</v>
      </c>
      <c r="AS12" s="214">
        <v>42517</v>
      </c>
      <c r="AT12" s="214">
        <v>1000</v>
      </c>
    </row>
    <row r="13" spans="1:46">
      <c r="C13" s="324" t="s">
        <v>118</v>
      </c>
      <c r="D13" s="324" t="s">
        <v>259</v>
      </c>
      <c r="G13" s="324">
        <v>1007</v>
      </c>
      <c r="I13" s="370">
        <f t="shared" si="0"/>
        <v>1007</v>
      </c>
      <c r="J13" s="214">
        <v>1000000</v>
      </c>
      <c r="K13" s="214">
        <v>1000000</v>
      </c>
      <c r="L13" s="214">
        <v>1000</v>
      </c>
      <c r="M13" s="214">
        <v>1000000</v>
      </c>
      <c r="N13" s="214">
        <v>1000</v>
      </c>
      <c r="O13" s="214">
        <v>1000</v>
      </c>
      <c r="P13" s="214">
        <v>1000000</v>
      </c>
      <c r="Q13" s="214">
        <v>1000000</v>
      </c>
      <c r="R13" s="214">
        <v>1000</v>
      </c>
      <c r="S13" s="214">
        <v>1000</v>
      </c>
      <c r="T13" s="214">
        <v>1</v>
      </c>
      <c r="U13" s="214">
        <v>1000</v>
      </c>
      <c r="V13" s="214">
        <v>1000</v>
      </c>
      <c r="W13" s="214">
        <v>1000</v>
      </c>
      <c r="X13" s="214">
        <v>1000</v>
      </c>
      <c r="Y13" s="214">
        <v>1000000</v>
      </c>
      <c r="Z13" s="214">
        <v>1000000</v>
      </c>
      <c r="AA13" s="214">
        <v>1000000</v>
      </c>
      <c r="AB13" s="214">
        <v>1000000</v>
      </c>
      <c r="AC13" s="214">
        <v>1000000</v>
      </c>
      <c r="AD13" s="214">
        <v>1000</v>
      </c>
      <c r="AE13" s="214">
        <v>1000000</v>
      </c>
      <c r="AF13" s="214">
        <v>1000000</v>
      </c>
      <c r="AG13" s="214">
        <v>1</v>
      </c>
      <c r="AH13" s="214">
        <v>1</v>
      </c>
      <c r="AI13" s="214">
        <v>1000</v>
      </c>
      <c r="AJ13" s="214">
        <v>1000</v>
      </c>
      <c r="AK13" s="214">
        <v>1000</v>
      </c>
      <c r="AL13" s="214">
        <v>1000</v>
      </c>
      <c r="AM13" s="214">
        <v>1000000</v>
      </c>
      <c r="AN13" s="214">
        <v>1000</v>
      </c>
      <c r="AO13" s="214">
        <v>1000</v>
      </c>
      <c r="AP13" s="214">
        <v>1000</v>
      </c>
      <c r="AQ13" s="214">
        <v>1000000</v>
      </c>
      <c r="AR13" s="214">
        <v>1000000</v>
      </c>
      <c r="AS13" s="214">
        <v>1000</v>
      </c>
      <c r="AT13" s="214" t="s">
        <v>16</v>
      </c>
    </row>
    <row r="14" spans="1:46">
      <c r="B14" s="369"/>
      <c r="D14" s="324" t="s">
        <v>260</v>
      </c>
      <c r="G14" s="324">
        <v>1008</v>
      </c>
      <c r="I14" s="370">
        <f t="shared" si="0"/>
        <v>1008</v>
      </c>
      <c r="J14" s="214" t="s">
        <v>16</v>
      </c>
      <c r="K14" s="214" t="s">
        <v>16</v>
      </c>
      <c r="L14" s="214" t="s">
        <v>16</v>
      </c>
      <c r="M14" s="214" t="s">
        <v>16</v>
      </c>
      <c r="N14" s="214" t="s">
        <v>16</v>
      </c>
      <c r="O14" s="214" t="s">
        <v>16</v>
      </c>
      <c r="P14" s="214" t="s">
        <v>16</v>
      </c>
      <c r="Q14" s="214" t="s">
        <v>16</v>
      </c>
      <c r="R14" s="214" t="s">
        <v>16</v>
      </c>
      <c r="S14" s="214" t="s">
        <v>16</v>
      </c>
      <c r="T14" s="214" t="s">
        <v>16</v>
      </c>
      <c r="U14" s="214" t="s">
        <v>16</v>
      </c>
      <c r="V14" s="214" t="s">
        <v>16</v>
      </c>
      <c r="W14" s="214" t="s">
        <v>16</v>
      </c>
      <c r="X14" s="214" t="s">
        <v>16</v>
      </c>
      <c r="Y14" s="214" t="s">
        <v>16</v>
      </c>
      <c r="Z14" s="214" t="s">
        <v>16</v>
      </c>
      <c r="AA14" s="214" t="s">
        <v>16</v>
      </c>
      <c r="AB14" s="214" t="s">
        <v>16</v>
      </c>
      <c r="AC14" s="214" t="s">
        <v>16</v>
      </c>
      <c r="AD14" s="214" t="s">
        <v>16</v>
      </c>
      <c r="AE14" s="214" t="s">
        <v>16</v>
      </c>
      <c r="AF14" s="214" t="s">
        <v>16</v>
      </c>
      <c r="AG14" s="214" t="s">
        <v>16</v>
      </c>
      <c r="AH14" s="214" t="s">
        <v>16</v>
      </c>
      <c r="AI14" s="214" t="s">
        <v>16</v>
      </c>
      <c r="AJ14" s="214" t="s">
        <v>16</v>
      </c>
      <c r="AK14" s="214" t="s">
        <v>16</v>
      </c>
      <c r="AL14" s="214" t="s">
        <v>16</v>
      </c>
      <c r="AM14" s="214" t="s">
        <v>16</v>
      </c>
      <c r="AN14" s="214" t="s">
        <v>16</v>
      </c>
      <c r="AO14" s="214" t="s">
        <v>16</v>
      </c>
      <c r="AP14" s="214" t="s">
        <v>16</v>
      </c>
      <c r="AQ14" s="214" t="s">
        <v>16</v>
      </c>
      <c r="AR14" s="214" t="s">
        <v>16</v>
      </c>
      <c r="AS14" s="214" t="s">
        <v>16</v>
      </c>
      <c r="AT14" s="214">
        <v>42124</v>
      </c>
    </row>
    <row r="15" spans="1:46">
      <c r="D15" s="324" t="s">
        <v>261</v>
      </c>
      <c r="G15" s="324">
        <v>1009</v>
      </c>
      <c r="I15" s="370">
        <f t="shared" si="0"/>
        <v>1009</v>
      </c>
      <c r="J15" s="214">
        <v>42490</v>
      </c>
      <c r="K15" s="214">
        <v>42490</v>
      </c>
      <c r="L15" s="214">
        <v>42485</v>
      </c>
      <c r="M15" s="214">
        <v>42489</v>
      </c>
      <c r="N15" s="214">
        <v>42490</v>
      </c>
      <c r="O15" s="214">
        <v>42489</v>
      </c>
      <c r="P15" s="214">
        <v>42489</v>
      </c>
      <c r="Q15" s="214">
        <v>42489</v>
      </c>
      <c r="R15" s="214">
        <v>42489</v>
      </c>
      <c r="S15" s="214">
        <v>42489</v>
      </c>
      <c r="T15" s="214">
        <v>42489</v>
      </c>
      <c r="U15" s="214">
        <v>42490</v>
      </c>
      <c r="V15" s="214">
        <v>42490</v>
      </c>
      <c r="W15" s="214">
        <v>42489</v>
      </c>
      <c r="X15" s="214">
        <v>42471</v>
      </c>
      <c r="Y15" s="214">
        <v>42490</v>
      </c>
      <c r="Z15" s="214">
        <v>42489</v>
      </c>
      <c r="AA15" s="214">
        <v>42489</v>
      </c>
      <c r="AB15" s="214">
        <v>42582</v>
      </c>
      <c r="AC15" s="214">
        <v>42369</v>
      </c>
      <c r="AD15" s="214">
        <v>42489</v>
      </c>
      <c r="AE15" s="214">
        <v>42490</v>
      </c>
      <c r="AF15" s="214">
        <v>42488</v>
      </c>
      <c r="AG15" s="214">
        <v>42486</v>
      </c>
      <c r="AH15" s="214">
        <v>42490</v>
      </c>
      <c r="AI15" s="214">
        <v>42490</v>
      </c>
      <c r="AJ15" s="214">
        <v>42490</v>
      </c>
      <c r="AK15" s="214">
        <v>42489</v>
      </c>
      <c r="AL15" s="214">
        <v>42369</v>
      </c>
      <c r="AM15" s="214">
        <v>42489</v>
      </c>
      <c r="AN15" s="214">
        <v>42490</v>
      </c>
      <c r="AO15" s="214">
        <v>42489</v>
      </c>
      <c r="AP15" s="214">
        <v>42562</v>
      </c>
      <c r="AQ15" s="214">
        <v>42489</v>
      </c>
      <c r="AR15" s="214">
        <v>42489</v>
      </c>
      <c r="AS15" s="214">
        <v>42473</v>
      </c>
      <c r="AT15" s="214" t="s">
        <v>429</v>
      </c>
    </row>
    <row r="16" spans="1:46">
      <c r="D16" s="324" t="s">
        <v>262</v>
      </c>
      <c r="G16" s="324">
        <v>1010</v>
      </c>
      <c r="I16" s="370">
        <f t="shared" si="0"/>
        <v>1010</v>
      </c>
      <c r="J16" s="216" t="s">
        <v>396</v>
      </c>
      <c r="K16" s="216" t="s">
        <v>396</v>
      </c>
      <c r="L16" s="216" t="s">
        <v>396</v>
      </c>
      <c r="M16" s="216" t="s">
        <v>396</v>
      </c>
      <c r="N16" s="216" t="s">
        <v>281</v>
      </c>
      <c r="O16" s="216" t="s">
        <v>396</v>
      </c>
      <c r="P16" s="214" t="s">
        <v>396</v>
      </c>
      <c r="Q16" s="216" t="s">
        <v>400</v>
      </c>
      <c r="R16" s="216" t="s">
        <v>400</v>
      </c>
      <c r="S16" s="216" t="s">
        <v>400</v>
      </c>
      <c r="T16" s="216" t="s">
        <v>396</v>
      </c>
      <c r="U16" s="216" t="s">
        <v>396</v>
      </c>
      <c r="V16" s="216" t="s">
        <v>667</v>
      </c>
      <c r="W16" s="216" t="s">
        <v>396</v>
      </c>
      <c r="X16" s="216" t="s">
        <v>396</v>
      </c>
      <c r="Y16" s="216" t="s">
        <v>396</v>
      </c>
      <c r="Z16" s="216" t="s">
        <v>396</v>
      </c>
      <c r="AA16" s="216" t="s">
        <v>396</v>
      </c>
      <c r="AB16" s="216" t="s">
        <v>396</v>
      </c>
      <c r="AC16" s="216" t="s">
        <v>396</v>
      </c>
      <c r="AD16" s="216" t="s">
        <v>399</v>
      </c>
      <c r="AE16" s="216" t="s">
        <v>396</v>
      </c>
      <c r="AF16" s="216" t="s">
        <v>396</v>
      </c>
      <c r="AG16" s="216" t="s">
        <v>668</v>
      </c>
      <c r="AH16" s="216" t="s">
        <v>399</v>
      </c>
      <c r="AI16" s="214" t="s">
        <v>669</v>
      </c>
      <c r="AJ16" s="216" t="s">
        <v>396</v>
      </c>
      <c r="AK16" s="216" t="s">
        <v>396</v>
      </c>
      <c r="AL16" s="216" t="s">
        <v>429</v>
      </c>
      <c r="AM16" s="216" t="s">
        <v>429</v>
      </c>
      <c r="AN16" s="216" t="s">
        <v>397</v>
      </c>
      <c r="AO16" s="216" t="s">
        <v>398</v>
      </c>
      <c r="AP16" s="216" t="s">
        <v>396</v>
      </c>
      <c r="AQ16" s="216" t="s">
        <v>396</v>
      </c>
      <c r="AR16" s="216" t="s">
        <v>396</v>
      </c>
      <c r="AS16" s="216" t="s">
        <v>396</v>
      </c>
      <c r="AT16" s="216" t="s">
        <v>430</v>
      </c>
    </row>
    <row r="17" spans="1:46" ht="12.75" customHeight="1">
      <c r="D17" s="324" t="s">
        <v>263</v>
      </c>
      <c r="G17" s="324">
        <v>1011</v>
      </c>
      <c r="I17" s="370">
        <f t="shared" si="0"/>
        <v>1011</v>
      </c>
      <c r="J17" s="214" t="s">
        <v>670</v>
      </c>
      <c r="K17" s="214" t="s">
        <v>671</v>
      </c>
      <c r="L17" s="214" t="s">
        <v>672</v>
      </c>
      <c r="M17" s="214" t="s">
        <v>673</v>
      </c>
      <c r="N17" s="214" t="s">
        <v>674</v>
      </c>
      <c r="O17" s="214" t="s">
        <v>422</v>
      </c>
      <c r="P17" s="214" t="s">
        <v>401</v>
      </c>
      <c r="Q17" s="214" t="s">
        <v>675</v>
      </c>
      <c r="R17" s="214" t="s">
        <v>402</v>
      </c>
      <c r="S17" s="214" t="s">
        <v>676</v>
      </c>
      <c r="T17" s="214" t="s">
        <v>677</v>
      </c>
      <c r="U17" s="214" t="s">
        <v>678</v>
      </c>
      <c r="V17" s="214" t="s">
        <v>679</v>
      </c>
      <c r="W17" s="214" t="s">
        <v>680</v>
      </c>
      <c r="X17" s="214" t="s">
        <v>681</v>
      </c>
      <c r="Y17" s="214" t="s">
        <v>682</v>
      </c>
      <c r="Z17" s="214" t="s">
        <v>403</v>
      </c>
      <c r="AA17" s="214" t="s">
        <v>683</v>
      </c>
      <c r="AB17" s="214" t="s">
        <v>684</v>
      </c>
      <c r="AC17" s="214" t="s">
        <v>685</v>
      </c>
      <c r="AD17" s="214" t="s">
        <v>686</v>
      </c>
      <c r="AE17" s="214" t="s">
        <v>687</v>
      </c>
      <c r="AF17" s="214" t="s">
        <v>688</v>
      </c>
      <c r="AG17" s="214" t="s">
        <v>689</v>
      </c>
      <c r="AH17" s="214" t="s">
        <v>690</v>
      </c>
      <c r="AI17" s="214" t="s">
        <v>691</v>
      </c>
      <c r="AJ17" s="214" t="s">
        <v>692</v>
      </c>
      <c r="AK17" s="214" t="s">
        <v>693</v>
      </c>
      <c r="AL17" s="214" t="s">
        <v>430</v>
      </c>
      <c r="AM17" s="214" t="s">
        <v>694</v>
      </c>
      <c r="AN17" s="214" t="s">
        <v>695</v>
      </c>
      <c r="AO17" s="214" t="s">
        <v>696</v>
      </c>
      <c r="AP17" s="214" t="s">
        <v>697</v>
      </c>
      <c r="AQ17" s="214" t="s">
        <v>698</v>
      </c>
      <c r="AR17" s="214" t="s">
        <v>699</v>
      </c>
      <c r="AS17" s="214" t="s">
        <v>700</v>
      </c>
      <c r="AT17" s="214">
        <v>6945316.4497400001</v>
      </c>
    </row>
    <row r="18" spans="1:46">
      <c r="A18" s="368" t="s">
        <v>21</v>
      </c>
      <c r="B18" s="324" t="s">
        <v>219</v>
      </c>
      <c r="C18" s="324" t="s">
        <v>452</v>
      </c>
      <c r="D18" s="324" t="s">
        <v>453</v>
      </c>
      <c r="G18" s="324">
        <v>1012</v>
      </c>
      <c r="I18" s="370">
        <f t="shared" si="0"/>
        <v>1012</v>
      </c>
      <c r="J18" s="214">
        <v>4303</v>
      </c>
      <c r="K18" s="214">
        <v>14329</v>
      </c>
      <c r="L18" s="214">
        <v>3525961.04789</v>
      </c>
      <c r="M18" s="214">
        <v>49543</v>
      </c>
      <c r="N18" s="214">
        <v>15556689.198882099</v>
      </c>
      <c r="O18" s="214">
        <v>50747300.55342266</v>
      </c>
      <c r="P18" s="214">
        <v>13223</v>
      </c>
      <c r="Q18" s="214">
        <v>21960.641340151698</v>
      </c>
      <c r="R18" s="214">
        <v>3461219</v>
      </c>
      <c r="S18" s="214">
        <v>861793</v>
      </c>
      <c r="T18" s="214">
        <v>21075944252.336937</v>
      </c>
      <c r="U18" s="214">
        <v>59686554.333999999</v>
      </c>
      <c r="V18" s="214">
        <v>11487896.130596898</v>
      </c>
      <c r="W18" s="214">
        <v>176310324</v>
      </c>
      <c r="X18" s="214">
        <v>44108461</v>
      </c>
      <c r="Y18" s="214">
        <v>34476.691692513064</v>
      </c>
      <c r="Z18" s="214">
        <v>30989</v>
      </c>
      <c r="AA18" s="214">
        <v>6392</v>
      </c>
      <c r="AB18" s="214">
        <v>2311.7145046093847</v>
      </c>
      <c r="AC18" s="214">
        <v>23296</v>
      </c>
      <c r="AD18" s="214">
        <v>5870434</v>
      </c>
      <c r="AE18" s="214">
        <v>15231.329224816189</v>
      </c>
      <c r="AF18" s="214">
        <v>58552.96003942001</v>
      </c>
      <c r="AG18" s="214">
        <v>6438105628.3475008</v>
      </c>
      <c r="AH18" s="214">
        <v>8176379209.1119022</v>
      </c>
      <c r="AI18" s="214">
        <v>4488376.4841347998</v>
      </c>
      <c r="AJ18" s="214">
        <v>14554643</v>
      </c>
      <c r="AK18" s="214">
        <v>4739875</v>
      </c>
      <c r="AL18" s="214">
        <v>2200439.818380008</v>
      </c>
      <c r="AM18" s="214">
        <v>13617.097533278718</v>
      </c>
      <c r="AN18" s="214">
        <v>9238340</v>
      </c>
      <c r="AO18" s="214">
        <v>17547246</v>
      </c>
      <c r="AP18" s="214">
        <v>3366799</v>
      </c>
      <c r="AQ18" s="214">
        <v>20177</v>
      </c>
      <c r="AR18" s="214">
        <v>8296</v>
      </c>
      <c r="AS18" s="214">
        <v>79626072.572185203</v>
      </c>
      <c r="AT18" s="214">
        <v>13591662.27764</v>
      </c>
    </row>
    <row r="19" spans="1:46">
      <c r="D19" s="324" t="s">
        <v>455</v>
      </c>
      <c r="G19" s="324">
        <v>1201</v>
      </c>
      <c r="I19" s="370">
        <f t="shared" si="0"/>
        <v>1201</v>
      </c>
      <c r="J19" s="214">
        <v>298</v>
      </c>
      <c r="K19" s="214">
        <v>8922</v>
      </c>
      <c r="L19" s="214">
        <v>630216.3395</v>
      </c>
      <c r="M19" s="214">
        <v>4147</v>
      </c>
      <c r="N19" s="214">
        <v>1395488</v>
      </c>
      <c r="O19" s="214">
        <v>35641999.995158255</v>
      </c>
      <c r="P19" s="214">
        <v>1156.4202708443154</v>
      </c>
      <c r="Q19" s="214">
        <v>4694</v>
      </c>
      <c r="R19" s="214">
        <v>2681992</v>
      </c>
      <c r="S19" s="214">
        <v>0</v>
      </c>
      <c r="T19" s="214">
        <v>34591374560</v>
      </c>
      <c r="U19" s="214">
        <v>8522370.4150815289</v>
      </c>
      <c r="V19" s="214">
        <v>3511089.519349094</v>
      </c>
      <c r="W19" s="214">
        <v>21368148</v>
      </c>
      <c r="X19" s="214">
        <v>0</v>
      </c>
      <c r="Y19" s="214">
        <v>15489.315886280485</v>
      </c>
      <c r="Z19" s="214">
        <v>20409</v>
      </c>
      <c r="AA19" s="214">
        <v>682</v>
      </c>
      <c r="AB19" s="214">
        <v>0</v>
      </c>
      <c r="AC19" s="214">
        <v>4524</v>
      </c>
      <c r="AD19" s="214">
        <v>80926</v>
      </c>
      <c r="AE19" s="214">
        <v>7312.4768800000002</v>
      </c>
      <c r="AF19" s="214">
        <v>30269.022396619999</v>
      </c>
      <c r="AG19" s="214">
        <v>10663149025.060001</v>
      </c>
      <c r="AH19" s="214">
        <v>7742396854.2099953</v>
      </c>
      <c r="AI19" s="214">
        <v>2959640.9765045</v>
      </c>
      <c r="AJ19" s="214">
        <v>4162802</v>
      </c>
      <c r="AK19" s="214">
        <v>0</v>
      </c>
      <c r="AL19" s="214">
        <v>0</v>
      </c>
      <c r="AM19" s="214">
        <v>2623.0647608911245</v>
      </c>
      <c r="AN19" s="214">
        <v>883460</v>
      </c>
      <c r="AO19" s="214">
        <v>7337190</v>
      </c>
      <c r="AP19" s="214">
        <v>0</v>
      </c>
      <c r="AQ19" s="214">
        <v>3361</v>
      </c>
      <c r="AR19" s="214">
        <v>0</v>
      </c>
      <c r="AS19" s="214">
        <v>0</v>
      </c>
      <c r="AT19" s="214">
        <v>577937.34118613508</v>
      </c>
    </row>
    <row r="20" spans="1:46">
      <c r="D20" s="324" t="s">
        <v>457</v>
      </c>
      <c r="G20" s="324">
        <v>1018</v>
      </c>
      <c r="I20" s="370">
        <f t="shared" si="0"/>
        <v>1018</v>
      </c>
      <c r="J20" s="214">
        <v>3531</v>
      </c>
      <c r="K20" s="214">
        <v>58379</v>
      </c>
      <c r="L20" s="214">
        <v>1777582.0446899999</v>
      </c>
      <c r="M20" s="214">
        <v>123754</v>
      </c>
      <c r="N20" s="214">
        <v>808628.36374555365</v>
      </c>
      <c r="O20" s="214">
        <v>201205839.28041902</v>
      </c>
      <c r="P20" s="214">
        <v>20841</v>
      </c>
      <c r="Q20" s="214">
        <v>30539.740510503398</v>
      </c>
      <c r="R20" s="214">
        <v>3666404</v>
      </c>
      <c r="S20" s="214">
        <v>366888</v>
      </c>
      <c r="T20" s="214">
        <v>96683198962.910309</v>
      </c>
      <c r="U20" s="214">
        <v>30597480.805</v>
      </c>
      <c r="V20" s="214">
        <v>26371128.66</v>
      </c>
      <c r="W20" s="214">
        <v>83210580</v>
      </c>
      <c r="X20" s="214">
        <v>29181049</v>
      </c>
      <c r="Y20" s="214">
        <v>128641.36944761555</v>
      </c>
      <c r="Z20" s="214">
        <v>121532</v>
      </c>
      <c r="AA20" s="214">
        <v>12966</v>
      </c>
      <c r="AB20" s="214">
        <v>1908.6141043618848</v>
      </c>
      <c r="AC20" s="214">
        <v>75604</v>
      </c>
      <c r="AD20" s="214">
        <v>4498129</v>
      </c>
      <c r="AE20" s="214">
        <v>22445.625573031259</v>
      </c>
      <c r="AF20" s="214">
        <v>166412.64540385999</v>
      </c>
      <c r="AG20" s="214">
        <v>6234113280.6535769</v>
      </c>
      <c r="AH20" s="214">
        <v>7256405723.314805</v>
      </c>
      <c r="AI20" s="214">
        <v>2615033.1022848999</v>
      </c>
      <c r="AJ20" s="214">
        <v>14523074</v>
      </c>
      <c r="AK20" s="214">
        <v>186999</v>
      </c>
      <c r="AL20" s="214">
        <v>2279033.5454574772</v>
      </c>
      <c r="AM20" s="214">
        <v>17887.784377474149</v>
      </c>
      <c r="AN20" s="214">
        <v>12661793</v>
      </c>
      <c r="AO20" s="214">
        <v>18515877</v>
      </c>
      <c r="AP20" s="214">
        <v>47312570</v>
      </c>
      <c r="AQ20" s="214">
        <v>25575</v>
      </c>
      <c r="AR20" s="214">
        <v>12876</v>
      </c>
      <c r="AS20" s="214">
        <v>35774032.604894802</v>
      </c>
      <c r="AT20" s="214">
        <v>288147794.44381303</v>
      </c>
    </row>
    <row r="21" spans="1:46">
      <c r="C21" s="324" t="s">
        <v>459</v>
      </c>
      <c r="D21" s="324" t="s">
        <v>460</v>
      </c>
      <c r="G21" s="324">
        <v>1013</v>
      </c>
      <c r="I21" s="370">
        <f t="shared" si="0"/>
        <v>1013</v>
      </c>
      <c r="J21" s="214">
        <v>7436</v>
      </c>
      <c r="K21" s="214">
        <v>36765</v>
      </c>
      <c r="L21" s="214">
        <v>4042487.3405499998</v>
      </c>
      <c r="M21" s="214">
        <v>223541</v>
      </c>
      <c r="N21" s="214">
        <v>42073246</v>
      </c>
      <c r="O21" s="214">
        <v>145298540.69028801</v>
      </c>
      <c r="P21" s="214">
        <v>68739.77</v>
      </c>
      <c r="Q21" s="214">
        <v>114287.73121390205</v>
      </c>
      <c r="R21" s="214">
        <v>11534034.2017</v>
      </c>
      <c r="S21" s="214">
        <v>3675480</v>
      </c>
      <c r="T21" s="214">
        <v>211225348000</v>
      </c>
      <c r="U21" s="214">
        <v>32172397.208999999</v>
      </c>
      <c r="V21" s="214">
        <v>44673745.604457498</v>
      </c>
      <c r="W21" s="214">
        <v>82088238</v>
      </c>
      <c r="X21" s="214">
        <v>36404839</v>
      </c>
      <c r="Y21" s="214">
        <v>78157.691491000005</v>
      </c>
      <c r="Z21" s="214">
        <v>166314</v>
      </c>
      <c r="AA21" s="214">
        <v>33695</v>
      </c>
      <c r="AB21" s="214">
        <v>0</v>
      </c>
      <c r="AC21" s="214">
        <v>39910</v>
      </c>
      <c r="AD21" s="214">
        <v>4731052</v>
      </c>
      <c r="AE21" s="214">
        <v>38249.499421370005</v>
      </c>
      <c r="AF21" s="214">
        <v>147848.44035152</v>
      </c>
      <c r="AG21" s="214">
        <v>14559701622.509998</v>
      </c>
      <c r="AH21" s="214">
        <v>15302781586.549999</v>
      </c>
      <c r="AI21" s="214">
        <v>2048029.7538099999</v>
      </c>
      <c r="AJ21" s="214">
        <v>16616478</v>
      </c>
      <c r="AK21" s="214">
        <v>1681301</v>
      </c>
      <c r="AL21" s="214">
        <v>19222063</v>
      </c>
      <c r="AM21" s="214">
        <v>51738.26716000001</v>
      </c>
      <c r="AN21" s="214">
        <v>27106719</v>
      </c>
      <c r="AO21" s="214">
        <v>66101997</v>
      </c>
      <c r="AP21" s="214">
        <v>20045584.237</v>
      </c>
      <c r="AQ21" s="214">
        <v>65497</v>
      </c>
      <c r="AR21" s="214">
        <v>37422</v>
      </c>
      <c r="AS21" s="214">
        <v>316895183.72112298</v>
      </c>
      <c r="AT21" s="214">
        <v>0</v>
      </c>
    </row>
    <row r="22" spans="1:46">
      <c r="D22" s="324" t="s">
        <v>462</v>
      </c>
      <c r="G22" s="324">
        <v>1014</v>
      </c>
      <c r="I22" s="370">
        <f t="shared" si="0"/>
        <v>1014</v>
      </c>
      <c r="J22" s="214">
        <v>1057</v>
      </c>
      <c r="K22" s="214">
        <v>11299</v>
      </c>
      <c r="L22" s="214">
        <v>1457364.6425900001</v>
      </c>
      <c r="M22" s="214">
        <v>5953</v>
      </c>
      <c r="N22" s="214">
        <v>291617.91356144601</v>
      </c>
      <c r="O22" s="214">
        <v>2820102.5564846168</v>
      </c>
      <c r="P22" s="214">
        <v>5445</v>
      </c>
      <c r="Q22" s="214">
        <v>5211.470421878761</v>
      </c>
      <c r="R22" s="214">
        <v>1246279.8862900001</v>
      </c>
      <c r="S22" s="214">
        <v>502990</v>
      </c>
      <c r="T22" s="214">
        <v>16585908098.950016</v>
      </c>
      <c r="U22" s="214">
        <v>4784426.7379999999</v>
      </c>
      <c r="V22" s="214">
        <v>492129</v>
      </c>
      <c r="W22" s="214">
        <v>15373339</v>
      </c>
      <c r="X22" s="214">
        <v>5855574</v>
      </c>
      <c r="Y22" s="214">
        <v>15183.612384094424</v>
      </c>
      <c r="Z22" s="214">
        <v>8285</v>
      </c>
      <c r="AA22" s="214">
        <v>3361</v>
      </c>
      <c r="AB22" s="214">
        <v>4572.2569439768113</v>
      </c>
      <c r="AC22" s="214">
        <v>5125</v>
      </c>
      <c r="AD22" s="214">
        <v>115372</v>
      </c>
      <c r="AE22" s="214">
        <v>2453.5386599522189</v>
      </c>
      <c r="AF22" s="214">
        <v>15897.199743790001</v>
      </c>
      <c r="AG22" s="214">
        <v>1316359099.8899999</v>
      </c>
      <c r="AH22" s="214">
        <v>3031433670.9456301</v>
      </c>
      <c r="AI22" s="214">
        <v>2305095.7101199999</v>
      </c>
      <c r="AJ22" s="214">
        <v>37264</v>
      </c>
      <c r="AK22" s="214">
        <v>1081066</v>
      </c>
      <c r="AL22" s="214">
        <v>562898.45240999921</v>
      </c>
      <c r="AM22" s="214">
        <v>14957.653350000002</v>
      </c>
      <c r="AN22" s="214">
        <v>5800617</v>
      </c>
      <c r="AO22" s="214">
        <v>5180892</v>
      </c>
      <c r="AP22" s="214">
        <v>1316705.7379999999</v>
      </c>
      <c r="AQ22" s="214">
        <v>15786</v>
      </c>
      <c r="AR22" s="214">
        <v>1481</v>
      </c>
      <c r="AS22" s="214">
        <v>1618087.41</v>
      </c>
      <c r="AT22" s="214">
        <v>309262710.51237917</v>
      </c>
    </row>
    <row r="23" spans="1:46">
      <c r="D23" s="324" t="s">
        <v>464</v>
      </c>
      <c r="G23" s="324">
        <v>1015</v>
      </c>
      <c r="I23" s="370">
        <f t="shared" si="0"/>
        <v>1015</v>
      </c>
      <c r="J23" s="214">
        <v>195389</v>
      </c>
      <c r="K23" s="214">
        <v>540197</v>
      </c>
      <c r="L23" s="214">
        <v>187687665.11054999</v>
      </c>
      <c r="M23" s="214">
        <v>2460879</v>
      </c>
      <c r="N23" s="214">
        <v>1289253237</v>
      </c>
      <c r="O23" s="214">
        <v>1271726701.9879484</v>
      </c>
      <c r="P23" s="214">
        <v>927782.93800000008</v>
      </c>
      <c r="Q23" s="214">
        <v>1086446.0150310332</v>
      </c>
      <c r="R23" s="214">
        <v>579956453</v>
      </c>
      <c r="S23" s="214">
        <v>212251359</v>
      </c>
      <c r="T23" s="214">
        <v>776069225442</v>
      </c>
      <c r="U23" s="214">
        <v>2291383286.3440003</v>
      </c>
      <c r="V23" s="214">
        <v>448269146.9006443</v>
      </c>
      <c r="W23" s="214">
        <v>2093866575</v>
      </c>
      <c r="X23" s="214">
        <v>1889970515</v>
      </c>
      <c r="Y23" s="214">
        <v>659223.5411955819</v>
      </c>
      <c r="Z23" s="214">
        <v>2075907</v>
      </c>
      <c r="AA23" s="214">
        <v>607792</v>
      </c>
      <c r="AB23" s="214">
        <v>200015.57809850105</v>
      </c>
      <c r="AC23" s="214">
        <v>500260</v>
      </c>
      <c r="AD23" s="214">
        <v>194801342</v>
      </c>
      <c r="AE23" s="214">
        <v>401374.53376507037</v>
      </c>
      <c r="AF23" s="214">
        <v>883607.26155864995</v>
      </c>
      <c r="AG23" s="214">
        <v>288906321194.67004</v>
      </c>
      <c r="AH23" s="214">
        <v>183309500091.72</v>
      </c>
      <c r="AI23" s="214">
        <v>167883994.4784492</v>
      </c>
      <c r="AJ23" s="214">
        <v>669866069</v>
      </c>
      <c r="AK23" s="214">
        <v>191251132</v>
      </c>
      <c r="AL23" s="214">
        <v>289920650.07371002</v>
      </c>
      <c r="AM23" s="214">
        <v>1177508.5299974857</v>
      </c>
      <c r="AN23" s="214">
        <v>470414200</v>
      </c>
      <c r="AO23" s="214">
        <v>759946064</v>
      </c>
      <c r="AP23" s="214">
        <v>362952665.57200003</v>
      </c>
      <c r="AQ23" s="214">
        <v>898379</v>
      </c>
      <c r="AR23" s="214">
        <v>593586</v>
      </c>
      <c r="AS23" s="214">
        <v>1843779878.1952183</v>
      </c>
      <c r="AT23" s="214">
        <v>2483292.1440069</v>
      </c>
    </row>
    <row r="24" spans="1:46">
      <c r="C24" s="324" t="s">
        <v>465</v>
      </c>
      <c r="D24" s="324" t="s">
        <v>466</v>
      </c>
      <c r="G24" s="324">
        <v>1019</v>
      </c>
      <c r="I24" s="370">
        <f t="shared" si="0"/>
        <v>1019</v>
      </c>
      <c r="J24" s="214">
        <v>25360</v>
      </c>
      <c r="K24" s="214">
        <v>125099</v>
      </c>
      <c r="L24" s="214">
        <v>10165214.70586</v>
      </c>
      <c r="M24" s="214">
        <v>22598</v>
      </c>
      <c r="N24" s="214">
        <v>0</v>
      </c>
      <c r="O24" s="214">
        <v>50859439</v>
      </c>
      <c r="P24" s="214">
        <v>16716</v>
      </c>
      <c r="Q24" s="214">
        <v>36776.609028320301</v>
      </c>
      <c r="R24" s="214">
        <v>8300778</v>
      </c>
      <c r="S24" s="214">
        <v>7861633</v>
      </c>
      <c r="T24" s="214">
        <v>9136985930.0000038</v>
      </c>
      <c r="U24" s="214">
        <v>125792626.734</v>
      </c>
      <c r="V24" s="214">
        <v>46159052.129239969</v>
      </c>
      <c r="W24" s="214">
        <v>34785718</v>
      </c>
      <c r="X24" s="214">
        <v>27026764</v>
      </c>
      <c r="Y24" s="214">
        <v>139351.06338024058</v>
      </c>
      <c r="Z24" s="214">
        <v>514228</v>
      </c>
      <c r="AA24" s="214">
        <v>40881</v>
      </c>
      <c r="AB24" s="214">
        <v>8287.8834306103599</v>
      </c>
      <c r="AC24" s="214">
        <v>96261</v>
      </c>
      <c r="AD24" s="214">
        <v>19971784</v>
      </c>
      <c r="AE24" s="214">
        <v>55730.680187949998</v>
      </c>
      <c r="AF24" s="214">
        <v>45977.320184160591</v>
      </c>
      <c r="AG24" s="214">
        <v>18605189481.117199</v>
      </c>
      <c r="AH24" s="214">
        <v>15163873947.950001</v>
      </c>
      <c r="AI24" s="214">
        <v>8965933.7719170004</v>
      </c>
      <c r="AJ24" s="214">
        <v>64521225</v>
      </c>
      <c r="AK24" s="214">
        <v>978640</v>
      </c>
      <c r="AL24" s="214">
        <v>26276798.322608173</v>
      </c>
      <c r="AM24" s="214">
        <v>71180.895050000006</v>
      </c>
      <c r="AN24" s="214">
        <v>150573608</v>
      </c>
      <c r="AO24" s="214">
        <v>164694265</v>
      </c>
      <c r="AP24" s="214">
        <v>82867002.369000003</v>
      </c>
      <c r="AQ24" s="214">
        <v>78444</v>
      </c>
      <c r="AR24" s="214">
        <v>55228</v>
      </c>
      <c r="AS24" s="214">
        <v>4736486.54</v>
      </c>
      <c r="AT24" s="214">
        <v>37024243.57731346</v>
      </c>
    </row>
    <row r="25" spans="1:46">
      <c r="D25" s="324" t="s">
        <v>467</v>
      </c>
      <c r="G25" s="324">
        <v>1022</v>
      </c>
      <c r="I25" s="370">
        <f t="shared" si="0"/>
        <v>1022</v>
      </c>
      <c r="J25" s="214">
        <v>6664</v>
      </c>
      <c r="K25" s="214">
        <v>17167</v>
      </c>
      <c r="L25" s="214">
        <v>6048194.3919000002</v>
      </c>
      <c r="M25" s="214">
        <v>120361</v>
      </c>
      <c r="N25" s="214">
        <v>0</v>
      </c>
      <c r="O25" s="214">
        <v>78865550</v>
      </c>
      <c r="P25" s="214">
        <v>27801</v>
      </c>
      <c r="Q25" s="214">
        <v>49227.8106452547</v>
      </c>
      <c r="R25" s="214">
        <v>24888587</v>
      </c>
      <c r="S25" s="214">
        <v>5399476</v>
      </c>
      <c r="T25" s="214">
        <v>43657962193.999763</v>
      </c>
      <c r="U25" s="214">
        <v>60488527</v>
      </c>
      <c r="V25" s="214">
        <v>130310.37647999998</v>
      </c>
      <c r="W25" s="214">
        <v>122946007</v>
      </c>
      <c r="X25" s="214">
        <v>53008055</v>
      </c>
      <c r="Y25" s="214">
        <v>22904.012885960445</v>
      </c>
      <c r="Z25" s="214">
        <v>4039</v>
      </c>
      <c r="AA25" s="214">
        <v>13751</v>
      </c>
      <c r="AB25" s="214">
        <v>6476.3633151100012</v>
      </c>
      <c r="AC25" s="214">
        <v>10120</v>
      </c>
      <c r="AD25" s="214">
        <v>2768282</v>
      </c>
      <c r="AE25" s="214">
        <v>48053.75807122</v>
      </c>
      <c r="AF25" s="214">
        <v>73877.309070059928</v>
      </c>
      <c r="AG25" s="214">
        <v>6029668669.7418003</v>
      </c>
      <c r="AH25" s="214">
        <v>3271488060.0099998</v>
      </c>
      <c r="AI25" s="214">
        <v>765561.32098790002</v>
      </c>
      <c r="AJ25" s="214">
        <v>18501063</v>
      </c>
      <c r="AK25" s="214">
        <v>682172</v>
      </c>
      <c r="AL25" s="214">
        <v>7693960.1585100023</v>
      </c>
      <c r="AM25" s="214">
        <v>41832.043010000001</v>
      </c>
      <c r="AN25" s="214">
        <v>8117373</v>
      </c>
      <c r="AO25" s="214">
        <v>27174431</v>
      </c>
      <c r="AP25" s="214">
        <v>4262023.1349999998</v>
      </c>
      <c r="AQ25" s="214">
        <v>24228</v>
      </c>
      <c r="AR25" s="214">
        <v>15866</v>
      </c>
      <c r="AS25" s="214">
        <v>358651679.45705503</v>
      </c>
      <c r="AT25" s="214">
        <v>0</v>
      </c>
    </row>
    <row r="26" spans="1:46">
      <c r="D26" s="324" t="s">
        <v>469</v>
      </c>
      <c r="G26" s="324">
        <v>1023</v>
      </c>
      <c r="I26" s="370">
        <f t="shared" si="0"/>
        <v>1023</v>
      </c>
      <c r="J26" s="214">
        <v>8091</v>
      </c>
      <c r="K26" s="214">
        <v>71126</v>
      </c>
      <c r="L26" s="214">
        <v>16844536.334989998</v>
      </c>
      <c r="M26" s="214">
        <v>116952</v>
      </c>
      <c r="N26" s="214">
        <v>22693745.897</v>
      </c>
      <c r="O26" s="214">
        <v>204258996</v>
      </c>
      <c r="P26" s="214">
        <v>88146</v>
      </c>
      <c r="Q26" s="214">
        <v>138649.68200642749</v>
      </c>
      <c r="R26" s="214">
        <v>57114650</v>
      </c>
      <c r="S26" s="214">
        <v>1991832</v>
      </c>
      <c r="T26" s="214">
        <v>109124021495</v>
      </c>
      <c r="U26" s="214">
        <v>283875507</v>
      </c>
      <c r="V26" s="214">
        <v>57103666.171730042</v>
      </c>
      <c r="W26" s="214">
        <v>399643731.00000006</v>
      </c>
      <c r="X26" s="214">
        <v>179924117</v>
      </c>
      <c r="Y26" s="214">
        <v>134055.94503790783</v>
      </c>
      <c r="Z26" s="214">
        <v>58630</v>
      </c>
      <c r="AA26" s="214">
        <v>50549</v>
      </c>
      <c r="AB26" s="214">
        <v>7116.5844925427982</v>
      </c>
      <c r="AC26" s="214">
        <v>81400</v>
      </c>
      <c r="AD26" s="214">
        <v>26775219</v>
      </c>
      <c r="AE26" s="214">
        <v>53974.021170529995</v>
      </c>
      <c r="AF26" s="214">
        <v>136536.10953180242</v>
      </c>
      <c r="AG26" s="214">
        <v>21657030736.815498</v>
      </c>
      <c r="AH26" s="214">
        <v>25993553304.73</v>
      </c>
      <c r="AI26" s="214">
        <v>3204577.6701666</v>
      </c>
      <c r="AJ26" s="214">
        <v>88769744</v>
      </c>
      <c r="AK26" s="214">
        <v>3550028</v>
      </c>
      <c r="AL26" s="214">
        <v>31971924.357131839</v>
      </c>
      <c r="AM26" s="214">
        <v>101385.04841</v>
      </c>
      <c r="AN26" s="214">
        <v>70286677</v>
      </c>
      <c r="AO26" s="214">
        <v>118201292</v>
      </c>
      <c r="AP26" s="214">
        <v>22045963.577</v>
      </c>
      <c r="AQ26" s="214">
        <v>103561</v>
      </c>
      <c r="AR26" s="214">
        <v>38560</v>
      </c>
      <c r="AS26" s="214">
        <v>324079112.30541396</v>
      </c>
      <c r="AT26" s="214">
        <v>1928504.76394</v>
      </c>
    </row>
    <row r="27" spans="1:46">
      <c r="D27" s="324" t="s">
        <v>471</v>
      </c>
      <c r="G27" s="324">
        <v>1024</v>
      </c>
      <c r="I27" s="370">
        <f t="shared" si="0"/>
        <v>1024</v>
      </c>
      <c r="J27" s="214">
        <v>8014</v>
      </c>
      <c r="K27" s="214">
        <v>14154</v>
      </c>
      <c r="L27" s="214">
        <v>3182802.0847299998</v>
      </c>
      <c r="M27" s="214">
        <v>346833</v>
      </c>
      <c r="N27" s="214">
        <v>25806313.23</v>
      </c>
      <c r="O27" s="214">
        <v>31867069</v>
      </c>
      <c r="P27" s="214">
        <v>21389</v>
      </c>
      <c r="Q27" s="214">
        <v>76913.24170323585</v>
      </c>
      <c r="R27" s="214">
        <v>3873981</v>
      </c>
      <c r="S27" s="214">
        <v>13866023</v>
      </c>
      <c r="T27" s="214">
        <v>26166787354</v>
      </c>
      <c r="U27" s="214">
        <v>31081537</v>
      </c>
      <c r="V27" s="214">
        <v>6301808.4494700013</v>
      </c>
      <c r="W27" s="214">
        <v>141143907</v>
      </c>
      <c r="X27" s="214">
        <v>12930522</v>
      </c>
      <c r="Y27" s="214">
        <v>25222.967949551927</v>
      </c>
      <c r="Z27" s="214">
        <v>329571</v>
      </c>
      <c r="AA27" s="214">
        <v>24312</v>
      </c>
      <c r="AB27" s="214">
        <v>0</v>
      </c>
      <c r="AC27" s="214">
        <v>11114</v>
      </c>
      <c r="AD27" s="214">
        <v>3196687</v>
      </c>
      <c r="AE27" s="214">
        <v>5785.3551980548</v>
      </c>
      <c r="AF27" s="214">
        <v>21658.404937619536</v>
      </c>
      <c r="AG27" s="214">
        <v>3200369710.8204002</v>
      </c>
      <c r="AH27" s="214">
        <v>926453375.84000003</v>
      </c>
      <c r="AI27" s="214">
        <v>9855716.6303872</v>
      </c>
      <c r="AJ27" s="214">
        <v>14072151</v>
      </c>
      <c r="AK27" s="214">
        <v>2604980</v>
      </c>
      <c r="AL27" s="214">
        <v>2095617.4265499995</v>
      </c>
      <c r="AM27" s="214">
        <v>47772.284180000024</v>
      </c>
      <c r="AN27" s="214">
        <v>17931333</v>
      </c>
      <c r="AO27" s="214">
        <v>20086528</v>
      </c>
      <c r="AP27" s="214">
        <v>9021006.8469999991</v>
      </c>
      <c r="AQ27" s="214">
        <v>4623</v>
      </c>
      <c r="AR27" s="214">
        <v>8183</v>
      </c>
      <c r="AS27" s="214">
        <v>16505058.6</v>
      </c>
      <c r="AT27" s="214">
        <v>7717896.881470005</v>
      </c>
    </row>
    <row r="28" spans="1:46">
      <c r="D28" s="324" t="s">
        <v>473</v>
      </c>
      <c r="G28" s="324">
        <v>1031</v>
      </c>
      <c r="I28" s="370">
        <f t="shared" si="0"/>
        <v>1031</v>
      </c>
      <c r="J28" s="214">
        <v>776</v>
      </c>
      <c r="K28" s="214">
        <v>6331</v>
      </c>
      <c r="L28" s="214">
        <v>2069566.4107600001</v>
      </c>
      <c r="M28" s="214">
        <v>10566</v>
      </c>
      <c r="N28" s="214">
        <v>744829.09783999994</v>
      </c>
      <c r="O28" s="214">
        <v>17174861</v>
      </c>
      <c r="P28" s="214">
        <v>7147.2109999999993</v>
      </c>
      <c r="Q28" s="214">
        <v>18657.803280640899</v>
      </c>
      <c r="R28" s="214">
        <v>7385019</v>
      </c>
      <c r="S28" s="214">
        <v>1603568</v>
      </c>
      <c r="T28" s="214">
        <v>10117436951</v>
      </c>
      <c r="U28" s="214">
        <v>15156877.26023246</v>
      </c>
      <c r="V28" s="214">
        <v>3538638.5349599998</v>
      </c>
      <c r="W28" s="214">
        <v>19329885.268740501</v>
      </c>
      <c r="X28" s="214">
        <v>-19433522</v>
      </c>
      <c r="Y28" s="214">
        <v>14035.549251841472</v>
      </c>
      <c r="Z28" s="214">
        <v>31604</v>
      </c>
      <c r="AA28" s="214">
        <v>12845</v>
      </c>
      <c r="AB28" s="214">
        <v>1412.82194985</v>
      </c>
      <c r="AC28" s="214">
        <v>9720</v>
      </c>
      <c r="AD28" s="214">
        <v>253712</v>
      </c>
      <c r="AE28" s="214">
        <v>4905.4119135679193</v>
      </c>
      <c r="AF28" s="214">
        <v>16699.19849395</v>
      </c>
      <c r="AG28" s="214">
        <v>987175968</v>
      </c>
      <c r="AH28" s="214">
        <v>1332092336</v>
      </c>
      <c r="AI28" s="214">
        <v>964110.74199999997</v>
      </c>
      <c r="AJ28" s="214">
        <v>13024343</v>
      </c>
      <c r="AK28" s="214">
        <v>1681713</v>
      </c>
      <c r="AL28" s="214">
        <v>11964742.986551629</v>
      </c>
      <c r="AM28" s="214">
        <v>34004.151046444837</v>
      </c>
      <c r="AN28" s="214">
        <v>8271818</v>
      </c>
      <c r="AO28" s="214">
        <v>5799104</v>
      </c>
      <c r="AP28" s="214">
        <v>479283.93300000002</v>
      </c>
      <c r="AQ28" s="214">
        <v>7456</v>
      </c>
      <c r="AR28" s="214">
        <v>5001</v>
      </c>
      <c r="AS28" s="214">
        <v>8710228</v>
      </c>
      <c r="AT28" s="214">
        <v>29879471.173246533</v>
      </c>
    </row>
    <row r="29" spans="1:46">
      <c r="D29" s="324" t="s">
        <v>474</v>
      </c>
      <c r="G29" s="324">
        <v>1103</v>
      </c>
      <c r="I29" s="370">
        <f t="shared" si="0"/>
        <v>1103</v>
      </c>
      <c r="J29" s="214">
        <v>227942.3</v>
      </c>
      <c r="K29" s="214">
        <v>735551.3</v>
      </c>
      <c r="L29" s="214">
        <v>212952507.12696099</v>
      </c>
      <c r="M29" s="214">
        <v>3299458</v>
      </c>
      <c r="N29" s="214">
        <v>1386532092.6546891</v>
      </c>
      <c r="O29" s="214">
        <v>1862296105.963721</v>
      </c>
      <c r="P29" s="214">
        <v>1109881.9282708443</v>
      </c>
      <c r="Q29" s="214">
        <v>1422900.9042558016</v>
      </c>
      <c r="R29" s="214">
        <v>640785483.28798997</v>
      </c>
      <c r="S29" s="214">
        <v>234386507.5</v>
      </c>
      <c r="T29" s="214">
        <v>1246605088449.4973</v>
      </c>
      <c r="U29" s="214">
        <v>2624842774.4184818</v>
      </c>
      <c r="V29" s="214">
        <v>574300744.63860285</v>
      </c>
      <c r="W29" s="214">
        <v>2841250749.7000003</v>
      </c>
      <c r="X29" s="214">
        <v>2121717305.9000001</v>
      </c>
      <c r="Y29" s="214">
        <v>1041939.0714808074</v>
      </c>
      <c r="Z29" s="214">
        <v>2834552.5999999996</v>
      </c>
      <c r="AA29" s="214">
        <v>721312.79999999993</v>
      </c>
      <c r="AB29" s="214">
        <v>214490.51690380357</v>
      </c>
      <c r="AC29" s="214">
        <v>712183.1</v>
      </c>
      <c r="AD29" s="214">
        <v>229232386.30000001</v>
      </c>
      <c r="AE29" s="214">
        <v>535023.18894059886</v>
      </c>
      <c r="AF29" s="214">
        <v>1411887.1830298088</v>
      </c>
      <c r="AG29" s="214">
        <v>345213087612.41931</v>
      </c>
      <c r="AH29" s="214">
        <v>240912812170.85437</v>
      </c>
      <c r="AI29" s="214">
        <v>194807881.61216316</v>
      </c>
      <c r="AJ29" s="214">
        <v>788369688.10000002</v>
      </c>
      <c r="AK29" s="214">
        <v>203554665.40000001</v>
      </c>
      <c r="AL29" s="214">
        <v>336433136.35903615</v>
      </c>
      <c r="AM29" s="214">
        <v>1392281.7036711297</v>
      </c>
      <c r="AN29" s="214">
        <v>595860635.89999998</v>
      </c>
      <c r="AO29" s="214">
        <v>975720752.70000005</v>
      </c>
      <c r="AP29" s="214">
        <v>464177418.04640001</v>
      </c>
      <c r="AQ29" s="214">
        <v>1097868.5</v>
      </c>
      <c r="AR29" s="214">
        <v>689820</v>
      </c>
      <c r="AS29" s="214">
        <v>2528441853.8015389</v>
      </c>
      <c r="AT29" s="214">
        <v>1447792.5922799993</v>
      </c>
    </row>
    <row r="30" spans="1:46">
      <c r="A30" s="368" t="s">
        <v>64</v>
      </c>
      <c r="B30" s="324" t="s">
        <v>220</v>
      </c>
      <c r="D30" s="324" t="s">
        <v>254</v>
      </c>
      <c r="G30" s="324">
        <v>1033</v>
      </c>
      <c r="I30" s="370">
        <f t="shared" si="0"/>
        <v>1033</v>
      </c>
      <c r="J30" s="214">
        <v>17753.311217237642</v>
      </c>
      <c r="K30" s="214">
        <v>53895</v>
      </c>
      <c r="L30" s="214">
        <v>10392173.30821</v>
      </c>
      <c r="M30" s="214">
        <v>47471.700000000004</v>
      </c>
      <c r="N30" s="214">
        <v>1044400</v>
      </c>
      <c r="O30" s="214">
        <v>43655673.724838726</v>
      </c>
      <c r="P30" s="214">
        <v>25130.142</v>
      </c>
      <c r="Q30" s="214">
        <v>36012.767381543039</v>
      </c>
      <c r="R30" s="214">
        <v>49418351.939247578</v>
      </c>
      <c r="S30" s="214">
        <v>2588142</v>
      </c>
      <c r="T30" s="214">
        <v>48677993237.149994</v>
      </c>
      <c r="U30" s="214">
        <v>109426168</v>
      </c>
      <c r="V30" s="214">
        <v>35352842</v>
      </c>
      <c r="W30" s="214">
        <v>55362516.658697985</v>
      </c>
      <c r="X30" s="214">
        <v>59901568</v>
      </c>
      <c r="Y30" s="214">
        <v>42487.305965186068</v>
      </c>
      <c r="Z30" s="214">
        <v>134751</v>
      </c>
      <c r="AA30" s="214">
        <v>14272</v>
      </c>
      <c r="AB30" s="214">
        <v>1093.0542953600002</v>
      </c>
      <c r="AC30" s="214">
        <v>47993</v>
      </c>
      <c r="AD30" s="214">
        <v>32618326</v>
      </c>
      <c r="AE30" s="214">
        <v>29595</v>
      </c>
      <c r="AF30" s="214">
        <v>39760.964377192715</v>
      </c>
      <c r="AG30" s="214">
        <v>79247767762.419998</v>
      </c>
      <c r="AH30" s="214">
        <v>67151811936.283676</v>
      </c>
      <c r="AI30" s="214">
        <v>29937911.343529999</v>
      </c>
      <c r="AJ30" s="214">
        <v>30868101</v>
      </c>
      <c r="AK30" s="214">
        <v>1343406</v>
      </c>
      <c r="AL30" s="214">
        <v>513382.92239999998</v>
      </c>
      <c r="AM30" s="214">
        <v>34616.28</v>
      </c>
      <c r="AN30" s="214">
        <v>66886865</v>
      </c>
      <c r="AO30" s="214">
        <v>54282865</v>
      </c>
      <c r="AP30" s="214">
        <v>52153756</v>
      </c>
      <c r="AQ30" s="214">
        <v>44699</v>
      </c>
      <c r="AR30" s="214">
        <v>13224</v>
      </c>
      <c r="AS30" s="214">
        <v>19303927.730328977</v>
      </c>
      <c r="AT30" s="214">
        <v>76817042.080770895</v>
      </c>
    </row>
    <row r="31" spans="1:46" ht="12.75" customHeight="1">
      <c r="D31" s="324" t="s">
        <v>127</v>
      </c>
      <c r="G31" s="324">
        <v>1034</v>
      </c>
      <c r="I31" s="370">
        <f t="shared" si="0"/>
        <v>1034</v>
      </c>
      <c r="J31" s="214">
        <v>0</v>
      </c>
      <c r="K31" s="214">
        <v>4163</v>
      </c>
      <c r="L31" s="214">
        <v>0</v>
      </c>
      <c r="M31" s="214">
        <v>3829.2842374276806</v>
      </c>
      <c r="N31" s="214">
        <v>0</v>
      </c>
      <c r="O31" s="214">
        <v>0</v>
      </c>
      <c r="P31" s="214">
        <v>0</v>
      </c>
      <c r="Q31" s="214">
        <v>0</v>
      </c>
      <c r="R31" s="214">
        <v>0</v>
      </c>
      <c r="S31" s="214">
        <v>2341400</v>
      </c>
      <c r="T31" s="214">
        <v>0</v>
      </c>
      <c r="U31" s="214">
        <v>0</v>
      </c>
      <c r="V31" s="214">
        <v>1088871</v>
      </c>
      <c r="W31" s="214">
        <v>0</v>
      </c>
      <c r="X31" s="214">
        <v>44999998</v>
      </c>
      <c r="Y31" s="214">
        <v>598</v>
      </c>
      <c r="Z31" s="214">
        <v>1863</v>
      </c>
      <c r="AA31" s="353">
        <v>321</v>
      </c>
      <c r="AB31" s="214">
        <v>0</v>
      </c>
      <c r="AC31" s="214">
        <v>0</v>
      </c>
      <c r="AD31" s="214">
        <v>0</v>
      </c>
      <c r="AE31" s="214">
        <v>0</v>
      </c>
      <c r="AF31" s="214">
        <v>91.055304087194472</v>
      </c>
      <c r="AG31" s="214">
        <v>276375598</v>
      </c>
      <c r="AH31" s="214">
        <v>850401219.10899997</v>
      </c>
      <c r="AI31" s="214">
        <v>22964</v>
      </c>
      <c r="AJ31" s="214">
        <v>0</v>
      </c>
      <c r="AK31" s="214">
        <v>0</v>
      </c>
      <c r="AL31" s="214">
        <v>0</v>
      </c>
      <c r="AM31" s="214">
        <v>0</v>
      </c>
      <c r="AN31" s="214">
        <v>0</v>
      </c>
      <c r="AO31" s="214">
        <v>0</v>
      </c>
      <c r="AP31" s="214">
        <v>0</v>
      </c>
      <c r="AQ31" s="214">
        <v>552</v>
      </c>
      <c r="AR31" s="214">
        <v>0</v>
      </c>
      <c r="AS31" s="214">
        <v>0</v>
      </c>
      <c r="AT31" s="214">
        <v>3637704.91108</v>
      </c>
    </row>
    <row r="32" spans="1:46">
      <c r="D32" s="324" t="s">
        <v>253</v>
      </c>
      <c r="G32" s="324">
        <v>1035</v>
      </c>
      <c r="I32" s="370">
        <f t="shared" si="0"/>
        <v>1035</v>
      </c>
      <c r="J32" s="214">
        <v>93</v>
      </c>
      <c r="K32" s="214">
        <v>9180</v>
      </c>
      <c r="L32" s="214">
        <v>2083253.0143500001</v>
      </c>
      <c r="M32" s="214">
        <v>2121.4</v>
      </c>
      <c r="N32" s="214">
        <v>0</v>
      </c>
      <c r="O32" s="214">
        <v>13921995.671921361</v>
      </c>
      <c r="P32" s="214">
        <v>11546.223</v>
      </c>
      <c r="Q32" s="214">
        <v>37226.51991943422</v>
      </c>
      <c r="R32" s="214">
        <v>8641406.9083987102</v>
      </c>
      <c r="S32" s="214">
        <v>238868</v>
      </c>
      <c r="T32" s="214">
        <v>22019550140.812897</v>
      </c>
      <c r="U32" s="214">
        <v>3512487</v>
      </c>
      <c r="V32" s="214">
        <v>3139111</v>
      </c>
      <c r="W32" s="214">
        <v>17052591.846954998</v>
      </c>
      <c r="X32" s="214">
        <v>5974219</v>
      </c>
      <c r="Y32" s="214">
        <v>30190</v>
      </c>
      <c r="Z32" s="214">
        <v>3631</v>
      </c>
      <c r="AA32" s="353">
        <v>22824</v>
      </c>
      <c r="AB32" s="214">
        <v>0</v>
      </c>
      <c r="AC32" s="214">
        <v>9907</v>
      </c>
      <c r="AD32" s="214">
        <v>3533825</v>
      </c>
      <c r="AE32" s="214">
        <v>11510</v>
      </c>
      <c r="AF32" s="214">
        <v>8238.6439299665089</v>
      </c>
      <c r="AG32" s="214">
        <v>20055283026</v>
      </c>
      <c r="AH32" s="214">
        <v>6382108872.3800011</v>
      </c>
      <c r="AI32" s="214">
        <v>5545639.8954600003</v>
      </c>
      <c r="AJ32" s="214">
        <v>5270073</v>
      </c>
      <c r="AK32" s="214">
        <v>230818</v>
      </c>
      <c r="AL32" s="214">
        <v>0</v>
      </c>
      <c r="AM32" s="214">
        <v>12892.135</v>
      </c>
      <c r="AN32" s="214">
        <v>43664400</v>
      </c>
      <c r="AO32" s="214">
        <v>51684430</v>
      </c>
      <c r="AP32" s="214">
        <v>27165204</v>
      </c>
      <c r="AQ32" s="214">
        <v>25215</v>
      </c>
      <c r="AR32" s="214">
        <v>1357</v>
      </c>
      <c r="AS32" s="214">
        <v>22384652.034000002</v>
      </c>
      <c r="AT32" s="214">
        <v>0</v>
      </c>
    </row>
    <row r="33" spans="2:46">
      <c r="C33" s="324" t="s">
        <v>255</v>
      </c>
      <c r="D33" s="324" t="s">
        <v>22</v>
      </c>
      <c r="G33" s="324">
        <v>1036</v>
      </c>
      <c r="I33" s="370">
        <f t="shared" si="0"/>
        <v>1036</v>
      </c>
      <c r="J33" s="214">
        <v>4968.3347386901532</v>
      </c>
      <c r="K33" s="214">
        <v>5962</v>
      </c>
      <c r="L33" s="214">
        <v>1487099.575906151</v>
      </c>
      <c r="M33" s="214">
        <v>304876.43308609043</v>
      </c>
      <c r="N33" s="214">
        <v>112082372</v>
      </c>
      <c r="O33" s="214">
        <v>0</v>
      </c>
      <c r="P33" s="214">
        <v>1643</v>
      </c>
      <c r="Q33" s="214">
        <v>0</v>
      </c>
      <c r="R33" s="214">
        <v>7100027.2831499996</v>
      </c>
      <c r="S33" s="214">
        <v>5229440</v>
      </c>
      <c r="T33" s="214">
        <v>13323737131.453735</v>
      </c>
      <c r="U33" s="214">
        <v>55362206</v>
      </c>
      <c r="V33" s="214">
        <v>36193810</v>
      </c>
      <c r="W33" s="214">
        <v>73233482.275146022</v>
      </c>
      <c r="X33" s="214">
        <v>8781294</v>
      </c>
      <c r="Y33" s="214">
        <v>6170.9182154685723</v>
      </c>
      <c r="Z33" s="214">
        <v>22358</v>
      </c>
      <c r="AA33" s="353">
        <v>3980</v>
      </c>
      <c r="AB33" s="214">
        <v>972.05242583593588</v>
      </c>
      <c r="AC33" s="214">
        <v>1286</v>
      </c>
      <c r="AD33" s="214">
        <v>8237858</v>
      </c>
      <c r="AE33" s="214">
        <v>8967</v>
      </c>
      <c r="AF33" s="214">
        <v>3382.3857646714177</v>
      </c>
      <c r="AG33" s="214">
        <v>10394079589</v>
      </c>
      <c r="AH33" s="214">
        <v>972599564.79000008</v>
      </c>
      <c r="AI33" s="214">
        <v>3034119.5994899999</v>
      </c>
      <c r="AJ33" s="214">
        <v>5010413</v>
      </c>
      <c r="AK33" s="214">
        <v>2273769</v>
      </c>
      <c r="AL33" s="214">
        <v>694569.1699199999</v>
      </c>
      <c r="AM33" s="214">
        <v>4191.5264644180406</v>
      </c>
      <c r="AN33" s="214">
        <v>4697248.0050607715</v>
      </c>
      <c r="AO33" s="214">
        <v>5870693</v>
      </c>
      <c r="AP33" s="214">
        <v>8287779</v>
      </c>
      <c r="AQ33" s="214">
        <v>23594</v>
      </c>
      <c r="AR33" s="214">
        <v>1113</v>
      </c>
      <c r="AS33" s="214">
        <v>84054756</v>
      </c>
      <c r="AT33" s="214">
        <v>0</v>
      </c>
    </row>
    <row r="34" spans="2:46">
      <c r="D34" s="324" t="s">
        <v>23</v>
      </c>
      <c r="G34" s="324">
        <v>1037</v>
      </c>
      <c r="I34" s="370">
        <f t="shared" si="0"/>
        <v>1037</v>
      </c>
      <c r="J34" s="214">
        <v>382.33101802307988</v>
      </c>
      <c r="K34" s="214">
        <v>15721</v>
      </c>
      <c r="L34" s="214">
        <v>2362663.3961363672</v>
      </c>
      <c r="M34" s="214">
        <v>3907.383087394338</v>
      </c>
      <c r="N34" s="214">
        <v>2058287</v>
      </c>
      <c r="O34" s="214">
        <v>26872727.766659729</v>
      </c>
      <c r="P34" s="214">
        <v>1928</v>
      </c>
      <c r="Q34" s="214">
        <v>64940.344470765747</v>
      </c>
      <c r="R34" s="214">
        <v>26724461.587989494</v>
      </c>
      <c r="S34" s="214">
        <v>15700860</v>
      </c>
      <c r="T34" s="214">
        <v>0</v>
      </c>
      <c r="U34" s="214">
        <v>276693</v>
      </c>
      <c r="V34" s="214">
        <v>1258946</v>
      </c>
      <c r="W34" s="214">
        <v>49167162.275337003</v>
      </c>
      <c r="X34" s="214">
        <v>86218900</v>
      </c>
      <c r="Y34" s="214">
        <v>11798.447248490362</v>
      </c>
      <c r="Z34" s="214">
        <v>14534</v>
      </c>
      <c r="AA34" s="353">
        <v>1733</v>
      </c>
      <c r="AB34" s="214">
        <v>0</v>
      </c>
      <c r="AC34" s="214">
        <v>3427</v>
      </c>
      <c r="AD34" s="214">
        <v>2479093</v>
      </c>
      <c r="AE34" s="214">
        <v>14000</v>
      </c>
      <c r="AF34" s="214">
        <v>47640.856403043326</v>
      </c>
      <c r="AG34" s="214">
        <v>17527340582.655998</v>
      </c>
      <c r="AH34" s="214">
        <v>11597556534.589998</v>
      </c>
      <c r="AI34" s="214">
        <v>13570594</v>
      </c>
      <c r="AJ34" s="214">
        <v>13940226</v>
      </c>
      <c r="AK34" s="214">
        <v>428156</v>
      </c>
      <c r="AL34" s="214">
        <v>491559.38962115906</v>
      </c>
      <c r="AM34" s="214">
        <v>27557.177302651962</v>
      </c>
      <c r="AN34" s="214">
        <v>5972312.5110471807</v>
      </c>
      <c r="AO34" s="214">
        <v>13705980</v>
      </c>
      <c r="AP34" s="214">
        <v>0</v>
      </c>
      <c r="AQ34" s="214">
        <v>11210</v>
      </c>
      <c r="AR34" s="214">
        <v>852</v>
      </c>
      <c r="AS34" s="214">
        <v>3536863</v>
      </c>
      <c r="AT34" s="214">
        <v>57031.522219999999</v>
      </c>
    </row>
    <row r="35" spans="2:46">
      <c r="D35" s="324" t="s">
        <v>24</v>
      </c>
      <c r="G35" s="324">
        <v>1038</v>
      </c>
      <c r="I35" s="370">
        <f t="shared" si="0"/>
        <v>1038</v>
      </c>
      <c r="J35" s="214">
        <v>0</v>
      </c>
      <c r="K35" s="214">
        <v>811</v>
      </c>
      <c r="L35" s="214">
        <v>447935.41197062109</v>
      </c>
      <c r="M35" s="214">
        <v>3907.383087394338</v>
      </c>
      <c r="N35" s="214">
        <v>2456617</v>
      </c>
      <c r="O35" s="214">
        <v>3023587</v>
      </c>
      <c r="P35" s="214">
        <v>938</v>
      </c>
      <c r="Q35" s="214">
        <v>2539.4839999999999</v>
      </c>
      <c r="R35" s="214">
        <v>284585.07706506702</v>
      </c>
      <c r="S35" s="214">
        <v>3944</v>
      </c>
      <c r="T35" s="214">
        <v>0</v>
      </c>
      <c r="U35" s="214">
        <v>0</v>
      </c>
      <c r="V35" s="214">
        <v>214816</v>
      </c>
      <c r="W35" s="214">
        <v>0</v>
      </c>
      <c r="X35" s="214">
        <v>167809</v>
      </c>
      <c r="Y35" s="214">
        <v>367.77579742060436</v>
      </c>
      <c r="Z35" s="214">
        <v>506</v>
      </c>
      <c r="AA35" s="353">
        <v>2933</v>
      </c>
      <c r="AB35" s="214">
        <v>0</v>
      </c>
      <c r="AC35" s="214">
        <v>863</v>
      </c>
      <c r="AD35" s="214">
        <v>0</v>
      </c>
      <c r="AE35" s="214">
        <v>231</v>
      </c>
      <c r="AF35" s="214">
        <v>6.5457005481471793</v>
      </c>
      <c r="AG35" s="214">
        <v>667500076</v>
      </c>
      <c r="AH35" s="214">
        <v>133964748.44599999</v>
      </c>
      <c r="AI35" s="214">
        <v>482794</v>
      </c>
      <c r="AJ35" s="214">
        <v>210260</v>
      </c>
      <c r="AK35" s="214">
        <v>3554</v>
      </c>
      <c r="AL35" s="214">
        <v>21323.122650000005</v>
      </c>
      <c r="AM35" s="214">
        <v>756.14323292999757</v>
      </c>
      <c r="AN35" s="214">
        <v>0</v>
      </c>
      <c r="AO35" s="214">
        <v>896329</v>
      </c>
      <c r="AP35" s="214">
        <v>0</v>
      </c>
      <c r="AQ35" s="214">
        <v>823</v>
      </c>
      <c r="AR35" s="214">
        <v>89</v>
      </c>
      <c r="AS35" s="214">
        <v>5644799</v>
      </c>
      <c r="AT35" s="214">
        <v>947424.43704357103</v>
      </c>
    </row>
    <row r="36" spans="2:46">
      <c r="D36" s="324" t="s">
        <v>25</v>
      </c>
      <c r="G36" s="324">
        <v>1039</v>
      </c>
      <c r="I36" s="370">
        <f t="shared" si="0"/>
        <v>1039</v>
      </c>
      <c r="J36" s="214">
        <v>0</v>
      </c>
      <c r="K36" s="214">
        <v>0</v>
      </c>
      <c r="L36" s="214">
        <v>0</v>
      </c>
      <c r="M36" s="214">
        <v>3829.2842374276806</v>
      </c>
      <c r="N36" s="214">
        <v>0</v>
      </c>
      <c r="O36" s="214">
        <v>0</v>
      </c>
      <c r="P36" s="214">
        <v>140</v>
      </c>
      <c r="Q36" s="214">
        <v>0</v>
      </c>
      <c r="R36" s="214">
        <v>5606590.0269515458</v>
      </c>
      <c r="S36" s="214">
        <v>0</v>
      </c>
      <c r="T36" s="214">
        <v>0</v>
      </c>
      <c r="U36" s="214">
        <v>35450</v>
      </c>
      <c r="V36" s="214">
        <v>218</v>
      </c>
      <c r="W36" s="214">
        <v>0</v>
      </c>
      <c r="X36" s="214">
        <v>338065</v>
      </c>
      <c r="Y36" s="214">
        <v>26.718124988577827</v>
      </c>
      <c r="Z36" s="214">
        <v>1532</v>
      </c>
      <c r="AA36" s="353">
        <v>0</v>
      </c>
      <c r="AB36" s="214">
        <v>0</v>
      </c>
      <c r="AC36" s="214">
        <v>3</v>
      </c>
      <c r="AD36" s="214">
        <v>0</v>
      </c>
      <c r="AE36" s="214">
        <v>1888</v>
      </c>
      <c r="AF36" s="214">
        <v>20.472260575104283</v>
      </c>
      <c r="AG36" s="214">
        <v>0</v>
      </c>
      <c r="AH36" s="214">
        <v>30014127.649999999</v>
      </c>
      <c r="AI36" s="214">
        <v>0</v>
      </c>
      <c r="AJ36" s="214">
        <v>1520266</v>
      </c>
      <c r="AK36" s="214">
        <v>0</v>
      </c>
      <c r="AL36" s="214">
        <v>0</v>
      </c>
      <c r="AM36" s="214">
        <v>0</v>
      </c>
      <c r="AN36" s="214">
        <v>0</v>
      </c>
      <c r="AO36" s="214">
        <v>225345</v>
      </c>
      <c r="AP36" s="214">
        <v>0</v>
      </c>
      <c r="AQ36" s="214">
        <v>146</v>
      </c>
      <c r="AR36" s="214">
        <v>0</v>
      </c>
      <c r="AS36" s="214">
        <v>0</v>
      </c>
      <c r="AT36" s="214">
        <v>12154259.403103812</v>
      </c>
    </row>
    <row r="37" spans="2:46">
      <c r="D37" s="324" t="s">
        <v>155</v>
      </c>
      <c r="G37" s="324">
        <v>1040</v>
      </c>
      <c r="I37" s="370">
        <f t="shared" si="0"/>
        <v>1040</v>
      </c>
      <c r="J37" s="214">
        <v>901.67972199999997</v>
      </c>
      <c r="K37" s="214">
        <v>3779</v>
      </c>
      <c r="L37" s="214">
        <v>805519.45043051604</v>
      </c>
      <c r="M37" s="214">
        <v>23405.1</v>
      </c>
      <c r="N37" s="214">
        <v>3184678</v>
      </c>
      <c r="O37" s="214">
        <v>34544213.995629326</v>
      </c>
      <c r="P37" s="214">
        <v>4961</v>
      </c>
      <c r="Q37" s="214">
        <v>5455.3571960134486</v>
      </c>
      <c r="R37" s="214">
        <v>15016029.972144064</v>
      </c>
      <c r="S37" s="214">
        <v>984306</v>
      </c>
      <c r="T37" s="214">
        <v>15847722020</v>
      </c>
      <c r="U37" s="214">
        <v>3651036</v>
      </c>
      <c r="V37" s="214">
        <v>1095875</v>
      </c>
      <c r="W37" s="214">
        <v>68082573.913236916</v>
      </c>
      <c r="X37" s="214">
        <v>241686</v>
      </c>
      <c r="Y37" s="214">
        <v>9908.0711565599995</v>
      </c>
      <c r="Z37" s="214">
        <v>21622</v>
      </c>
      <c r="AA37" s="214">
        <v>1460</v>
      </c>
      <c r="AB37" s="214">
        <v>0</v>
      </c>
      <c r="AC37" s="214">
        <v>975</v>
      </c>
      <c r="AD37" s="214">
        <v>208227</v>
      </c>
      <c r="AE37" s="214">
        <v>9261</v>
      </c>
      <c r="AF37" s="214">
        <v>5099.836245027368</v>
      </c>
      <c r="AG37" s="214">
        <v>1146279335</v>
      </c>
      <c r="AH37" s="214">
        <v>547826443.54999995</v>
      </c>
      <c r="AI37" s="214">
        <v>12725</v>
      </c>
      <c r="AJ37" s="214">
        <v>2155235</v>
      </c>
      <c r="AK37" s="214">
        <v>10865</v>
      </c>
      <c r="AL37" s="214">
        <v>8381978.5690400004</v>
      </c>
      <c r="AM37" s="214">
        <v>5463.3440000000001</v>
      </c>
      <c r="AN37" s="214">
        <v>610534.75273184443</v>
      </c>
      <c r="AO37" s="214">
        <v>5513336</v>
      </c>
      <c r="AP37" s="214">
        <v>36300</v>
      </c>
      <c r="AQ37" s="214">
        <v>8948</v>
      </c>
      <c r="AR37" s="214">
        <v>3713</v>
      </c>
      <c r="AS37" s="214">
        <v>2090307</v>
      </c>
      <c r="AT37" s="214">
        <v>376672805.18630272</v>
      </c>
    </row>
    <row r="38" spans="2:46" ht="12.75" customHeight="1">
      <c r="D38" s="324" t="s">
        <v>241</v>
      </c>
      <c r="G38" s="324">
        <v>1041</v>
      </c>
      <c r="I38" s="370">
        <f t="shared" si="0"/>
        <v>1041</v>
      </c>
      <c r="J38" s="214">
        <v>0</v>
      </c>
      <c r="K38" s="214">
        <v>1238</v>
      </c>
      <c r="L38" s="214">
        <v>8996.1900705190001</v>
      </c>
      <c r="M38" s="214">
        <v>0</v>
      </c>
      <c r="N38" s="214">
        <v>0</v>
      </c>
      <c r="O38" s="214">
        <v>4684353.3660039734</v>
      </c>
      <c r="P38" s="214">
        <v>1258.5347197976921</v>
      </c>
      <c r="Q38" s="214">
        <v>0</v>
      </c>
      <c r="R38" s="214">
        <v>61651.281511114154</v>
      </c>
      <c r="S38" s="214">
        <v>0</v>
      </c>
      <c r="T38" s="214">
        <v>14450063000</v>
      </c>
      <c r="U38" s="214">
        <v>369469</v>
      </c>
      <c r="V38" s="214">
        <v>59877</v>
      </c>
      <c r="W38" s="214">
        <v>12926587.89146498</v>
      </c>
      <c r="X38" s="214">
        <v>99108</v>
      </c>
      <c r="Y38" s="214">
        <v>0</v>
      </c>
      <c r="Z38" s="214">
        <v>10730</v>
      </c>
      <c r="AA38" s="214">
        <v>0</v>
      </c>
      <c r="AB38" s="214">
        <v>0</v>
      </c>
      <c r="AC38" s="214">
        <v>0.3</v>
      </c>
      <c r="AD38" s="214">
        <v>134722</v>
      </c>
      <c r="AE38" s="214">
        <v>664</v>
      </c>
      <c r="AF38" s="214">
        <v>7.821661660513743</v>
      </c>
      <c r="AG38" s="214">
        <v>8759622</v>
      </c>
      <c r="AH38" s="214">
        <v>295003738.03000098</v>
      </c>
      <c r="AI38" s="214">
        <v>0</v>
      </c>
      <c r="AJ38" s="214">
        <v>0</v>
      </c>
      <c r="AK38" s="214">
        <v>0</v>
      </c>
      <c r="AL38" s="214">
        <v>44655.671999999999</v>
      </c>
      <c r="AM38" s="214">
        <v>0</v>
      </c>
      <c r="AN38" s="214">
        <v>29572.550218956399</v>
      </c>
      <c r="AO38" s="214">
        <v>0</v>
      </c>
      <c r="AP38" s="214">
        <v>0</v>
      </c>
      <c r="AQ38" s="214">
        <v>4485</v>
      </c>
      <c r="AR38" s="214">
        <v>0</v>
      </c>
      <c r="AS38" s="214">
        <v>0</v>
      </c>
      <c r="AT38" s="214">
        <v>446615.96443919779</v>
      </c>
    </row>
    <row r="39" spans="2:46">
      <c r="D39" s="324" t="s">
        <v>258</v>
      </c>
      <c r="G39" s="324">
        <v>1042</v>
      </c>
      <c r="I39" s="370">
        <f t="shared" si="0"/>
        <v>1042</v>
      </c>
      <c r="J39" s="214">
        <v>0</v>
      </c>
      <c r="K39" s="214">
        <v>7885</v>
      </c>
      <c r="L39" s="214">
        <v>176953.83039034481</v>
      </c>
      <c r="M39" s="214">
        <v>1621.521129909999</v>
      </c>
      <c r="N39" s="214">
        <v>206111</v>
      </c>
      <c r="O39" s="214">
        <v>637091.58803746908</v>
      </c>
      <c r="P39" s="214">
        <v>18881</v>
      </c>
      <c r="Q39" s="214">
        <v>7231.0841249076411</v>
      </c>
      <c r="R39" s="214">
        <v>232041.962</v>
      </c>
      <c r="S39" s="214">
        <v>472162</v>
      </c>
      <c r="T39" s="214">
        <v>33136103853</v>
      </c>
      <c r="U39" s="214">
        <v>1982340.155</v>
      </c>
      <c r="V39" s="214">
        <v>847592</v>
      </c>
      <c r="W39" s="214">
        <v>36533613.203000002</v>
      </c>
      <c r="X39" s="214">
        <v>26887</v>
      </c>
      <c r="Y39" s="214">
        <v>10394.165005528874</v>
      </c>
      <c r="Z39" s="214">
        <v>7591.6519586053964</v>
      </c>
      <c r="AA39" s="214">
        <v>121</v>
      </c>
      <c r="AB39" s="214">
        <v>27.348124307709991</v>
      </c>
      <c r="AC39" s="214">
        <v>742</v>
      </c>
      <c r="AD39" s="214">
        <v>2014054</v>
      </c>
      <c r="AE39" s="214">
        <v>7047</v>
      </c>
      <c r="AF39" s="214">
        <v>83830.582668472896</v>
      </c>
      <c r="AG39" s="214">
        <v>322780333</v>
      </c>
      <c r="AH39" s="214">
        <v>3010280317.8656325</v>
      </c>
      <c r="AI39" s="214">
        <v>0</v>
      </c>
      <c r="AJ39" s="214">
        <v>953835.98918104381</v>
      </c>
      <c r="AK39" s="214">
        <v>767604</v>
      </c>
      <c r="AL39" s="214">
        <v>11741800.583920002</v>
      </c>
      <c r="AM39" s="214">
        <v>3752.165</v>
      </c>
      <c r="AN39" s="214">
        <v>5555152.8129999992</v>
      </c>
      <c r="AO39" s="214">
        <v>9253966</v>
      </c>
      <c r="AP39" s="214">
        <v>1486900</v>
      </c>
      <c r="AQ39" s="214">
        <v>11228</v>
      </c>
      <c r="AR39" s="214">
        <v>636</v>
      </c>
      <c r="AS39" s="214">
        <v>279254320.56112301</v>
      </c>
      <c r="AT39" s="214">
        <v>0</v>
      </c>
    </row>
    <row r="40" spans="2:46">
      <c r="C40" s="324" t="s">
        <v>256</v>
      </c>
      <c r="D40" s="324" t="s">
        <v>156</v>
      </c>
      <c r="G40" s="324">
        <v>1043</v>
      </c>
      <c r="I40" s="370">
        <f t="shared" si="0"/>
        <v>1043</v>
      </c>
      <c r="J40" s="214">
        <v>706</v>
      </c>
      <c r="K40" s="214">
        <v>12260</v>
      </c>
      <c r="L40" s="214">
        <v>992198.67648999998</v>
      </c>
      <c r="M40" s="214">
        <v>13729.144204419992</v>
      </c>
      <c r="N40" s="214">
        <v>450128</v>
      </c>
      <c r="O40" s="214">
        <v>6567814.7580551133</v>
      </c>
      <c r="P40" s="214">
        <v>13474</v>
      </c>
      <c r="Q40" s="214">
        <v>10321.368363532414</v>
      </c>
      <c r="R40" s="214">
        <v>242001.67793999999</v>
      </c>
      <c r="S40" s="214">
        <v>266315</v>
      </c>
      <c r="T40" s="214">
        <v>5840392906</v>
      </c>
      <c r="U40" s="214">
        <v>3635030.2110000001</v>
      </c>
      <c r="V40" s="214">
        <v>2099793</v>
      </c>
      <c r="W40" s="214">
        <v>1640592.5547058557</v>
      </c>
      <c r="X40" s="214">
        <v>4145153</v>
      </c>
      <c r="Y40" s="214">
        <v>9047.2827070000003</v>
      </c>
      <c r="Z40" s="214">
        <v>6301</v>
      </c>
      <c r="AA40" s="214">
        <v>1437</v>
      </c>
      <c r="AB40" s="214">
        <v>9.9107230548775949</v>
      </c>
      <c r="AC40" s="214">
        <v>6185</v>
      </c>
      <c r="AD40" s="214">
        <v>1274859</v>
      </c>
      <c r="AE40" s="214">
        <v>23378</v>
      </c>
      <c r="AF40" s="214">
        <v>8856.1117602114336</v>
      </c>
      <c r="AG40" s="214">
        <v>6541073999</v>
      </c>
      <c r="AH40" s="214">
        <v>2150211443.1415815</v>
      </c>
      <c r="AI40" s="214">
        <v>1374878.568041042</v>
      </c>
      <c r="AJ40" s="214">
        <v>6760002.9116124287</v>
      </c>
      <c r="AK40" s="214">
        <v>176823.77097481568</v>
      </c>
      <c r="AL40" s="214">
        <v>216940.3298700001</v>
      </c>
      <c r="AM40" s="214">
        <v>253.66900000000001</v>
      </c>
      <c r="AN40" s="214">
        <v>0</v>
      </c>
      <c r="AO40" s="214">
        <v>12428390</v>
      </c>
      <c r="AP40" s="214">
        <v>298522</v>
      </c>
      <c r="AQ40" s="214">
        <v>9708</v>
      </c>
      <c r="AR40" s="214">
        <v>920</v>
      </c>
      <c r="AS40" s="214">
        <v>0</v>
      </c>
      <c r="AT40" s="214">
        <v>35528.505290000001</v>
      </c>
    </row>
    <row r="41" spans="2:46" ht="12.75" customHeight="1">
      <c r="D41" s="324" t="s">
        <v>26</v>
      </c>
      <c r="G41" s="324">
        <v>1044</v>
      </c>
      <c r="I41" s="370">
        <f t="shared" si="0"/>
        <v>1044</v>
      </c>
      <c r="J41" s="214">
        <v>2205</v>
      </c>
      <c r="K41" s="214">
        <v>27971</v>
      </c>
      <c r="L41" s="214">
        <v>2651340.5536200008</v>
      </c>
      <c r="M41" s="214">
        <v>29978.731596864287</v>
      </c>
      <c r="N41" s="214">
        <v>205460</v>
      </c>
      <c r="O41" s="214">
        <v>62471770</v>
      </c>
      <c r="P41" s="214">
        <v>15792</v>
      </c>
      <c r="Q41" s="214">
        <v>11018.352387843808</v>
      </c>
      <c r="R41" s="214">
        <v>1817228.9315223999</v>
      </c>
      <c r="S41" s="214">
        <v>129747</v>
      </c>
      <c r="T41" s="214">
        <v>26903659535</v>
      </c>
      <c r="U41" s="214">
        <v>20243492.971999999</v>
      </c>
      <c r="V41" s="214">
        <v>18349598</v>
      </c>
      <c r="W41" s="214">
        <v>18559969</v>
      </c>
      <c r="X41" s="214">
        <v>15989993</v>
      </c>
      <c r="Y41" s="214">
        <v>49972.554922143099</v>
      </c>
      <c r="Z41" s="214">
        <v>43879</v>
      </c>
      <c r="AA41" s="214">
        <v>2037</v>
      </c>
      <c r="AB41" s="214">
        <v>931.88543594006524</v>
      </c>
      <c r="AC41" s="214">
        <v>42995</v>
      </c>
      <c r="AD41" s="214">
        <v>675863</v>
      </c>
      <c r="AE41" s="214">
        <v>21806</v>
      </c>
      <c r="AF41" s="214">
        <v>40693.133436211952</v>
      </c>
      <c r="AG41" s="214">
        <v>1678941718.4300001</v>
      </c>
      <c r="AH41" s="214">
        <v>2059389019.9159904</v>
      </c>
      <c r="AI41" s="214">
        <v>443022.09207999997</v>
      </c>
      <c r="AJ41" s="214">
        <v>6272876.5423944546</v>
      </c>
      <c r="AK41" s="214">
        <v>45960.845976692399</v>
      </c>
      <c r="AL41" s="214">
        <v>1586780.3346549796</v>
      </c>
      <c r="AM41" s="214">
        <v>6434.3</v>
      </c>
      <c r="AN41" s="214">
        <v>0</v>
      </c>
      <c r="AO41" s="214">
        <v>1133357</v>
      </c>
      <c r="AP41" s="214">
        <v>1520176.176</v>
      </c>
      <c r="AQ41" s="214">
        <v>17276</v>
      </c>
      <c r="AR41" s="214">
        <v>5417</v>
      </c>
      <c r="AS41" s="214">
        <v>31194144</v>
      </c>
      <c r="AT41" s="214">
        <v>50965.055175492133</v>
      </c>
    </row>
    <row r="42" spans="2:46">
      <c r="D42" s="324" t="s">
        <v>129</v>
      </c>
      <c r="G42" s="324">
        <v>1045</v>
      </c>
      <c r="I42" s="370">
        <f t="shared" si="0"/>
        <v>1045</v>
      </c>
      <c r="J42" s="214">
        <v>27009.656695950878</v>
      </c>
      <c r="K42" s="214">
        <v>136226</v>
      </c>
      <c r="L42" s="214">
        <v>21390141.027433485</v>
      </c>
      <c r="M42" s="214">
        <v>434848.08042950107</v>
      </c>
      <c r="N42" s="214">
        <v>121688053</v>
      </c>
      <c r="O42" s="214">
        <v>187010521.13913774</v>
      </c>
      <c r="P42" s="214">
        <v>93174.830280202295</v>
      </c>
      <c r="Q42" s="214">
        <v>174745.27784404031</v>
      </c>
      <c r="R42" s="214">
        <v>115021074.08489774</v>
      </c>
      <c r="S42" s="214">
        <v>25613784</v>
      </c>
      <c r="T42" s="214">
        <v>151299095823.41663</v>
      </c>
      <c r="U42" s="214">
        <v>197755434.338</v>
      </c>
      <c r="V42" s="214">
        <v>98492724</v>
      </c>
      <c r="W42" s="214">
        <v>306705913.83561379</v>
      </c>
      <c r="X42" s="214">
        <v>181686466</v>
      </c>
      <c r="Y42" s="214">
        <v>170363.23914278616</v>
      </c>
      <c r="Z42" s="214">
        <v>245975.65195860539</v>
      </c>
      <c r="AA42" s="214">
        <v>50797</v>
      </c>
      <c r="AB42" s="214">
        <v>3034.2510044985888</v>
      </c>
      <c r="AC42" s="214">
        <v>114375.7</v>
      </c>
      <c r="AD42" s="214">
        <v>50907383</v>
      </c>
      <c r="AE42" s="214">
        <v>127019</v>
      </c>
      <c r="AF42" s="214">
        <v>237521.71088426036</v>
      </c>
      <c r="AG42" s="214">
        <v>137572286799.50598</v>
      </c>
      <c r="AH42" s="214">
        <v>93740759270.582886</v>
      </c>
      <c r="AI42" s="214">
        <v>54401684.498601042</v>
      </c>
      <c r="AJ42" s="214">
        <v>72961289.443187922</v>
      </c>
      <c r="AK42" s="214">
        <v>5280956.6169515084</v>
      </c>
      <c r="AL42" s="214">
        <v>23603678.750076141</v>
      </c>
      <c r="AM42" s="214">
        <v>95916.739999999991</v>
      </c>
      <c r="AN42" s="214">
        <v>127356940.53162083</v>
      </c>
      <c r="AO42" s="214">
        <v>154994691</v>
      </c>
      <c r="AP42" s="214">
        <v>90948637.175999999</v>
      </c>
      <c r="AQ42" s="214">
        <v>148362</v>
      </c>
      <c r="AR42" s="214">
        <v>27321</v>
      </c>
      <c r="AS42" s="214">
        <v>447463769.32545197</v>
      </c>
      <c r="AT42" s="214">
        <v>2039697.6210700001</v>
      </c>
    </row>
    <row r="43" spans="2:46">
      <c r="B43" s="324" t="s">
        <v>221</v>
      </c>
      <c r="C43" s="324" t="s">
        <v>475</v>
      </c>
      <c r="D43" s="324" t="s">
        <v>476</v>
      </c>
      <c r="G43" s="324">
        <v>1046</v>
      </c>
      <c r="I43" s="370">
        <f t="shared" si="0"/>
        <v>1046</v>
      </c>
      <c r="J43" s="214">
        <v>19494.646278218275</v>
      </c>
      <c r="K43" s="214">
        <v>41684</v>
      </c>
      <c r="L43" s="214">
        <v>11640845.032360001</v>
      </c>
      <c r="M43" s="214">
        <v>70735.200000000012</v>
      </c>
      <c r="N43" s="214">
        <v>98976</v>
      </c>
      <c r="O43" s="214">
        <v>17307595.410962947</v>
      </c>
      <c r="P43" s="214">
        <v>37146.964999999997</v>
      </c>
      <c r="Q43" s="214">
        <v>38772.839774775603</v>
      </c>
      <c r="R43" s="214">
        <v>18880107.565193359</v>
      </c>
      <c r="S43" s="214">
        <v>343649</v>
      </c>
      <c r="T43" s="214">
        <v>40592282965.702408</v>
      </c>
      <c r="U43" s="214">
        <v>94874593</v>
      </c>
      <c r="V43" s="214">
        <v>20185347</v>
      </c>
      <c r="W43" s="214">
        <v>108020188.198311</v>
      </c>
      <c r="X43" s="214">
        <v>73762600</v>
      </c>
      <c r="Y43" s="214">
        <v>11132.553837289521</v>
      </c>
      <c r="Z43" s="214">
        <v>87722</v>
      </c>
      <c r="AA43" s="214">
        <v>8477</v>
      </c>
      <c r="AB43" s="214">
        <v>1713.2875132970012</v>
      </c>
      <c r="AC43" s="214">
        <v>27814</v>
      </c>
      <c r="AD43" s="214">
        <v>57819412</v>
      </c>
      <c r="AE43" s="214">
        <v>29048</v>
      </c>
      <c r="AF43" s="214">
        <v>55612.201878198597</v>
      </c>
      <c r="AG43" s="214">
        <v>41464986142</v>
      </c>
      <c r="AH43" s="214">
        <v>56326043835.342003</v>
      </c>
      <c r="AI43" s="214">
        <v>41298884.530479997</v>
      </c>
      <c r="AJ43" s="214">
        <v>38568361</v>
      </c>
      <c r="AK43" s="214">
        <v>6741290</v>
      </c>
      <c r="AL43" s="214">
        <v>1465534.3155399999</v>
      </c>
      <c r="AM43" s="214">
        <v>73363.421000000002</v>
      </c>
      <c r="AN43" s="214">
        <v>22649538.251673009</v>
      </c>
      <c r="AO43" s="214">
        <v>76884919</v>
      </c>
      <c r="AP43" s="214">
        <v>11202139</v>
      </c>
      <c r="AQ43" s="214">
        <v>34526</v>
      </c>
      <c r="AR43" s="214">
        <v>6277</v>
      </c>
      <c r="AS43" s="214">
        <v>79127601.801579788</v>
      </c>
      <c r="AT43" s="214">
        <v>31818.697980000001</v>
      </c>
    </row>
    <row r="44" spans="2:46">
      <c r="D44" s="324" t="s">
        <v>478</v>
      </c>
      <c r="G44" s="324">
        <v>1047</v>
      </c>
      <c r="I44" s="370">
        <f t="shared" si="0"/>
        <v>1047</v>
      </c>
      <c r="J44" s="214">
        <v>44144.443352681119</v>
      </c>
      <c r="K44" s="214">
        <v>82270</v>
      </c>
      <c r="L44" s="214">
        <v>7944492.5216899998</v>
      </c>
      <c r="M44" s="214">
        <v>7046.5</v>
      </c>
      <c r="N44" s="214">
        <v>13312383</v>
      </c>
      <c r="O44" s="214">
        <v>117770808.29814911</v>
      </c>
      <c r="P44" s="214">
        <v>28873.192999999999</v>
      </c>
      <c r="Q44" s="214">
        <v>90446.581274017502</v>
      </c>
      <c r="R44" s="214">
        <v>50132855.473827198</v>
      </c>
      <c r="S44" s="214">
        <v>964697</v>
      </c>
      <c r="T44" s="214">
        <v>37539124685.66478</v>
      </c>
      <c r="U44" s="214">
        <v>52566295</v>
      </c>
      <c r="V44" s="214">
        <v>22661549</v>
      </c>
      <c r="W44" s="214">
        <v>182736178.04125392</v>
      </c>
      <c r="X44" s="214">
        <v>66969620</v>
      </c>
      <c r="Y44" s="214">
        <v>69438.228352935155</v>
      </c>
      <c r="Z44" s="214">
        <v>146167</v>
      </c>
      <c r="AA44" s="214">
        <v>39679</v>
      </c>
      <c r="AB44" s="214">
        <v>1463.5845643599998</v>
      </c>
      <c r="AC44" s="214">
        <v>55806</v>
      </c>
      <c r="AD44" s="214">
        <v>25184435</v>
      </c>
      <c r="AE44" s="214">
        <v>65024</v>
      </c>
      <c r="AF44" s="214">
        <v>61139.569254622264</v>
      </c>
      <c r="AG44" s="214">
        <v>9981742562.3099995</v>
      </c>
      <c r="AH44" s="214">
        <v>16139426662.245001</v>
      </c>
      <c r="AI44" s="214">
        <v>23692283</v>
      </c>
      <c r="AJ44" s="214">
        <v>47358677</v>
      </c>
      <c r="AK44" s="214">
        <v>7148915</v>
      </c>
      <c r="AL44" s="214">
        <v>18314076.654119998</v>
      </c>
      <c r="AM44" s="214">
        <v>56561.023000000001</v>
      </c>
      <c r="AN44" s="214">
        <v>3597623.7483269898</v>
      </c>
      <c r="AO44" s="214">
        <v>101896118</v>
      </c>
      <c r="AP44" s="214">
        <v>28485614</v>
      </c>
      <c r="AQ44" s="214">
        <v>64621</v>
      </c>
      <c r="AR44" s="214">
        <v>33958</v>
      </c>
      <c r="AS44" s="214">
        <v>52170170.214370005</v>
      </c>
      <c r="AT44" s="214">
        <v>0</v>
      </c>
    </row>
    <row r="45" spans="2:46">
      <c r="D45" s="324" t="s">
        <v>480</v>
      </c>
      <c r="G45" s="324">
        <v>1105</v>
      </c>
      <c r="I45" s="370">
        <f t="shared" si="0"/>
        <v>1105</v>
      </c>
      <c r="J45" s="214">
        <v>0</v>
      </c>
      <c r="K45" s="214">
        <v>0</v>
      </c>
      <c r="L45" s="214">
        <v>0</v>
      </c>
      <c r="M45" s="214">
        <v>60238.100000000006</v>
      </c>
      <c r="N45" s="214">
        <v>0</v>
      </c>
      <c r="O45" s="214">
        <v>0</v>
      </c>
      <c r="P45" s="214">
        <v>0</v>
      </c>
      <c r="Q45" s="214">
        <v>0</v>
      </c>
      <c r="R45" s="214">
        <v>0</v>
      </c>
      <c r="S45" s="214">
        <v>1305756</v>
      </c>
      <c r="T45" s="214">
        <v>0</v>
      </c>
      <c r="U45" s="214">
        <v>0</v>
      </c>
      <c r="V45" s="214">
        <v>0</v>
      </c>
      <c r="W45" s="214">
        <v>0</v>
      </c>
      <c r="X45" s="214">
        <v>73718481</v>
      </c>
      <c r="Y45" s="214">
        <v>0</v>
      </c>
      <c r="Z45" s="214">
        <v>8779</v>
      </c>
      <c r="AA45" s="214">
        <v>7061</v>
      </c>
      <c r="AB45" s="214">
        <v>0</v>
      </c>
      <c r="AC45" s="214">
        <v>0</v>
      </c>
      <c r="AD45" s="214">
        <v>0</v>
      </c>
      <c r="AE45" s="214">
        <v>0</v>
      </c>
      <c r="AF45" s="214">
        <v>38443.264794225637</v>
      </c>
      <c r="AG45" s="214">
        <v>67640428542</v>
      </c>
      <c r="AH45" s="214">
        <v>967708400.68000007</v>
      </c>
      <c r="AI45" s="214">
        <v>0</v>
      </c>
      <c r="AJ45" s="214">
        <v>0</v>
      </c>
      <c r="AK45" s="214">
        <v>0</v>
      </c>
      <c r="AL45" s="214">
        <v>2675000</v>
      </c>
      <c r="AM45" s="214">
        <v>0</v>
      </c>
      <c r="AN45" s="214">
        <v>47303913</v>
      </c>
      <c r="AO45" s="214">
        <v>0</v>
      </c>
      <c r="AP45" s="214">
        <v>0</v>
      </c>
      <c r="AQ45" s="214">
        <v>0</v>
      </c>
      <c r="AR45" s="214">
        <v>0</v>
      </c>
      <c r="AS45" s="214">
        <v>0</v>
      </c>
      <c r="AT45" s="214">
        <v>8046345.5749980006</v>
      </c>
    </row>
    <row r="46" spans="2:46">
      <c r="D46" s="324" t="s">
        <v>482</v>
      </c>
      <c r="G46" s="324">
        <v>1048</v>
      </c>
      <c r="I46" s="370">
        <f t="shared" si="0"/>
        <v>1048</v>
      </c>
      <c r="J46" s="214">
        <v>0</v>
      </c>
      <c r="K46" s="214">
        <v>4487</v>
      </c>
      <c r="L46" s="214">
        <v>257043.54800000001</v>
      </c>
      <c r="M46" s="214">
        <v>0</v>
      </c>
      <c r="N46" s="214">
        <v>0</v>
      </c>
      <c r="O46" s="214">
        <v>905168.15943157196</v>
      </c>
      <c r="P46" s="214">
        <v>9324.3280000000013</v>
      </c>
      <c r="Q46" s="214">
        <v>9824.0683782677734</v>
      </c>
      <c r="R46" s="214">
        <v>6053320.2134656003</v>
      </c>
      <c r="S46" s="214">
        <v>0</v>
      </c>
      <c r="T46" s="214">
        <v>58004166438.716415</v>
      </c>
      <c r="U46" s="214">
        <v>0</v>
      </c>
      <c r="V46" s="214">
        <v>0</v>
      </c>
      <c r="W46" s="214">
        <v>45057946.154520996</v>
      </c>
      <c r="X46" s="214">
        <v>6723</v>
      </c>
      <c r="Y46" s="214">
        <v>0</v>
      </c>
      <c r="Z46" s="214">
        <v>2719</v>
      </c>
      <c r="AA46" s="214">
        <v>0</v>
      </c>
      <c r="AB46" s="214">
        <v>0</v>
      </c>
      <c r="AC46" s="214">
        <v>0</v>
      </c>
      <c r="AD46" s="214">
        <v>0</v>
      </c>
      <c r="AE46" s="214">
        <v>0</v>
      </c>
      <c r="AF46" s="214">
        <v>0</v>
      </c>
      <c r="AG46" s="214">
        <v>1901360.95</v>
      </c>
      <c r="AH46" s="214">
        <v>185617000</v>
      </c>
      <c r="AI46" s="214">
        <v>4676892.8911300004</v>
      </c>
      <c r="AJ46" s="214">
        <v>0</v>
      </c>
      <c r="AK46" s="214">
        <v>0</v>
      </c>
      <c r="AL46" s="214">
        <v>408922.72563000105</v>
      </c>
      <c r="AM46" s="214">
        <v>5050.6389707199996</v>
      </c>
      <c r="AN46" s="214">
        <v>0</v>
      </c>
      <c r="AO46" s="214">
        <v>14300668</v>
      </c>
      <c r="AP46" s="214">
        <v>243294</v>
      </c>
      <c r="AQ46" s="214">
        <v>0</v>
      </c>
      <c r="AR46" s="214">
        <v>0</v>
      </c>
      <c r="AS46" s="214">
        <v>0</v>
      </c>
      <c r="AT46" s="214">
        <v>0</v>
      </c>
    </row>
    <row r="47" spans="2:46">
      <c r="D47" s="324" t="s">
        <v>483</v>
      </c>
      <c r="G47" s="324">
        <v>1049</v>
      </c>
      <c r="I47" s="370">
        <f t="shared" si="0"/>
        <v>1049</v>
      </c>
      <c r="J47" s="214">
        <v>240.18851357999847</v>
      </c>
      <c r="K47" s="214">
        <v>7293</v>
      </c>
      <c r="L47" s="214">
        <v>514706.2340840887</v>
      </c>
      <c r="M47" s="214">
        <v>24.652379890000301</v>
      </c>
      <c r="N47" s="214">
        <v>10535</v>
      </c>
      <c r="O47" s="214">
        <v>2533969.2748589991</v>
      </c>
      <c r="P47" s="214">
        <v>28383</v>
      </c>
      <c r="Q47" s="214">
        <v>1063.991</v>
      </c>
      <c r="R47" s="214">
        <v>403132.15399999998</v>
      </c>
      <c r="S47" s="214">
        <v>710692</v>
      </c>
      <c r="T47" s="214">
        <v>20799547661</v>
      </c>
      <c r="U47" s="214">
        <v>713024.70799999998</v>
      </c>
      <c r="V47" s="214">
        <v>816165</v>
      </c>
      <c r="W47" s="214">
        <v>44574362</v>
      </c>
      <c r="X47" s="214">
        <v>238634</v>
      </c>
      <c r="Y47" s="214">
        <v>13650.157396000001</v>
      </c>
      <c r="Z47" s="214">
        <v>6042.3329525824965</v>
      </c>
      <c r="AA47" s="214">
        <v>250</v>
      </c>
      <c r="AB47" s="214">
        <v>31.571418039999962</v>
      </c>
      <c r="AC47" s="214">
        <v>1307</v>
      </c>
      <c r="AD47" s="214">
        <v>4100481</v>
      </c>
      <c r="AE47" s="214">
        <v>1881</v>
      </c>
      <c r="AF47" s="214">
        <v>30315.266320321876</v>
      </c>
      <c r="AG47" s="214">
        <v>773062828</v>
      </c>
      <c r="AH47" s="214">
        <v>12885246063.7416</v>
      </c>
      <c r="AI47" s="214">
        <v>2884170</v>
      </c>
      <c r="AJ47" s="214">
        <v>569817.99710540962</v>
      </c>
      <c r="AK47" s="214">
        <v>32988</v>
      </c>
      <c r="AL47" s="214">
        <v>279368.23547000089</v>
      </c>
      <c r="AM47" s="214">
        <v>1230.739</v>
      </c>
      <c r="AN47" s="214">
        <v>674401.29599999997</v>
      </c>
      <c r="AO47" s="214">
        <v>5500592</v>
      </c>
      <c r="AP47" s="214">
        <v>842001.84100000001</v>
      </c>
      <c r="AQ47" s="214">
        <v>4116</v>
      </c>
      <c r="AR47" s="214">
        <v>486</v>
      </c>
      <c r="AS47" s="214">
        <v>0</v>
      </c>
      <c r="AT47" s="214">
        <v>257348.37561999992</v>
      </c>
    </row>
    <row r="48" spans="2:46">
      <c r="C48" s="324" t="s">
        <v>484</v>
      </c>
      <c r="D48" s="324" t="s">
        <v>157</v>
      </c>
      <c r="G48" s="324">
        <v>1050</v>
      </c>
      <c r="I48" s="370">
        <f t="shared" si="0"/>
        <v>1050</v>
      </c>
      <c r="J48" s="214">
        <v>2764</v>
      </c>
      <c r="K48" s="214">
        <v>14786</v>
      </c>
      <c r="L48" s="214">
        <v>1440131.18909</v>
      </c>
      <c r="M48" s="214">
        <v>3593.5084602100001</v>
      </c>
      <c r="N48" s="214">
        <v>188800</v>
      </c>
      <c r="O48" s="214">
        <v>6380835.1906414898</v>
      </c>
      <c r="P48" s="214">
        <v>19213</v>
      </c>
      <c r="Q48" s="214">
        <v>24739.273694</v>
      </c>
      <c r="R48" s="214">
        <v>96580.140100000004</v>
      </c>
      <c r="S48" s="214">
        <v>76147</v>
      </c>
      <c r="T48" s="214">
        <v>5146705468</v>
      </c>
      <c r="U48" s="214">
        <v>1364853.588</v>
      </c>
      <c r="V48" s="214">
        <v>1901386</v>
      </c>
      <c r="W48" s="214">
        <v>2524443.426189085</v>
      </c>
      <c r="X48" s="214">
        <v>4737817</v>
      </c>
      <c r="Y48" s="214">
        <v>16270.273971000001</v>
      </c>
      <c r="Z48" s="214">
        <v>6764</v>
      </c>
      <c r="AA48" s="214">
        <v>958</v>
      </c>
      <c r="AB48" s="214">
        <v>2.9370711213748959</v>
      </c>
      <c r="AC48" s="214">
        <v>5729</v>
      </c>
      <c r="AD48" s="214">
        <v>3761934</v>
      </c>
      <c r="AE48" s="214">
        <v>28086</v>
      </c>
      <c r="AF48" s="214">
        <v>6783.2585469276582</v>
      </c>
      <c r="AG48" s="214">
        <v>3605288023</v>
      </c>
      <c r="AH48" s="214">
        <v>2136341914.2700377</v>
      </c>
      <c r="AI48" s="214">
        <v>3054157.3596118302</v>
      </c>
      <c r="AJ48" s="214">
        <v>6729608.6182007547</v>
      </c>
      <c r="AK48" s="214">
        <v>258929.96941532558</v>
      </c>
      <c r="AL48" s="214">
        <v>40547.558040000025</v>
      </c>
      <c r="AM48" s="214">
        <v>474.93299999999999</v>
      </c>
      <c r="AN48" s="214">
        <v>0</v>
      </c>
      <c r="AO48" s="214">
        <v>13153660</v>
      </c>
      <c r="AP48" s="214">
        <v>9139033.6799999997</v>
      </c>
      <c r="AQ48" s="214">
        <v>14527</v>
      </c>
      <c r="AR48" s="214">
        <v>2634</v>
      </c>
      <c r="AS48" s="214">
        <v>2829772</v>
      </c>
      <c r="AT48" s="214">
        <v>154514.60594000007</v>
      </c>
    </row>
    <row r="49" spans="1:46">
      <c r="D49" s="324" t="s">
        <v>26</v>
      </c>
      <c r="G49" s="324">
        <v>1051</v>
      </c>
      <c r="I49" s="370">
        <f t="shared" si="0"/>
        <v>1051</v>
      </c>
      <c r="J49" s="214">
        <v>2772</v>
      </c>
      <c r="K49" s="214">
        <v>10921</v>
      </c>
      <c r="L49" s="214">
        <v>798032.54243000003</v>
      </c>
      <c r="M49" s="214">
        <v>19629.478796472777</v>
      </c>
      <c r="N49" s="214">
        <v>12483</v>
      </c>
      <c r="O49" s="214">
        <v>62471770</v>
      </c>
      <c r="P49" s="214">
        <v>10955</v>
      </c>
      <c r="Q49" s="214">
        <v>15071.683870000001</v>
      </c>
      <c r="R49" s="214">
        <v>268199.29909000004</v>
      </c>
      <c r="S49" s="214">
        <v>40582</v>
      </c>
      <c r="T49" s="214">
        <v>21349731691</v>
      </c>
      <c r="U49" s="214">
        <v>2343413.9279999998</v>
      </c>
      <c r="V49" s="214">
        <v>4719105</v>
      </c>
      <c r="W49" s="214">
        <v>13977149</v>
      </c>
      <c r="X49" s="214">
        <v>7015344</v>
      </c>
      <c r="Y49" s="214">
        <v>52285.17966612005</v>
      </c>
      <c r="Z49" s="214">
        <v>39802</v>
      </c>
      <c r="AA49" s="214">
        <v>8458</v>
      </c>
      <c r="AB49" s="214">
        <v>976.72866842182009</v>
      </c>
      <c r="AC49" s="214">
        <v>38214</v>
      </c>
      <c r="AD49" s="214">
        <v>2692309</v>
      </c>
      <c r="AE49" s="214">
        <v>16720</v>
      </c>
      <c r="AF49" s="214">
        <v>38651.912046380668</v>
      </c>
      <c r="AG49" s="214">
        <v>2300336737</v>
      </c>
      <c r="AH49" s="214">
        <v>4185569219.777729</v>
      </c>
      <c r="AI49" s="214">
        <v>774705.63876</v>
      </c>
      <c r="AJ49" s="214">
        <v>5144853.7313448172</v>
      </c>
      <c r="AK49" s="214">
        <v>27361.508735973017</v>
      </c>
      <c r="AL49" s="214">
        <v>346952.92205467774</v>
      </c>
      <c r="AM49" s="214">
        <v>18869.213</v>
      </c>
      <c r="AN49" s="214">
        <v>0</v>
      </c>
      <c r="AO49" s="214">
        <v>791092</v>
      </c>
      <c r="AP49" s="214">
        <v>8636356</v>
      </c>
      <c r="AQ49" s="214">
        <v>20123</v>
      </c>
      <c r="AR49" s="214">
        <v>5861</v>
      </c>
      <c r="AS49" s="214">
        <v>15448427</v>
      </c>
      <c r="AT49" s="214">
        <v>1667358.3684183459</v>
      </c>
    </row>
    <row r="50" spans="1:46">
      <c r="D50" s="324" t="s">
        <v>487</v>
      </c>
      <c r="G50" s="324">
        <v>1052</v>
      </c>
      <c r="I50" s="370">
        <f t="shared" si="0"/>
        <v>1052</v>
      </c>
      <c r="J50" s="214">
        <v>69415.278144479395</v>
      </c>
      <c r="K50" s="214">
        <v>161441</v>
      </c>
      <c r="L50" s="214">
        <v>22595251.067654084</v>
      </c>
      <c r="M50" s="214">
        <v>161267.43963657279</v>
      </c>
      <c r="N50" s="214">
        <v>13623177</v>
      </c>
      <c r="O50" s="214">
        <v>207370146.33404413</v>
      </c>
      <c r="P50" s="214">
        <v>133895.486</v>
      </c>
      <c r="Q50" s="214">
        <v>179918.4379910609</v>
      </c>
      <c r="R50" s="214">
        <v>75834194.845676154</v>
      </c>
      <c r="S50" s="214">
        <v>3441523</v>
      </c>
      <c r="T50" s="214">
        <v>183431558910.08362</v>
      </c>
      <c r="U50" s="214">
        <v>151862180.22400001</v>
      </c>
      <c r="V50" s="214">
        <v>50283552</v>
      </c>
      <c r="W50" s="214">
        <v>396890266.82027495</v>
      </c>
      <c r="X50" s="214">
        <v>226449219</v>
      </c>
      <c r="Y50" s="214">
        <v>162776.39322334473</v>
      </c>
      <c r="Z50" s="214">
        <v>297995.33295258251</v>
      </c>
      <c r="AA50" s="214">
        <v>64883</v>
      </c>
      <c r="AB50" s="214">
        <v>4188.1092352401956</v>
      </c>
      <c r="AC50" s="214">
        <v>128870</v>
      </c>
      <c r="AD50" s="214">
        <v>93558571</v>
      </c>
      <c r="AE50" s="214">
        <v>140759</v>
      </c>
      <c r="AF50" s="214">
        <v>230945.4728406767</v>
      </c>
      <c r="AG50" s="214">
        <v>125767746195.25999</v>
      </c>
      <c r="AH50" s="214">
        <v>92825953096.056366</v>
      </c>
      <c r="AI50" s="214">
        <v>76381093.419981822</v>
      </c>
      <c r="AJ50" s="214">
        <v>98371318.346650973</v>
      </c>
      <c r="AK50" s="214">
        <v>14209484.478151299</v>
      </c>
      <c r="AL50" s="214">
        <v>23530402.410854679</v>
      </c>
      <c r="AM50" s="214">
        <v>155549.96797072</v>
      </c>
      <c r="AN50" s="214">
        <v>74225476.296000004</v>
      </c>
      <c r="AO50" s="214">
        <v>212527049</v>
      </c>
      <c r="AP50" s="214">
        <v>58548438.520999998</v>
      </c>
      <c r="AQ50" s="214">
        <v>137913</v>
      </c>
      <c r="AR50" s="214">
        <v>49216</v>
      </c>
      <c r="AS50" s="214">
        <v>149575971.01594979</v>
      </c>
      <c r="AT50" s="214">
        <v>12730192.768931035</v>
      </c>
    </row>
    <row r="51" spans="1:46" ht="12.75" customHeight="1">
      <c r="B51" s="324" t="s">
        <v>222</v>
      </c>
      <c r="D51" s="324" t="s">
        <v>32</v>
      </c>
      <c r="G51" s="324">
        <v>1053</v>
      </c>
      <c r="I51" s="370">
        <f t="shared" si="0"/>
        <v>1053</v>
      </c>
      <c r="J51" s="214">
        <v>8000.2785100000001</v>
      </c>
      <c r="K51" s="214">
        <v>0</v>
      </c>
      <c r="L51" s="214">
        <v>9681391.15962</v>
      </c>
      <c r="M51" s="214">
        <v>918225.24399999995</v>
      </c>
      <c r="N51" s="214">
        <v>1136782450</v>
      </c>
      <c r="O51" s="214">
        <v>18034483.907362252</v>
      </c>
      <c r="P51" s="214">
        <v>107307.78499999999</v>
      </c>
      <c r="Q51" s="214">
        <v>30591.307499999999</v>
      </c>
      <c r="R51" s="214">
        <v>36553662</v>
      </c>
      <c r="S51" s="214">
        <v>3047629</v>
      </c>
      <c r="T51" s="214">
        <v>25127000000</v>
      </c>
      <c r="U51" s="214">
        <v>567483723</v>
      </c>
      <c r="V51" s="214">
        <v>106746125</v>
      </c>
      <c r="W51" s="214">
        <v>354364704.92213702</v>
      </c>
      <c r="X51" s="214">
        <v>553554600</v>
      </c>
      <c r="Y51" s="214">
        <v>17829.784087644035</v>
      </c>
      <c r="Z51" s="214">
        <v>11908</v>
      </c>
      <c r="AA51" s="214">
        <v>30281</v>
      </c>
      <c r="AB51" s="214">
        <v>15356.790089109998</v>
      </c>
      <c r="AC51" s="214">
        <v>8027</v>
      </c>
      <c r="AD51" s="214">
        <v>13231525</v>
      </c>
      <c r="AE51" s="214">
        <v>20323</v>
      </c>
      <c r="AF51" s="214">
        <v>22012.194246208812</v>
      </c>
      <c r="AG51" s="214">
        <v>25036186489.765968</v>
      </c>
      <c r="AH51" s="214">
        <v>12696399519.299999</v>
      </c>
      <c r="AI51" s="214">
        <v>21505021.969270002</v>
      </c>
      <c r="AJ51" s="214">
        <v>38165819</v>
      </c>
      <c r="AK51" s="214">
        <v>17435222</v>
      </c>
      <c r="AL51" s="214">
        <v>30711363.036286034</v>
      </c>
      <c r="AM51" s="214">
        <v>94073.546000000002</v>
      </c>
      <c r="AN51" s="214">
        <v>16787707</v>
      </c>
      <c r="AO51" s="214">
        <v>44118328</v>
      </c>
      <c r="AP51" s="214">
        <v>25956000</v>
      </c>
      <c r="AQ51" s="214">
        <v>39635</v>
      </c>
      <c r="AR51" s="214">
        <v>0</v>
      </c>
      <c r="AS51" s="214">
        <v>528648485.18000001</v>
      </c>
      <c r="AT51" s="214">
        <v>962362.02954999998</v>
      </c>
    </row>
    <row r="52" spans="1:46">
      <c r="D52" s="324" t="s">
        <v>33</v>
      </c>
      <c r="G52" s="324">
        <v>1054</v>
      </c>
      <c r="I52" s="370">
        <f t="shared" si="0"/>
        <v>1054</v>
      </c>
      <c r="J52" s="214">
        <v>3742.3402273134629</v>
      </c>
      <c r="K52" s="214">
        <v>21238</v>
      </c>
      <c r="L52" s="214">
        <v>12388840.1973</v>
      </c>
      <c r="M52" s="214">
        <v>121340.58100000001</v>
      </c>
      <c r="N52" s="214">
        <v>4320056</v>
      </c>
      <c r="O52" s="214">
        <v>87699709.666713431</v>
      </c>
      <c r="P52" s="214">
        <v>85156.938999999998</v>
      </c>
      <c r="Q52" s="214">
        <v>67166.530502121488</v>
      </c>
      <c r="R52" s="214">
        <v>54946447.391105175</v>
      </c>
      <c r="S52" s="214">
        <v>1177246</v>
      </c>
      <c r="T52" s="214">
        <v>101088619688.23676</v>
      </c>
      <c r="U52" s="214">
        <v>306286829</v>
      </c>
      <c r="V52" s="214">
        <v>45929774</v>
      </c>
      <c r="W52" s="214">
        <v>135750325.750049</v>
      </c>
      <c r="X52" s="214">
        <v>154242800</v>
      </c>
      <c r="Y52" s="214">
        <v>60283.284735932088</v>
      </c>
      <c r="Z52" s="214">
        <v>103678</v>
      </c>
      <c r="AA52" s="214">
        <v>37207</v>
      </c>
      <c r="AB52" s="214">
        <v>8278.2946815169998</v>
      </c>
      <c r="AC52" s="214">
        <v>22179</v>
      </c>
      <c r="AD52" s="214">
        <v>16757684</v>
      </c>
      <c r="AE52" s="214">
        <v>18846</v>
      </c>
      <c r="AF52" s="214">
        <v>161548.06434341121</v>
      </c>
      <c r="AG52" s="214">
        <v>27363713940.142662</v>
      </c>
      <c r="AH52" s="214">
        <v>16829317877.129999</v>
      </c>
      <c r="AI52" s="214">
        <v>17112521.16468</v>
      </c>
      <c r="AJ52" s="214">
        <v>33596404</v>
      </c>
      <c r="AK52" s="214">
        <v>6291148</v>
      </c>
      <c r="AL52" s="214">
        <v>6305026.8910199981</v>
      </c>
      <c r="AM52" s="214">
        <v>98924.935969419996</v>
      </c>
      <c r="AN52" s="214">
        <v>79973392</v>
      </c>
      <c r="AO52" s="214">
        <v>70660400</v>
      </c>
      <c r="AP52" s="214">
        <v>37404000</v>
      </c>
      <c r="AQ52" s="214">
        <v>58044</v>
      </c>
      <c r="AR52" s="214">
        <v>118788</v>
      </c>
      <c r="AS52" s="214">
        <v>100022656.59999999</v>
      </c>
      <c r="AT52" s="214">
        <v>16171151.406440001</v>
      </c>
    </row>
    <row r="53" spans="1:46">
      <c r="D53" s="324" t="s">
        <v>34</v>
      </c>
      <c r="G53" s="324">
        <v>1055</v>
      </c>
      <c r="I53" s="370">
        <f t="shared" si="0"/>
        <v>1055</v>
      </c>
      <c r="J53" s="214">
        <v>1346.1434988767439</v>
      </c>
      <c r="K53" s="214">
        <v>22427</v>
      </c>
      <c r="L53" s="214">
        <v>6242028.9864600003</v>
      </c>
      <c r="M53" s="214">
        <v>36259.678999999996</v>
      </c>
      <c r="N53" s="214">
        <v>11006483</v>
      </c>
      <c r="O53" s="214">
        <v>17166972.511545185</v>
      </c>
      <c r="P53" s="214">
        <v>17425.04</v>
      </c>
      <c r="Q53" s="214">
        <v>30119.394182965403</v>
      </c>
      <c r="R53" s="214">
        <v>7837688.6054453198</v>
      </c>
      <c r="S53" s="214">
        <v>3189017</v>
      </c>
      <c r="T53" s="214">
        <v>21861411029.896942</v>
      </c>
      <c r="U53" s="214">
        <v>34216355</v>
      </c>
      <c r="V53" s="214">
        <v>9200113</v>
      </c>
      <c r="W53" s="214">
        <v>31371698.649769999</v>
      </c>
      <c r="X53" s="214">
        <v>24635600</v>
      </c>
      <c r="Y53" s="214">
        <v>21468.37842379</v>
      </c>
      <c r="Z53" s="214">
        <v>44048</v>
      </c>
      <c r="AA53" s="214">
        <v>21647</v>
      </c>
      <c r="AB53" s="214">
        <v>1623.09369425</v>
      </c>
      <c r="AC53" s="214">
        <v>19847</v>
      </c>
      <c r="AD53" s="214">
        <v>3397730</v>
      </c>
      <c r="AE53" s="214">
        <v>12647</v>
      </c>
      <c r="AF53" s="214">
        <v>15234.4946452</v>
      </c>
      <c r="AG53" s="214">
        <v>3291013794.9017801</v>
      </c>
      <c r="AH53" s="214">
        <v>2886994527.5406284</v>
      </c>
      <c r="AI53" s="214">
        <v>2354422.2936100001</v>
      </c>
      <c r="AJ53" s="214">
        <v>10687857</v>
      </c>
      <c r="AK53" s="214">
        <v>1045906</v>
      </c>
      <c r="AL53" s="214">
        <v>5912954.1656100005</v>
      </c>
      <c r="AM53" s="214">
        <v>20725.150592950002</v>
      </c>
      <c r="AN53" s="214">
        <v>13545976</v>
      </c>
      <c r="AO53" s="214">
        <v>18666216</v>
      </c>
      <c r="AP53" s="214">
        <v>9708236</v>
      </c>
      <c r="AQ53" s="214">
        <v>7265</v>
      </c>
      <c r="AR53" s="214">
        <v>15503</v>
      </c>
      <c r="AS53" s="214">
        <v>30100654.059999999</v>
      </c>
      <c r="AT53" s="214">
        <v>7233721.3438999988</v>
      </c>
    </row>
    <row r="54" spans="1:46">
      <c r="D54" s="324" t="s">
        <v>35</v>
      </c>
      <c r="G54" s="324">
        <v>1056</v>
      </c>
      <c r="I54" s="370">
        <f t="shared" si="0"/>
        <v>1056</v>
      </c>
      <c r="J54" s="214">
        <v>1268</v>
      </c>
      <c r="K54" s="214">
        <v>21005</v>
      </c>
      <c r="L54" s="214">
        <v>1212811.33987</v>
      </c>
      <c r="M54" s="214">
        <v>33089.572</v>
      </c>
      <c r="N54" s="214">
        <v>20150383</v>
      </c>
      <c r="O54" s="214">
        <v>31049304.653141119</v>
      </c>
      <c r="P54" s="214">
        <v>6618</v>
      </c>
      <c r="Q54" s="214">
        <v>50261.493582573814</v>
      </c>
      <c r="R54" s="214">
        <v>4173278.9402957652</v>
      </c>
      <c r="S54" s="214">
        <v>0</v>
      </c>
      <c r="T54" s="214">
        <v>8187137726.6464567</v>
      </c>
      <c r="U54" s="214">
        <v>95590765</v>
      </c>
      <c r="V54" s="214">
        <v>23243132</v>
      </c>
      <c r="W54" s="214">
        <v>53883947</v>
      </c>
      <c r="X54" s="214">
        <v>14573500</v>
      </c>
      <c r="Y54" s="214">
        <v>928.9639754838754</v>
      </c>
      <c r="Z54" s="214">
        <v>13696</v>
      </c>
      <c r="AA54" s="214">
        <v>3582</v>
      </c>
      <c r="AB54" s="214">
        <v>3459.1323048300001</v>
      </c>
      <c r="AC54" s="214">
        <v>0</v>
      </c>
      <c r="AD54" s="214">
        <v>1778668</v>
      </c>
      <c r="AE54" s="214">
        <v>3578</v>
      </c>
      <c r="AF54" s="214">
        <v>9327.2333772099992</v>
      </c>
      <c r="AG54" s="214">
        <v>2445240944.670001</v>
      </c>
      <c r="AH54" s="214">
        <v>3361269395.6799998</v>
      </c>
      <c r="AI54" s="214">
        <v>588976</v>
      </c>
      <c r="AJ54" s="214">
        <v>492476</v>
      </c>
      <c r="AK54" s="214">
        <v>751853</v>
      </c>
      <c r="AL54" s="214">
        <v>37153.753250000009</v>
      </c>
      <c r="AM54" s="214">
        <v>16182.810030580002</v>
      </c>
      <c r="AN54" s="214">
        <v>2221633</v>
      </c>
      <c r="AO54" s="214">
        <v>1504481</v>
      </c>
      <c r="AP54" s="214">
        <v>5911000</v>
      </c>
      <c r="AQ54" s="214">
        <v>10562</v>
      </c>
      <c r="AR54" s="214">
        <v>9252</v>
      </c>
      <c r="AS54" s="214">
        <v>159987937.84850401</v>
      </c>
      <c r="AT54" s="214">
        <v>825538.11669000005</v>
      </c>
    </row>
    <row r="55" spans="1:46">
      <c r="D55" s="324" t="s">
        <v>36</v>
      </c>
      <c r="G55" s="324">
        <v>1057</v>
      </c>
      <c r="I55" s="370">
        <f t="shared" si="0"/>
        <v>1057</v>
      </c>
      <c r="J55" s="214">
        <v>5231.4332990000003</v>
      </c>
      <c r="K55" s="214">
        <v>20283</v>
      </c>
      <c r="L55" s="214">
        <v>120325.65456</v>
      </c>
      <c r="M55" s="214">
        <v>27749.115000000002</v>
      </c>
      <c r="N55" s="214">
        <v>7535610</v>
      </c>
      <c r="O55" s="214">
        <v>70719208.267412379</v>
      </c>
      <c r="P55" s="214">
        <v>46567.137999999999</v>
      </c>
      <c r="Q55" s="214">
        <v>49822.148594363898</v>
      </c>
      <c r="R55" s="214">
        <v>37994997.053458303</v>
      </c>
      <c r="S55" s="214">
        <v>4834308</v>
      </c>
      <c r="T55" s="214">
        <v>16540681728.99765</v>
      </c>
      <c r="U55" s="214">
        <v>276005244</v>
      </c>
      <c r="V55" s="214">
        <v>26018142</v>
      </c>
      <c r="W55" s="214">
        <v>92293386.997680992</v>
      </c>
      <c r="X55" s="214">
        <v>107048200</v>
      </c>
      <c r="Y55" s="214">
        <v>18073.799718669998</v>
      </c>
      <c r="Z55" s="214">
        <v>21209</v>
      </c>
      <c r="AA55" s="214">
        <v>11101</v>
      </c>
      <c r="AB55" s="214">
        <v>5402.6654065000002</v>
      </c>
      <c r="AC55" s="214">
        <v>944</v>
      </c>
      <c r="AD55" s="214">
        <v>303652</v>
      </c>
      <c r="AE55" s="214">
        <v>1872</v>
      </c>
      <c r="AF55" s="214">
        <v>10429.814902729999</v>
      </c>
      <c r="AG55" s="214">
        <v>11957985463.242901</v>
      </c>
      <c r="AH55" s="214">
        <v>3252352547.1300001</v>
      </c>
      <c r="AI55" s="214">
        <v>366971.36469999998</v>
      </c>
      <c r="AJ55" s="214">
        <v>2925</v>
      </c>
      <c r="AK55" s="214">
        <v>0</v>
      </c>
      <c r="AL55" s="214">
        <v>0</v>
      </c>
      <c r="AM55" s="214">
        <v>448.19190000000003</v>
      </c>
      <c r="AN55" s="214">
        <v>6076483</v>
      </c>
      <c r="AO55" s="214">
        <v>8568416</v>
      </c>
      <c r="AP55" s="214">
        <v>3908000</v>
      </c>
      <c r="AQ55" s="214">
        <v>24671</v>
      </c>
      <c r="AR55" s="214">
        <v>38554</v>
      </c>
      <c r="AS55" s="214">
        <v>0</v>
      </c>
      <c r="AT55" s="214">
        <v>114495.99160000002</v>
      </c>
    </row>
    <row r="56" spans="1:46">
      <c r="D56" s="324" t="s">
        <v>37</v>
      </c>
      <c r="G56" s="324">
        <v>1058</v>
      </c>
      <c r="I56" s="370">
        <f t="shared" si="0"/>
        <v>1058</v>
      </c>
      <c r="J56" s="214">
        <v>0</v>
      </c>
      <c r="K56" s="214">
        <v>28643</v>
      </c>
      <c r="L56" s="214">
        <v>12425518</v>
      </c>
      <c r="M56" s="214">
        <v>180760.72007119999</v>
      </c>
      <c r="N56" s="214">
        <v>0</v>
      </c>
      <c r="O56" s="214">
        <v>65088000</v>
      </c>
      <c r="P56" s="214">
        <v>4929.088497965</v>
      </c>
      <c r="Q56" s="214">
        <v>12390.57040896</v>
      </c>
      <c r="R56" s="214">
        <v>0</v>
      </c>
      <c r="S56" s="214">
        <v>0</v>
      </c>
      <c r="T56" s="214">
        <v>34490934922.139999</v>
      </c>
      <c r="U56" s="214">
        <v>215425357</v>
      </c>
      <c r="V56" s="214">
        <v>41000149</v>
      </c>
      <c r="W56" s="214">
        <v>196145675.21900001</v>
      </c>
      <c r="X56" s="214">
        <v>211798271</v>
      </c>
      <c r="Y56" s="214">
        <v>36785.278044361003</v>
      </c>
      <c r="Z56" s="214">
        <v>170903</v>
      </c>
      <c r="AA56" s="214">
        <v>52153</v>
      </c>
      <c r="AB56" s="214">
        <v>1716.5219999999999</v>
      </c>
      <c r="AC56" s="214">
        <v>35106.183280000005</v>
      </c>
      <c r="AD56" s="214">
        <v>0</v>
      </c>
      <c r="AE56" s="214">
        <v>11985</v>
      </c>
      <c r="AF56" s="214">
        <v>31066.577955510002</v>
      </c>
      <c r="AG56" s="214">
        <v>0</v>
      </c>
      <c r="AH56" s="214">
        <v>0</v>
      </c>
      <c r="AI56" s="214">
        <v>0</v>
      </c>
      <c r="AJ56" s="214">
        <v>42905000</v>
      </c>
      <c r="AK56" s="214">
        <v>12369611</v>
      </c>
      <c r="AL56" s="214">
        <v>18718304.878837999</v>
      </c>
      <c r="AM56" s="214">
        <v>74677.873443835633</v>
      </c>
      <c r="AN56" s="214">
        <v>49006788.512375325</v>
      </c>
      <c r="AO56" s="214">
        <v>30655950</v>
      </c>
      <c r="AP56" s="214">
        <v>940000</v>
      </c>
      <c r="AQ56" s="214">
        <v>47832</v>
      </c>
      <c r="AR56" s="214">
        <v>0</v>
      </c>
      <c r="AS56" s="214">
        <v>0</v>
      </c>
      <c r="AT56" s="214">
        <v>370857.74299276579</v>
      </c>
    </row>
    <row r="57" spans="1:46">
      <c r="D57" s="324" t="s">
        <v>126</v>
      </c>
      <c r="G57" s="324">
        <v>1059</v>
      </c>
      <c r="I57" s="370">
        <f t="shared" si="0"/>
        <v>1059</v>
      </c>
      <c r="J57" s="214">
        <v>0</v>
      </c>
      <c r="K57" s="214">
        <v>10432</v>
      </c>
      <c r="L57" s="214">
        <v>169384.32347999999</v>
      </c>
      <c r="M57" s="214">
        <v>5527</v>
      </c>
      <c r="N57" s="214">
        <v>0</v>
      </c>
      <c r="O57" s="214">
        <v>54600</v>
      </c>
      <c r="P57" s="214">
        <v>0</v>
      </c>
      <c r="Q57" s="214">
        <v>0</v>
      </c>
      <c r="R57" s="214">
        <v>0</v>
      </c>
      <c r="S57" s="214">
        <v>0</v>
      </c>
      <c r="T57" s="214">
        <v>0</v>
      </c>
      <c r="U57" s="214">
        <v>0</v>
      </c>
      <c r="V57" s="214">
        <v>0</v>
      </c>
      <c r="W57" s="214">
        <v>0</v>
      </c>
      <c r="X57" s="214">
        <v>0</v>
      </c>
      <c r="Y57" s="214">
        <v>9606.5867404959772</v>
      </c>
      <c r="Z57" s="214">
        <v>21910</v>
      </c>
      <c r="AA57" s="214">
        <v>5355</v>
      </c>
      <c r="AB57" s="214">
        <v>0</v>
      </c>
      <c r="AC57" s="214">
        <v>6659</v>
      </c>
      <c r="AD57" s="214">
        <v>0</v>
      </c>
      <c r="AE57" s="214">
        <v>0</v>
      </c>
      <c r="AF57" s="214">
        <v>4627.0908179999997</v>
      </c>
      <c r="AG57" s="214">
        <v>329381137.44510001</v>
      </c>
      <c r="AH57" s="214">
        <v>0</v>
      </c>
      <c r="AI57" s="214">
        <v>0</v>
      </c>
      <c r="AJ57" s="214">
        <v>5421856</v>
      </c>
      <c r="AK57" s="214">
        <v>0</v>
      </c>
      <c r="AL57" s="214">
        <v>0</v>
      </c>
      <c r="AM57" s="214">
        <v>449.28040705000018</v>
      </c>
      <c r="AN57" s="214">
        <v>3519880.249874</v>
      </c>
      <c r="AO57" s="214">
        <v>1888463</v>
      </c>
      <c r="AP57" s="214">
        <v>0</v>
      </c>
      <c r="AQ57" s="214">
        <v>9575</v>
      </c>
      <c r="AR57" s="214">
        <v>9133</v>
      </c>
      <c r="AS57" s="214">
        <v>0</v>
      </c>
      <c r="AT57" s="214">
        <v>25678126.631172765</v>
      </c>
    </row>
    <row r="58" spans="1:46" ht="12.75" customHeight="1">
      <c r="D58" s="324" t="s">
        <v>404</v>
      </c>
      <c r="G58" s="324">
        <v>1060</v>
      </c>
      <c r="I58" s="370">
        <f t="shared" si="0"/>
        <v>1060</v>
      </c>
      <c r="J58" s="214">
        <v>19588.195535190207</v>
      </c>
      <c r="K58" s="214">
        <v>124028</v>
      </c>
      <c r="L58" s="214">
        <v>42240299.661289997</v>
      </c>
      <c r="M58" s="214">
        <v>1322951.9110711999</v>
      </c>
      <c r="N58" s="214">
        <v>1179794982</v>
      </c>
      <c r="O58" s="214">
        <v>289812279.00617439</v>
      </c>
      <c r="P58" s="214">
        <v>268003.99049796502</v>
      </c>
      <c r="Q58" s="214">
        <v>240351.44477098458</v>
      </c>
      <c r="R58" s="214">
        <v>141506073.99030459</v>
      </c>
      <c r="S58" s="214">
        <v>12248200</v>
      </c>
      <c r="T58" s="214">
        <v>207295785095.91779</v>
      </c>
      <c r="U58" s="214">
        <v>1495008273</v>
      </c>
      <c r="V58" s="214">
        <v>252137435</v>
      </c>
      <c r="W58" s="214">
        <v>863809738.53863704</v>
      </c>
      <c r="X58" s="214">
        <v>1065852971</v>
      </c>
      <c r="Y58" s="214">
        <v>164976.07572637696</v>
      </c>
      <c r="Z58" s="214">
        <v>387352</v>
      </c>
      <c r="AA58" s="214">
        <v>161326</v>
      </c>
      <c r="AB58" s="214">
        <v>35836.498176206995</v>
      </c>
      <c r="AC58" s="214">
        <v>92762.183279999997</v>
      </c>
      <c r="AD58" s="214">
        <v>35469259</v>
      </c>
      <c r="AE58" s="214">
        <v>69251</v>
      </c>
      <c r="AF58" s="214">
        <v>254245.47028827004</v>
      </c>
      <c r="AG58" s="214">
        <v>70423521770.168411</v>
      </c>
      <c r="AH58" s="214">
        <v>39026333866.780624</v>
      </c>
      <c r="AI58" s="214">
        <v>41927912.792259999</v>
      </c>
      <c r="AJ58" s="214">
        <v>131272337</v>
      </c>
      <c r="AK58" s="214">
        <v>37893740</v>
      </c>
      <c r="AL58" s="214">
        <v>61684802.725004032</v>
      </c>
      <c r="AM58" s="214">
        <v>305481.78834383562</v>
      </c>
      <c r="AN58" s="214">
        <v>171131859.76224932</v>
      </c>
      <c r="AO58" s="214">
        <v>176062254</v>
      </c>
      <c r="AP58" s="214">
        <v>83827236</v>
      </c>
      <c r="AQ58" s="214">
        <v>197584</v>
      </c>
      <c r="AR58" s="214">
        <v>191230</v>
      </c>
      <c r="AS58" s="214">
        <v>818759733.68850398</v>
      </c>
      <c r="AT58" s="214">
        <v>33835605.256289199</v>
      </c>
    </row>
    <row r="59" spans="1:46">
      <c r="A59" s="368" t="s">
        <v>66</v>
      </c>
      <c r="B59" s="324" t="s">
        <v>223</v>
      </c>
      <c r="D59" s="324" t="s">
        <v>491</v>
      </c>
      <c r="G59" s="324">
        <v>1061</v>
      </c>
      <c r="I59" s="370">
        <f t="shared" si="0"/>
        <v>1061</v>
      </c>
      <c r="J59" s="214">
        <v>10715</v>
      </c>
      <c r="K59" s="214">
        <v>216917</v>
      </c>
      <c r="L59" s="214">
        <v>43721404.491999999</v>
      </c>
      <c r="M59" s="214">
        <v>5182.4102999999996</v>
      </c>
      <c r="N59" s="214">
        <v>1200000</v>
      </c>
      <c r="O59" s="214">
        <v>525656636.68917716</v>
      </c>
      <c r="P59" s="214">
        <v>648566.09620450251</v>
      </c>
      <c r="Q59" s="214">
        <v>361643.52442999999</v>
      </c>
      <c r="R59" s="214">
        <v>73446179.138473868</v>
      </c>
      <c r="S59" s="214">
        <v>0</v>
      </c>
      <c r="T59" s="214">
        <v>233122172024.28183</v>
      </c>
      <c r="U59" s="214">
        <v>86118207.76060459</v>
      </c>
      <c r="V59" s="214">
        <v>81044220</v>
      </c>
      <c r="W59" s="214">
        <v>188550677.64715761</v>
      </c>
      <c r="X59" s="214">
        <v>52360998</v>
      </c>
      <c r="Y59" s="214">
        <v>641665</v>
      </c>
      <c r="Z59" s="214">
        <v>1620473.8287262588</v>
      </c>
      <c r="AA59" s="214">
        <v>58815</v>
      </c>
      <c r="AB59" s="214">
        <v>45.9548626708604</v>
      </c>
      <c r="AC59" s="214">
        <v>583273.23765349784</v>
      </c>
      <c r="AD59" s="214">
        <v>3275383</v>
      </c>
      <c r="AE59" s="214">
        <v>50459.805240104411</v>
      </c>
      <c r="AF59" s="214">
        <v>53218</v>
      </c>
      <c r="AG59" s="214">
        <v>9317596413.2200012</v>
      </c>
      <c r="AH59" s="214">
        <v>16216214911.396088</v>
      </c>
      <c r="AI59" s="214">
        <v>1649658.6319800001</v>
      </c>
      <c r="AJ59" s="214">
        <v>23002781.738140952</v>
      </c>
      <c r="AK59" s="214">
        <v>730328.48699999996</v>
      </c>
      <c r="AL59" s="214">
        <v>4471662.699</v>
      </c>
      <c r="AM59" s="214">
        <v>21580.030740394763</v>
      </c>
      <c r="AN59" s="214">
        <v>13026235.355877871</v>
      </c>
      <c r="AO59" s="214">
        <v>68943290</v>
      </c>
      <c r="AP59" s="214">
        <v>38444044</v>
      </c>
      <c r="AQ59" s="214">
        <v>225763.16233962582</v>
      </c>
      <c r="AR59" s="214">
        <v>210893.249541</v>
      </c>
      <c r="AS59" s="214">
        <v>674160734.90673494</v>
      </c>
      <c r="AT59" s="214">
        <v>9248640.394989999</v>
      </c>
    </row>
    <row r="60" spans="1:46">
      <c r="D60" s="324" t="s">
        <v>492</v>
      </c>
      <c r="G60" s="324">
        <v>1062</v>
      </c>
      <c r="I60" s="370">
        <f t="shared" si="0"/>
        <v>1062</v>
      </c>
      <c r="J60" s="214">
        <v>0</v>
      </c>
      <c r="K60" s="214">
        <v>20224</v>
      </c>
      <c r="L60" s="214">
        <v>209313.8</v>
      </c>
      <c r="M60" s="214">
        <v>0</v>
      </c>
      <c r="N60" s="214">
        <v>0</v>
      </c>
      <c r="O60" s="214">
        <v>914.36878886607451</v>
      </c>
      <c r="P60" s="214">
        <v>0</v>
      </c>
      <c r="Q60" s="214">
        <v>2.4177000000000001E-2</v>
      </c>
      <c r="R60" s="214">
        <v>0</v>
      </c>
      <c r="S60" s="214">
        <v>0</v>
      </c>
      <c r="T60" s="214">
        <v>295145629201.36084</v>
      </c>
      <c r="U60" s="214">
        <v>0</v>
      </c>
      <c r="V60" s="214">
        <v>20106</v>
      </c>
      <c r="W60" s="214">
        <v>795336.220919488</v>
      </c>
      <c r="X60" s="214">
        <v>299797</v>
      </c>
      <c r="Y60" s="214">
        <v>2549</v>
      </c>
      <c r="Z60" s="214">
        <v>153816.5111871128</v>
      </c>
      <c r="AA60" s="214">
        <v>0</v>
      </c>
      <c r="AB60" s="214">
        <v>0</v>
      </c>
      <c r="AC60" s="214">
        <v>8.7007921148249316</v>
      </c>
      <c r="AD60" s="214">
        <v>0</v>
      </c>
      <c r="AE60" s="214">
        <v>0.74397993563891085</v>
      </c>
      <c r="AF60" s="214">
        <v>315433.35918920656</v>
      </c>
      <c r="AG60" s="214">
        <v>309459540.24000001</v>
      </c>
      <c r="AH60" s="214">
        <v>0</v>
      </c>
      <c r="AI60" s="214">
        <v>0</v>
      </c>
      <c r="AJ60" s="214">
        <v>0</v>
      </c>
      <c r="AK60" s="214">
        <v>0</v>
      </c>
      <c r="AL60" s="214">
        <v>0</v>
      </c>
      <c r="AM60" s="214">
        <v>268185.28824550542</v>
      </c>
      <c r="AN60" s="214">
        <v>4.49553636</v>
      </c>
      <c r="AO60" s="214">
        <v>66</v>
      </c>
      <c r="AP60" s="214">
        <v>10079684</v>
      </c>
      <c r="AQ60" s="214">
        <v>0</v>
      </c>
      <c r="AR60" s="214">
        <v>73261.560169000004</v>
      </c>
      <c r="AS60" s="214">
        <v>0</v>
      </c>
      <c r="AT60" s="214">
        <v>8972796.1656100005</v>
      </c>
    </row>
    <row r="61" spans="1:46">
      <c r="D61" s="324" t="s">
        <v>493</v>
      </c>
      <c r="G61" s="324">
        <v>1063</v>
      </c>
      <c r="I61" s="370">
        <f t="shared" si="0"/>
        <v>1063</v>
      </c>
      <c r="J61" s="214">
        <v>9803</v>
      </c>
      <c r="K61" s="214">
        <v>183083</v>
      </c>
      <c r="L61" s="214">
        <v>32267242.234999999</v>
      </c>
      <c r="M61" s="214">
        <v>13428.597</v>
      </c>
      <c r="N61" s="214">
        <v>20000</v>
      </c>
      <c r="O61" s="214">
        <v>540939317.38379908</v>
      </c>
      <c r="P61" s="214">
        <v>218646.26635608013</v>
      </c>
      <c r="Q61" s="214">
        <v>392594.24593415851</v>
      </c>
      <c r="R61" s="214">
        <v>6282994.2243260592</v>
      </c>
      <c r="S61" s="214">
        <v>11249</v>
      </c>
      <c r="T61" s="214">
        <v>303902862929.91992</v>
      </c>
      <c r="U61" s="214">
        <v>850301677.66950846</v>
      </c>
      <c r="V61" s="214">
        <v>172495073</v>
      </c>
      <c r="W61" s="214">
        <v>267544541.73794383</v>
      </c>
      <c r="X61" s="214">
        <v>80091409</v>
      </c>
      <c r="Y61" s="214">
        <v>536295</v>
      </c>
      <c r="Z61" s="214">
        <v>831499.00545629847</v>
      </c>
      <c r="AA61" s="214">
        <v>59974</v>
      </c>
      <c r="AB61" s="214">
        <v>24.519303484486112</v>
      </c>
      <c r="AC61" s="214">
        <v>388461.2621840256</v>
      </c>
      <c r="AD61" s="214">
        <v>36265491.053666957</v>
      </c>
      <c r="AE61" s="214">
        <v>110539.7884374423</v>
      </c>
      <c r="AF61" s="214">
        <v>378182.01043282106</v>
      </c>
      <c r="AG61" s="214">
        <v>5439376551.1199999</v>
      </c>
      <c r="AH61" s="214">
        <v>26513005459.516426</v>
      </c>
      <c r="AI61" s="214">
        <v>15240098.267650001</v>
      </c>
      <c r="AJ61" s="214">
        <v>61785941.27078893</v>
      </c>
      <c r="AK61" s="214">
        <v>1878755.1510000001</v>
      </c>
      <c r="AL61" s="214">
        <v>2287823.9019999998</v>
      </c>
      <c r="AM61" s="214">
        <v>33806.144951831389</v>
      </c>
      <c r="AN61" s="214">
        <v>22145720.316421296</v>
      </c>
      <c r="AO61" s="214">
        <v>118481444</v>
      </c>
      <c r="AP61" s="214">
        <v>44406750</v>
      </c>
      <c r="AQ61" s="214">
        <v>204006.34025045254</v>
      </c>
      <c r="AR61" s="214">
        <v>347789.74248999998</v>
      </c>
      <c r="AS61" s="214">
        <v>682826746.38576019</v>
      </c>
      <c r="AT61" s="214">
        <v>226927.64799</v>
      </c>
    </row>
    <row r="62" spans="1:46">
      <c r="D62" s="324" t="s">
        <v>494</v>
      </c>
      <c r="G62" s="324">
        <v>1064</v>
      </c>
      <c r="I62" s="370">
        <f t="shared" si="0"/>
        <v>1064</v>
      </c>
      <c r="J62" s="214">
        <v>21500</v>
      </c>
      <c r="K62" s="214">
        <v>63242</v>
      </c>
      <c r="L62" s="214">
        <v>1133626142.8039999</v>
      </c>
      <c r="M62" s="214">
        <v>16361.7968</v>
      </c>
      <c r="N62" s="214">
        <v>5800000</v>
      </c>
      <c r="O62" s="214">
        <v>547688479.14392805</v>
      </c>
      <c r="P62" s="214">
        <v>1177786.3515091483</v>
      </c>
      <c r="Q62" s="214">
        <v>426028.43619769998</v>
      </c>
      <c r="R62" s="214">
        <v>43608034.064386867</v>
      </c>
      <c r="S62" s="214">
        <v>1929</v>
      </c>
      <c r="T62" s="214">
        <v>232516943127.16357</v>
      </c>
      <c r="U62" s="214">
        <v>1109713382.1860044</v>
      </c>
      <c r="V62" s="214">
        <v>561657627</v>
      </c>
      <c r="W62" s="214">
        <v>408828899.92056668</v>
      </c>
      <c r="X62" s="214">
        <v>102825623</v>
      </c>
      <c r="Y62" s="214">
        <v>659369</v>
      </c>
      <c r="Z62" s="214">
        <v>1462196.0524354735</v>
      </c>
      <c r="AA62" s="214">
        <v>34504</v>
      </c>
      <c r="AB62" s="214">
        <v>3.0273808327371476</v>
      </c>
      <c r="AC62" s="214">
        <v>455006.36459677637</v>
      </c>
      <c r="AD62" s="214">
        <v>45316849.307998881</v>
      </c>
      <c r="AE62" s="214">
        <v>186721.50321530251</v>
      </c>
      <c r="AF62" s="214">
        <v>86274.932109748101</v>
      </c>
      <c r="AG62" s="214">
        <v>176601899879.62</v>
      </c>
      <c r="AH62" s="214">
        <v>303574524216.47156</v>
      </c>
      <c r="AI62" s="214">
        <v>5894985.6099699996</v>
      </c>
      <c r="AJ62" s="214">
        <v>41224222.291917294</v>
      </c>
      <c r="AK62" s="214">
        <v>601662.56200000003</v>
      </c>
      <c r="AL62" s="214">
        <v>25086464.759</v>
      </c>
      <c r="AM62" s="214">
        <v>73846.524291435955</v>
      </c>
      <c r="AN62" s="214">
        <v>23992123.382468063</v>
      </c>
      <c r="AO62" s="214">
        <v>278505297</v>
      </c>
      <c r="AP62" s="214">
        <v>51933382</v>
      </c>
      <c r="AQ62" s="214">
        <v>1182297.3014276696</v>
      </c>
      <c r="AR62" s="214">
        <v>266849.28340199997</v>
      </c>
      <c r="AS62" s="214">
        <v>209368713.36259931</v>
      </c>
      <c r="AT62" s="214">
        <v>0</v>
      </c>
    </row>
    <row r="63" spans="1:46">
      <c r="D63" s="324" t="s">
        <v>495</v>
      </c>
      <c r="G63" s="324">
        <v>1065</v>
      </c>
      <c r="I63" s="370">
        <f t="shared" si="0"/>
        <v>1065</v>
      </c>
      <c r="J63" s="214">
        <v>1</v>
      </c>
      <c r="K63" s="214">
        <v>5301313</v>
      </c>
      <c r="L63" s="214">
        <v>18657661.300999999</v>
      </c>
      <c r="M63" s="214">
        <v>1190.2644</v>
      </c>
      <c r="N63" s="214">
        <v>0</v>
      </c>
      <c r="O63" s="214">
        <v>886438456.2769047</v>
      </c>
      <c r="P63" s="214">
        <v>778.53657937987293</v>
      </c>
      <c r="Q63" s="214">
        <v>486946.0690049546</v>
      </c>
      <c r="R63" s="214">
        <v>56621.904983111497</v>
      </c>
      <c r="S63" s="214">
        <v>0</v>
      </c>
      <c r="T63" s="214">
        <v>430745610841.41144</v>
      </c>
      <c r="U63" s="214">
        <v>33465744.9801003</v>
      </c>
      <c r="V63" s="214">
        <v>20734311</v>
      </c>
      <c r="W63" s="214">
        <v>291945682.61970925</v>
      </c>
      <c r="X63" s="214">
        <v>147779086</v>
      </c>
      <c r="Y63" s="214">
        <v>627406</v>
      </c>
      <c r="Z63" s="214">
        <v>3854397.9689837643</v>
      </c>
      <c r="AA63" s="214">
        <v>6019</v>
      </c>
      <c r="AB63" s="214">
        <v>0</v>
      </c>
      <c r="AC63" s="214">
        <v>417950.59272973257</v>
      </c>
      <c r="AD63" s="214">
        <v>50609742</v>
      </c>
      <c r="AE63" s="214">
        <v>293509.05666465376</v>
      </c>
      <c r="AF63" s="214">
        <v>358281.73174823972</v>
      </c>
      <c r="AG63" s="214">
        <v>877237710.77999997</v>
      </c>
      <c r="AH63" s="214">
        <v>103544158.50314772</v>
      </c>
      <c r="AI63" s="214">
        <v>110625.24986000001</v>
      </c>
      <c r="AJ63" s="214">
        <v>59305707.919220947</v>
      </c>
      <c r="AK63" s="214">
        <v>0</v>
      </c>
      <c r="AL63" s="214">
        <v>50902.49</v>
      </c>
      <c r="AM63" s="214">
        <v>25287.72903941925</v>
      </c>
      <c r="AN63" s="214">
        <v>10199304.964996418</v>
      </c>
      <c r="AO63" s="214">
        <v>119574691</v>
      </c>
      <c r="AP63" s="214">
        <v>14353810</v>
      </c>
      <c r="AQ63" s="214">
        <v>216757.12935302148</v>
      </c>
      <c r="AR63" s="214">
        <v>89943.316277999998</v>
      </c>
      <c r="AS63" s="214">
        <v>18962666.784150373</v>
      </c>
      <c r="AT63" s="214">
        <v>24922922.679900002</v>
      </c>
    </row>
    <row r="64" spans="1:46">
      <c r="D64" s="324" t="s">
        <v>496</v>
      </c>
      <c r="G64" s="324">
        <v>1066</v>
      </c>
      <c r="I64" s="370">
        <f t="shared" si="0"/>
        <v>1066</v>
      </c>
      <c r="J64" s="214">
        <v>4186264</v>
      </c>
      <c r="K64" s="214">
        <v>1923451</v>
      </c>
      <c r="L64" s="214">
        <v>1602372646.0139999</v>
      </c>
      <c r="M64" s="214">
        <v>1886363.2875000001</v>
      </c>
      <c r="N64" s="214">
        <v>717000000</v>
      </c>
      <c r="O64" s="214">
        <v>10100476559.324461</v>
      </c>
      <c r="P64" s="214">
        <v>13996827.633297872</v>
      </c>
      <c r="Q64" s="214">
        <v>9151560.7257286385</v>
      </c>
      <c r="R64" s="214">
        <v>7671806616.3201799</v>
      </c>
      <c r="S64" s="214">
        <v>629628020</v>
      </c>
      <c r="T64" s="214">
        <v>13384935943304.928</v>
      </c>
      <c r="U64" s="214">
        <v>5192798799.5923367</v>
      </c>
      <c r="V64" s="214">
        <v>3028760841</v>
      </c>
      <c r="W64" s="214">
        <v>10203812664.884722</v>
      </c>
      <c r="X64" s="214">
        <v>6578817094</v>
      </c>
      <c r="Y64" s="214">
        <v>2571404</v>
      </c>
      <c r="Z64" s="214">
        <v>16511588.502743216</v>
      </c>
      <c r="AA64" s="214">
        <v>4843742</v>
      </c>
      <c r="AB64" s="214">
        <v>38121.107204932327</v>
      </c>
      <c r="AC64" s="214">
        <v>4341940.071117253</v>
      </c>
      <c r="AD64" s="214">
        <v>1093013287.12076</v>
      </c>
      <c r="AE64" s="214">
        <v>18174616.696260687</v>
      </c>
      <c r="AF64" s="214">
        <v>36858710</v>
      </c>
      <c r="AG64" s="214">
        <v>4358248360639.54</v>
      </c>
      <c r="AH64" s="214">
        <v>2332984385584.0098</v>
      </c>
      <c r="AI64" s="214">
        <v>439993814.15629798</v>
      </c>
      <c r="AJ64" s="214">
        <v>2742119863.7529616</v>
      </c>
      <c r="AK64" s="214">
        <v>1011525759.171</v>
      </c>
      <c r="AL64" s="214">
        <v>2156220196.0518131</v>
      </c>
      <c r="AM64" s="214">
        <v>3500951.8608405292</v>
      </c>
      <c r="AN64" s="214">
        <v>7094975168.5219393</v>
      </c>
      <c r="AO64" s="214">
        <v>4422106806</v>
      </c>
      <c r="AP64" s="214">
        <v>2082829926</v>
      </c>
      <c r="AQ64" s="214">
        <v>6386287.0482405704</v>
      </c>
      <c r="AR64" s="214">
        <v>4343179</v>
      </c>
      <c r="AS64" s="214">
        <v>19969465037.432091</v>
      </c>
      <c r="AT64" s="214">
        <v>0</v>
      </c>
    </row>
    <row r="65" spans="1:46">
      <c r="D65" s="324" t="s">
        <v>497</v>
      </c>
      <c r="G65" s="324">
        <v>1067</v>
      </c>
      <c r="I65" s="370">
        <f t="shared" si="0"/>
        <v>1067</v>
      </c>
      <c r="J65" s="214">
        <v>31219</v>
      </c>
      <c r="K65" s="214">
        <v>1263408</v>
      </c>
      <c r="L65" s="214">
        <v>65075048.902000003</v>
      </c>
      <c r="M65" s="214">
        <v>446865.08480000001</v>
      </c>
      <c r="N65" s="214">
        <v>165400000</v>
      </c>
      <c r="O65" s="214">
        <v>2333004335.8719888</v>
      </c>
      <c r="P65" s="214">
        <v>2668788.5355958836</v>
      </c>
      <c r="Q65" s="214">
        <v>2376246.6293859393</v>
      </c>
      <c r="R65" s="214">
        <v>31410172.54976787</v>
      </c>
      <c r="S65" s="214">
        <v>5892</v>
      </c>
      <c r="T65" s="214">
        <v>1794994264872.5842</v>
      </c>
      <c r="U65" s="214">
        <v>1391353064.2160866</v>
      </c>
      <c r="V65" s="214">
        <v>1729072123</v>
      </c>
      <c r="W65" s="214">
        <v>887720151.26622283</v>
      </c>
      <c r="X65" s="214">
        <v>566744318</v>
      </c>
      <c r="Y65" s="214">
        <v>6116028</v>
      </c>
      <c r="Z65" s="214">
        <v>26456914.469869472</v>
      </c>
      <c r="AA65" s="214">
        <v>4320534</v>
      </c>
      <c r="AB65" s="214">
        <v>210039.79049823998</v>
      </c>
      <c r="AC65" s="214">
        <v>16479232.028024472</v>
      </c>
      <c r="AD65" s="214">
        <v>136052085.17399636</v>
      </c>
      <c r="AE65" s="214">
        <v>986255.66909235052</v>
      </c>
      <c r="AF65" s="214">
        <v>2874149.688636614</v>
      </c>
      <c r="AG65" s="214">
        <v>61758533460.18</v>
      </c>
      <c r="AH65" s="214">
        <v>360691155424.89014</v>
      </c>
      <c r="AI65" s="214">
        <v>41571474.702120103</v>
      </c>
      <c r="AJ65" s="214">
        <v>378141445.14881098</v>
      </c>
      <c r="AK65" s="214">
        <v>6195981.9000000004</v>
      </c>
      <c r="AL65" s="214">
        <v>39955164.722999997</v>
      </c>
      <c r="AM65" s="214">
        <v>820576.66497862828</v>
      </c>
      <c r="AN65" s="214">
        <v>190560053.78586736</v>
      </c>
      <c r="AO65" s="214">
        <v>506171537</v>
      </c>
      <c r="AP65" s="214">
        <v>201814139</v>
      </c>
      <c r="AQ65" s="214">
        <v>3239375.7958056373</v>
      </c>
      <c r="AR65" s="214">
        <v>2143173.9060669998</v>
      </c>
      <c r="AS65" s="214">
        <v>4647190828.6081667</v>
      </c>
      <c r="AT65" s="214">
        <v>77206892.144779205</v>
      </c>
    </row>
    <row r="66" spans="1:46" ht="12.75" customHeight="1">
      <c r="D66" s="324" t="s">
        <v>498</v>
      </c>
      <c r="G66" s="324">
        <v>1068</v>
      </c>
      <c r="I66" s="370">
        <f t="shared" si="0"/>
        <v>1068</v>
      </c>
      <c r="J66" s="214">
        <v>10260</v>
      </c>
      <c r="K66" s="214">
        <v>3162844</v>
      </c>
      <c r="L66" s="214">
        <v>328342104.60799998</v>
      </c>
      <c r="M66" s="214">
        <v>1548.2683999999999</v>
      </c>
      <c r="N66" s="214">
        <v>119000</v>
      </c>
      <c r="O66" s="214">
        <v>292588505.05395162</v>
      </c>
      <c r="P66" s="214">
        <v>293523.39505630475</v>
      </c>
      <c r="Q66" s="214">
        <v>388667.28713289229</v>
      </c>
      <c r="R66" s="214">
        <v>27215185.669891998</v>
      </c>
      <c r="S66" s="214">
        <v>0</v>
      </c>
      <c r="T66" s="214">
        <v>182189381822.8782</v>
      </c>
      <c r="U66" s="214">
        <v>356014154.65485364</v>
      </c>
      <c r="V66" s="214">
        <v>17727382</v>
      </c>
      <c r="W66" s="214">
        <v>133403740.56597599</v>
      </c>
      <c r="X66" s="214">
        <v>54488844</v>
      </c>
      <c r="Y66" s="214">
        <v>989436</v>
      </c>
      <c r="Z66" s="214">
        <v>4881437.5144077633</v>
      </c>
      <c r="AA66" s="214">
        <v>10804</v>
      </c>
      <c r="AB66" s="214">
        <v>280.03042737502153</v>
      </c>
      <c r="AC66" s="214">
        <v>205326.38247617768</v>
      </c>
      <c r="AD66" s="214">
        <v>1409113.6089476098</v>
      </c>
      <c r="AE66" s="214">
        <v>46405.376848871754</v>
      </c>
      <c r="AF66" s="214">
        <v>230732.90394586927</v>
      </c>
      <c r="AG66" s="214">
        <v>9567736863.25</v>
      </c>
      <c r="AH66" s="214">
        <v>2095657551.4544146</v>
      </c>
      <c r="AI66" s="214">
        <v>1121815.45502</v>
      </c>
      <c r="AJ66" s="214">
        <v>43964523.369657874</v>
      </c>
      <c r="AK66" s="214">
        <v>15019.944</v>
      </c>
      <c r="AL66" s="214">
        <v>145622.709</v>
      </c>
      <c r="AM66" s="214">
        <v>107584.77133135109</v>
      </c>
      <c r="AN66" s="214">
        <v>19249975.904427014</v>
      </c>
      <c r="AO66" s="214">
        <v>49263163</v>
      </c>
      <c r="AP66" s="214">
        <v>39122575</v>
      </c>
      <c r="AQ66" s="214">
        <v>140393.77761363238</v>
      </c>
      <c r="AR66" s="214">
        <v>515401.17995000002</v>
      </c>
      <c r="AS66" s="214">
        <v>14561795.863495206</v>
      </c>
      <c r="AT66" s="214">
        <v>3987846.1587100001</v>
      </c>
    </row>
    <row r="67" spans="1:46">
      <c r="D67" s="324" t="s">
        <v>499</v>
      </c>
      <c r="G67" s="324">
        <v>1069</v>
      </c>
      <c r="I67" s="370">
        <f t="shared" si="0"/>
        <v>1069</v>
      </c>
      <c r="J67" s="214">
        <v>6</v>
      </c>
      <c r="K67" s="214">
        <v>427220</v>
      </c>
      <c r="L67" s="214">
        <v>3006875.8620000002</v>
      </c>
      <c r="M67" s="214">
        <v>322.28280000000001</v>
      </c>
      <c r="N67" s="214">
        <v>0</v>
      </c>
      <c r="O67" s="214">
        <v>404800.40593207558</v>
      </c>
      <c r="P67" s="214">
        <v>11.066389222557191</v>
      </c>
      <c r="Q67" s="214">
        <v>10.932388578216113</v>
      </c>
      <c r="R67" s="214">
        <v>0</v>
      </c>
      <c r="S67" s="214">
        <v>0</v>
      </c>
      <c r="T67" s="214">
        <v>1995177515.6046891</v>
      </c>
      <c r="U67" s="214">
        <v>449840.80939609505</v>
      </c>
      <c r="V67" s="214">
        <v>198506</v>
      </c>
      <c r="W67" s="214">
        <v>4660638.5291130897</v>
      </c>
      <c r="X67" s="214">
        <v>335963</v>
      </c>
      <c r="Y67" s="214">
        <v>8201</v>
      </c>
      <c r="Z67" s="214">
        <v>291443.9360140955</v>
      </c>
      <c r="AA67" s="214">
        <v>86</v>
      </c>
      <c r="AB67" s="214">
        <v>1.0850448662434198</v>
      </c>
      <c r="AC67" s="214">
        <v>32508.72820332742</v>
      </c>
      <c r="AD67" s="214">
        <v>152</v>
      </c>
      <c r="AE67" s="214">
        <v>100.48014849090745</v>
      </c>
      <c r="AF67" s="214">
        <v>520243.38582721405</v>
      </c>
      <c r="AG67" s="214">
        <v>293990359.86000001</v>
      </c>
      <c r="AH67" s="214">
        <v>7777483.4019237142</v>
      </c>
      <c r="AI67" s="214">
        <v>347009.15470999997</v>
      </c>
      <c r="AJ67" s="214">
        <v>584.98745695535706</v>
      </c>
      <c r="AK67" s="214">
        <v>0</v>
      </c>
      <c r="AL67" s="214">
        <v>3274.18</v>
      </c>
      <c r="AM67" s="214">
        <v>33.059058350723298</v>
      </c>
      <c r="AN67" s="214">
        <v>27036.849206036397</v>
      </c>
      <c r="AO67" s="214">
        <v>131596</v>
      </c>
      <c r="AP67" s="214">
        <v>987821</v>
      </c>
      <c r="AQ67" s="214">
        <v>654.05022046515262</v>
      </c>
      <c r="AR67" s="214">
        <v>4311.3265689999998</v>
      </c>
      <c r="AS67" s="214">
        <v>217843.27754098104</v>
      </c>
      <c r="AT67" s="214">
        <v>0</v>
      </c>
    </row>
    <row r="68" spans="1:46">
      <c r="D68" s="324" t="s">
        <v>500</v>
      </c>
      <c r="G68" s="324">
        <v>1070</v>
      </c>
      <c r="I68" s="370">
        <f t="shared" si="0"/>
        <v>1070</v>
      </c>
      <c r="J68" s="214">
        <v>12049</v>
      </c>
      <c r="K68" s="214">
        <v>481561</v>
      </c>
      <c r="L68" s="214">
        <v>3183354398.7680001</v>
      </c>
      <c r="M68" s="214">
        <v>19278.8518</v>
      </c>
      <c r="N68" s="214">
        <v>200000</v>
      </c>
      <c r="O68" s="214">
        <v>1973017612.7808924</v>
      </c>
      <c r="P68" s="214">
        <v>1353930.6154924459</v>
      </c>
      <c r="Q68" s="214">
        <v>2911554.3380777934</v>
      </c>
      <c r="R68" s="214">
        <v>39042708.039754637</v>
      </c>
      <c r="S68" s="214">
        <v>441</v>
      </c>
      <c r="T68" s="214">
        <v>1289239644233.0825</v>
      </c>
      <c r="U68" s="214">
        <v>211189781.79678017</v>
      </c>
      <c r="V68" s="214">
        <v>148360646</v>
      </c>
      <c r="W68" s="214">
        <v>390770625.32707053</v>
      </c>
      <c r="X68" s="214">
        <v>105732731</v>
      </c>
      <c r="Y68" s="214">
        <v>8043621</v>
      </c>
      <c r="Z68" s="214">
        <v>2249752.1168168304</v>
      </c>
      <c r="AA68" s="214">
        <v>34211</v>
      </c>
      <c r="AB68" s="214">
        <v>32.078933612260592</v>
      </c>
      <c r="AC68" s="214">
        <v>1094070.5725323684</v>
      </c>
      <c r="AD68" s="214">
        <v>13985923.778875496</v>
      </c>
      <c r="AE68" s="214">
        <v>125376.79344316701</v>
      </c>
      <c r="AF68" s="214">
        <v>813738.09098354552</v>
      </c>
      <c r="AG68" s="214">
        <v>21651807279.650002</v>
      </c>
      <c r="AH68" s="214">
        <v>10207478064.507483</v>
      </c>
      <c r="AI68" s="214">
        <v>301506202.22899997</v>
      </c>
      <c r="AJ68" s="214">
        <v>58962595.837733947</v>
      </c>
      <c r="AK68" s="214">
        <v>5774309.466</v>
      </c>
      <c r="AL68" s="214">
        <v>34196189.258000001</v>
      </c>
      <c r="AM68" s="214">
        <v>80167.943680135213</v>
      </c>
      <c r="AN68" s="214">
        <v>91379172.515405327</v>
      </c>
      <c r="AO68" s="214">
        <v>800896509</v>
      </c>
      <c r="AP68" s="214">
        <v>79188871</v>
      </c>
      <c r="AQ68" s="214">
        <v>583440.60999930929</v>
      </c>
      <c r="AR68" s="214">
        <v>361076.82930500002</v>
      </c>
      <c r="AS68" s="214">
        <v>638311232.97222602</v>
      </c>
      <c r="AT68" s="214">
        <v>9323205.4010700006</v>
      </c>
    </row>
    <row r="69" spans="1:46">
      <c r="D69" s="324" t="s">
        <v>501</v>
      </c>
      <c r="G69" s="324">
        <v>1071</v>
      </c>
      <c r="I69" s="370">
        <f t="shared" si="0"/>
        <v>1071</v>
      </c>
      <c r="J69" s="214">
        <v>2752</v>
      </c>
      <c r="K69" s="214">
        <v>29345</v>
      </c>
      <c r="L69" s="214">
        <v>51369366.094999999</v>
      </c>
      <c r="M69" s="214">
        <v>1151115.6282000002</v>
      </c>
      <c r="N69" s="214">
        <v>122000000</v>
      </c>
      <c r="O69" s="214">
        <v>202500525.14184242</v>
      </c>
      <c r="P69" s="214">
        <v>216112.39769683164</v>
      </c>
      <c r="Q69" s="214">
        <v>68786.082462896724</v>
      </c>
      <c r="R69" s="214">
        <v>3976547.1572179021</v>
      </c>
      <c r="S69" s="214">
        <v>0</v>
      </c>
      <c r="T69" s="214">
        <v>82710096231.961578</v>
      </c>
      <c r="U69" s="214">
        <v>24343180691.757</v>
      </c>
      <c r="V69" s="214">
        <v>1986700061</v>
      </c>
      <c r="W69" s="214">
        <v>27704765592.326077</v>
      </c>
      <c r="X69" s="214">
        <v>10935703052</v>
      </c>
      <c r="Y69" s="214">
        <v>212265</v>
      </c>
      <c r="Z69" s="214">
        <v>290263.89503107668</v>
      </c>
      <c r="AA69" s="214">
        <v>35218</v>
      </c>
      <c r="AB69" s="214">
        <v>1.9393598950211148</v>
      </c>
      <c r="AC69" s="214">
        <v>229831.24822709878</v>
      </c>
      <c r="AD69" s="214">
        <v>4785831.4859837936</v>
      </c>
      <c r="AE69" s="214">
        <v>28868.896855465067</v>
      </c>
      <c r="AF69" s="214">
        <v>92744</v>
      </c>
      <c r="AG69" s="214">
        <v>6567165286.8000002</v>
      </c>
      <c r="AH69" s="214">
        <v>5297604365.386219</v>
      </c>
      <c r="AI69" s="214">
        <v>2471404.5132300002</v>
      </c>
      <c r="AJ69" s="214">
        <v>9308556.7479043193</v>
      </c>
      <c r="AK69" s="214">
        <v>158064.26199999999</v>
      </c>
      <c r="AL69" s="214">
        <v>6268861.7999999998</v>
      </c>
      <c r="AM69" s="214">
        <v>8834.1998790357738</v>
      </c>
      <c r="AN69" s="214">
        <v>15162388.891613424</v>
      </c>
      <c r="AO69" s="214">
        <v>33108595</v>
      </c>
      <c r="AP69" s="214">
        <v>13679517</v>
      </c>
      <c r="AQ69" s="214">
        <v>116667.57931741493</v>
      </c>
      <c r="AR69" s="214">
        <v>51817.825471999997</v>
      </c>
      <c r="AS69" s="214">
        <v>2200422594.5099826</v>
      </c>
      <c r="AT69" s="214">
        <v>13142376.478120001</v>
      </c>
    </row>
    <row r="70" spans="1:46">
      <c r="D70" s="324" t="s">
        <v>502</v>
      </c>
      <c r="G70" s="324">
        <v>1072</v>
      </c>
      <c r="I70" s="370">
        <f t="shared" si="0"/>
        <v>1072</v>
      </c>
      <c r="J70" s="214">
        <v>629157</v>
      </c>
      <c r="K70" s="214">
        <v>19369685</v>
      </c>
      <c r="L70" s="214">
        <v>4372159845.6479998</v>
      </c>
      <c r="M70" s="214">
        <v>880339.19000000006</v>
      </c>
      <c r="N70" s="214">
        <v>477500000</v>
      </c>
      <c r="O70" s="214">
        <v>15389917559.664139</v>
      </c>
      <c r="P70" s="214">
        <v>10087157.127634177</v>
      </c>
      <c r="Q70" s="214">
        <v>12827062.544166306</v>
      </c>
      <c r="R70" s="214">
        <v>6378990484.4751654</v>
      </c>
      <c r="S70" s="214">
        <v>17573491</v>
      </c>
      <c r="T70" s="214">
        <v>11562765989652.824</v>
      </c>
      <c r="U70" s="214">
        <v>77007657506.148254</v>
      </c>
      <c r="V70" s="214">
        <v>26656456251</v>
      </c>
      <c r="W70" s="214">
        <v>11378275862.401836</v>
      </c>
      <c r="X70" s="214">
        <v>9882838674</v>
      </c>
      <c r="Y70" s="214">
        <v>9973348</v>
      </c>
      <c r="Z70" s="214">
        <v>31044249.451778341</v>
      </c>
      <c r="AA70" s="214">
        <v>18560487</v>
      </c>
      <c r="AB70" s="214">
        <v>43457.475648722277</v>
      </c>
      <c r="AC70" s="214">
        <v>12552564.556869632</v>
      </c>
      <c r="AD70" s="214">
        <v>495843079.69222391</v>
      </c>
      <c r="AE70" s="214">
        <v>9350915.3414667789</v>
      </c>
      <c r="AF70" s="214">
        <v>69524447.949526817</v>
      </c>
      <c r="AG70" s="214">
        <v>406468702450.66998</v>
      </c>
      <c r="AH70" s="214">
        <v>1806071538934.3669</v>
      </c>
      <c r="AI70" s="214">
        <v>246877241.454624</v>
      </c>
      <c r="AJ70" s="214">
        <v>3598796077.7885675</v>
      </c>
      <c r="AK70" s="214">
        <v>79462066.290999994</v>
      </c>
      <c r="AL70" s="214">
        <v>491737067.62199998</v>
      </c>
      <c r="AM70" s="214">
        <v>4353380.5981756458</v>
      </c>
      <c r="AN70" s="214">
        <v>2895513067.092885</v>
      </c>
      <c r="AO70" s="214">
        <v>4229866159</v>
      </c>
      <c r="AP70" s="214">
        <v>1373892514</v>
      </c>
      <c r="AQ70" s="214">
        <v>8811916.1021990553</v>
      </c>
      <c r="AR70" s="214">
        <v>7561042.4349999996</v>
      </c>
      <c r="AS70" s="214">
        <v>194458840589.53537</v>
      </c>
      <c r="AT70" s="214">
        <v>302015.64142</v>
      </c>
    </row>
    <row r="71" spans="1:46">
      <c r="D71" s="324" t="s">
        <v>405</v>
      </c>
      <c r="G71" s="324">
        <v>1073</v>
      </c>
      <c r="I71" s="370">
        <f t="shared" si="0"/>
        <v>1073</v>
      </c>
      <c r="J71" s="214">
        <v>4913726</v>
      </c>
      <c r="K71" s="214">
        <v>32442293</v>
      </c>
      <c r="L71" s="214">
        <v>10834162050.528999</v>
      </c>
      <c r="M71" s="214">
        <v>4421995.6620000005</v>
      </c>
      <c r="N71" s="214">
        <v>1489239000</v>
      </c>
      <c r="O71" s="214">
        <v>32792633702.105804</v>
      </c>
      <c r="P71" s="214">
        <v>30662128.021811843</v>
      </c>
      <c r="Q71" s="214">
        <v>29391100.839086857</v>
      </c>
      <c r="R71" s="214">
        <v>14275835543.544147</v>
      </c>
      <c r="S71" s="214">
        <v>647221022</v>
      </c>
      <c r="T71" s="214">
        <v>29794263715758.004</v>
      </c>
      <c r="U71" s="214">
        <v>110582242851.57092</v>
      </c>
      <c r="V71" s="214">
        <v>34403227147</v>
      </c>
      <c r="W71" s="214">
        <v>51861074413.447311</v>
      </c>
      <c r="X71" s="214">
        <v>28508017589</v>
      </c>
      <c r="Y71" s="214">
        <v>30381587</v>
      </c>
      <c r="Z71" s="214">
        <v>89648033.253449708</v>
      </c>
      <c r="AA71" s="214">
        <v>27964394</v>
      </c>
      <c r="AB71" s="214">
        <v>292007.00866463123</v>
      </c>
      <c r="AC71" s="214">
        <v>36780173.745406471</v>
      </c>
      <c r="AD71" s="214">
        <v>1880556938.2224531</v>
      </c>
      <c r="AE71" s="214">
        <v>29353770.151653253</v>
      </c>
      <c r="AF71" s="214">
        <v>112106156.05240008</v>
      </c>
      <c r="AG71" s="214">
        <v>5057101866434.9307</v>
      </c>
      <c r="AH71" s="214">
        <v>4863762886153.9043</v>
      </c>
      <c r="AI71" s="214">
        <v>1056784329.4244621</v>
      </c>
      <c r="AJ71" s="214">
        <v>7016612300.8531609</v>
      </c>
      <c r="AK71" s="214">
        <v>1106341947.234</v>
      </c>
      <c r="AL71" s="214">
        <v>2760423230.1938133</v>
      </c>
      <c r="AM71" s="214">
        <v>9294234.8152122628</v>
      </c>
      <c r="AN71" s="214">
        <v>10376230252.076643</v>
      </c>
      <c r="AO71" s="214">
        <v>10627049153</v>
      </c>
      <c r="AP71" s="214">
        <v>3950733033</v>
      </c>
      <c r="AQ71" s="214">
        <v>21107558.896766856</v>
      </c>
      <c r="AR71" s="214">
        <v>15968739.654243</v>
      </c>
      <c r="AS71" s="214">
        <v>223514328783.63812</v>
      </c>
      <c r="AT71" s="214">
        <v>1820746120.82181</v>
      </c>
    </row>
    <row r="72" spans="1:46">
      <c r="B72" s="324" t="s">
        <v>224</v>
      </c>
      <c r="D72" s="324" t="s">
        <v>406</v>
      </c>
      <c r="G72" s="324">
        <v>1074</v>
      </c>
      <c r="I72" s="370">
        <f t="shared" ref="I72:I104" si="1">IF(H72="",G72,G72&amp;"c")</f>
        <v>1074</v>
      </c>
      <c r="J72" s="214">
        <v>236220</v>
      </c>
      <c r="K72" s="214">
        <v>905675</v>
      </c>
      <c r="L72" s="214">
        <v>195062906.09400001</v>
      </c>
      <c r="M72" s="214">
        <v>660806</v>
      </c>
      <c r="N72" s="214">
        <v>557748915.65699995</v>
      </c>
      <c r="O72" s="214">
        <v>4550442136.2117386</v>
      </c>
      <c r="P72" s="214">
        <v>92414.566000000006</v>
      </c>
      <c r="Q72" s="214">
        <v>2327000</v>
      </c>
      <c r="R72" s="214">
        <v>305143116.42433</v>
      </c>
      <c r="S72" s="214">
        <v>213060860</v>
      </c>
      <c r="T72" s="214">
        <v>4026206231551</v>
      </c>
      <c r="U72" s="214">
        <v>1424002015</v>
      </c>
      <c r="V72" s="214">
        <v>683000000</v>
      </c>
      <c r="W72" s="214">
        <v>7195999707.927</v>
      </c>
      <c r="X72" s="214">
        <v>1385872106</v>
      </c>
      <c r="Y72" s="214">
        <v>110255</v>
      </c>
      <c r="Z72" s="214">
        <v>6183542</v>
      </c>
      <c r="AA72" s="214">
        <v>10206</v>
      </c>
      <c r="AB72" s="214">
        <v>0</v>
      </c>
      <c r="AC72" s="214">
        <v>85505</v>
      </c>
      <c r="AD72" s="214">
        <v>86454920</v>
      </c>
      <c r="AE72" s="214">
        <v>78277.59</v>
      </c>
      <c r="AF72" s="214">
        <v>3281277.0283401138</v>
      </c>
      <c r="AG72" s="214">
        <v>687768568362.08997</v>
      </c>
      <c r="AH72" s="214">
        <v>240755559957</v>
      </c>
      <c r="AI72" s="214">
        <v>74644293</v>
      </c>
      <c r="AJ72" s="214">
        <v>702665914</v>
      </c>
      <c r="AK72" s="214">
        <v>38731000</v>
      </c>
      <c r="AL72" s="214">
        <v>82988971.86992</v>
      </c>
      <c r="AM72" s="214">
        <v>900911</v>
      </c>
      <c r="AN72" s="214">
        <v>379008000</v>
      </c>
      <c r="AO72" s="214">
        <v>327758518</v>
      </c>
      <c r="AP72" s="214">
        <v>191709741</v>
      </c>
      <c r="AQ72" s="214">
        <v>163892</v>
      </c>
      <c r="AR72" s="214">
        <v>215</v>
      </c>
      <c r="AS72" s="214">
        <v>1363000000</v>
      </c>
      <c r="AT72" s="214">
        <v>49568273.0233</v>
      </c>
    </row>
    <row r="73" spans="1:46">
      <c r="B73" s="324" t="s">
        <v>225</v>
      </c>
      <c r="D73" s="324" t="s">
        <v>79</v>
      </c>
      <c r="G73" s="324">
        <v>1075</v>
      </c>
      <c r="I73" s="370">
        <f t="shared" si="1"/>
        <v>1075</v>
      </c>
      <c r="J73" s="214">
        <v>62.6</v>
      </c>
      <c r="K73" s="214">
        <v>529</v>
      </c>
      <c r="L73" s="214">
        <v>0</v>
      </c>
      <c r="M73" s="214">
        <v>50.9260925472</v>
      </c>
      <c r="N73" s="214">
        <v>0</v>
      </c>
      <c r="O73" s="214">
        <v>7176931.5512480792</v>
      </c>
      <c r="P73" s="214">
        <v>1520.8983139425718</v>
      </c>
      <c r="Q73" s="214">
        <v>2172.3982731698356</v>
      </c>
      <c r="R73" s="214">
        <v>118900</v>
      </c>
      <c r="S73" s="214">
        <v>0</v>
      </c>
      <c r="T73" s="214">
        <v>9917206590</v>
      </c>
      <c r="U73" s="214">
        <v>2696378</v>
      </c>
      <c r="V73" s="214">
        <v>8594</v>
      </c>
      <c r="W73" s="214">
        <v>15749424.539999999</v>
      </c>
      <c r="X73" s="214">
        <v>4781</v>
      </c>
      <c r="Y73" s="214">
        <v>21525.66</v>
      </c>
      <c r="Z73" s="214">
        <v>10657</v>
      </c>
      <c r="AA73" s="214">
        <v>0</v>
      </c>
      <c r="AB73" s="214">
        <v>0</v>
      </c>
      <c r="AC73" s="214">
        <v>835</v>
      </c>
      <c r="AD73" s="214">
        <v>0</v>
      </c>
      <c r="AE73" s="214">
        <v>2190</v>
      </c>
      <c r="AF73" s="214">
        <v>37947</v>
      </c>
      <c r="AG73" s="214">
        <v>80000000</v>
      </c>
      <c r="AH73" s="214">
        <v>58700000</v>
      </c>
      <c r="AI73" s="214">
        <v>0</v>
      </c>
      <c r="AJ73" s="214">
        <v>1237512.76</v>
      </c>
      <c r="AK73" s="214">
        <v>0</v>
      </c>
      <c r="AL73" s="214">
        <v>529100</v>
      </c>
      <c r="AM73" s="214">
        <v>2135.0649472456516</v>
      </c>
      <c r="AN73" s="214">
        <v>2573495</v>
      </c>
      <c r="AO73" s="214">
        <v>4118603</v>
      </c>
      <c r="AP73" s="214">
        <v>1404292.7272727273</v>
      </c>
      <c r="AQ73" s="214">
        <v>1622</v>
      </c>
      <c r="AR73" s="214">
        <v>267</v>
      </c>
      <c r="AS73" s="214">
        <v>3578000</v>
      </c>
      <c r="AT73" s="214">
        <v>3144883.2443000004</v>
      </c>
    </row>
    <row r="74" spans="1:46">
      <c r="D74" s="324" t="s">
        <v>80</v>
      </c>
      <c r="G74" s="324">
        <v>1076</v>
      </c>
      <c r="I74" s="370">
        <f t="shared" si="1"/>
        <v>1076</v>
      </c>
      <c r="J74" s="214">
        <v>0</v>
      </c>
      <c r="K74" s="214">
        <v>31585</v>
      </c>
      <c r="L74" s="214">
        <v>14660</v>
      </c>
      <c r="M74" s="214">
        <v>151610.28603206109</v>
      </c>
      <c r="N74" s="214">
        <v>9891133</v>
      </c>
      <c r="O74" s="214">
        <v>149316348.68521082</v>
      </c>
      <c r="P74" s="214">
        <v>38211.9776986</v>
      </c>
      <c r="Q74" s="214">
        <v>68678.175806007159</v>
      </c>
      <c r="R74" s="214">
        <v>1545500</v>
      </c>
      <c r="S74" s="214">
        <v>0</v>
      </c>
      <c r="T74" s="214">
        <v>99842000000</v>
      </c>
      <c r="U74" s="214">
        <v>74232904</v>
      </c>
      <c r="V74" s="214">
        <v>55812000</v>
      </c>
      <c r="W74" s="214">
        <v>135466554.44999999</v>
      </c>
      <c r="X74" s="214">
        <v>0</v>
      </c>
      <c r="Y74" s="214">
        <v>224880.84</v>
      </c>
      <c r="Z74" s="214">
        <v>203824</v>
      </c>
      <c r="AA74" s="214">
        <v>26087</v>
      </c>
      <c r="AB74" s="214">
        <v>0</v>
      </c>
      <c r="AC74" s="214">
        <v>41047</v>
      </c>
      <c r="AD74" s="214">
        <v>7531471</v>
      </c>
      <c r="AE74" s="214">
        <v>34319</v>
      </c>
      <c r="AF74" s="214">
        <v>248251</v>
      </c>
      <c r="AG74" s="214">
        <v>19926000000</v>
      </c>
      <c r="AH74" s="214">
        <v>23450794000</v>
      </c>
      <c r="AI74" s="214">
        <v>8429030</v>
      </c>
      <c r="AJ74" s="214">
        <v>26599000</v>
      </c>
      <c r="AK74" s="214">
        <v>835140</v>
      </c>
      <c r="AL74" s="214">
        <v>65000</v>
      </c>
      <c r="AM74" s="214">
        <v>27757.388536686703</v>
      </c>
      <c r="AN74" s="214">
        <v>27299288</v>
      </c>
      <c r="AO74" s="214">
        <v>58156000</v>
      </c>
      <c r="AP74" s="214">
        <v>3565043</v>
      </c>
      <c r="AQ74" s="214">
        <v>19135</v>
      </c>
      <c r="AR74" s="214">
        <v>8545</v>
      </c>
      <c r="AS74" s="214">
        <v>143831681</v>
      </c>
      <c r="AT74" s="214">
        <v>380481.51892</v>
      </c>
    </row>
    <row r="75" spans="1:46">
      <c r="D75" s="324" t="s">
        <v>407</v>
      </c>
      <c r="G75" s="324">
        <v>1077</v>
      </c>
      <c r="I75" s="370">
        <f t="shared" si="1"/>
        <v>1077</v>
      </c>
      <c r="J75" s="214">
        <v>62.6</v>
      </c>
      <c r="K75" s="214">
        <v>32114</v>
      </c>
      <c r="L75" s="214">
        <v>14660</v>
      </c>
      <c r="M75" s="214">
        <v>151661.21212460828</v>
      </c>
      <c r="N75" s="214">
        <v>9891133</v>
      </c>
      <c r="O75" s="214">
        <v>156493280.2364589</v>
      </c>
      <c r="P75" s="214">
        <v>39732.876012542569</v>
      </c>
      <c r="Q75" s="214">
        <v>70850.574079176993</v>
      </c>
      <c r="R75" s="214">
        <v>1664400</v>
      </c>
      <c r="S75" s="214">
        <v>0</v>
      </c>
      <c r="T75" s="214">
        <v>109759206590</v>
      </c>
      <c r="U75" s="214">
        <v>76929282</v>
      </c>
      <c r="V75" s="214">
        <v>55820594</v>
      </c>
      <c r="W75" s="214">
        <v>151215978.98999998</v>
      </c>
      <c r="X75" s="214">
        <v>4781</v>
      </c>
      <c r="Y75" s="214">
        <v>246406.5</v>
      </c>
      <c r="Z75" s="214">
        <v>214481</v>
      </c>
      <c r="AA75" s="214">
        <v>26087</v>
      </c>
      <c r="AB75" s="214">
        <v>0</v>
      </c>
      <c r="AC75" s="214">
        <v>41882</v>
      </c>
      <c r="AD75" s="214">
        <v>7531471</v>
      </c>
      <c r="AE75" s="214">
        <v>36509</v>
      </c>
      <c r="AF75" s="214">
        <v>286198</v>
      </c>
      <c r="AG75" s="214">
        <v>20006000000</v>
      </c>
      <c r="AH75" s="214">
        <v>23509494000</v>
      </c>
      <c r="AI75" s="214">
        <v>8429030</v>
      </c>
      <c r="AJ75" s="214">
        <v>27836512.760000002</v>
      </c>
      <c r="AK75" s="214">
        <v>835140</v>
      </c>
      <c r="AL75" s="214">
        <v>594100</v>
      </c>
      <c r="AM75" s="214">
        <v>29892.453483932353</v>
      </c>
      <c r="AN75" s="214">
        <v>29872783</v>
      </c>
      <c r="AO75" s="214">
        <v>62274603</v>
      </c>
      <c r="AP75" s="214">
        <v>4969335.7272727275</v>
      </c>
      <c r="AQ75" s="214">
        <v>20757</v>
      </c>
      <c r="AR75" s="214">
        <v>8812</v>
      </c>
      <c r="AS75" s="214">
        <v>147409681</v>
      </c>
      <c r="AT75" s="214">
        <v>2520420994.777</v>
      </c>
    </row>
    <row r="76" spans="1:46">
      <c r="A76" s="368" t="s">
        <v>83</v>
      </c>
      <c r="B76" s="324" t="s">
        <v>226</v>
      </c>
      <c r="D76" s="324" t="s">
        <v>84</v>
      </c>
      <c r="G76" s="324">
        <v>1078</v>
      </c>
      <c r="I76" s="370">
        <f t="shared" si="1"/>
        <v>1078</v>
      </c>
      <c r="J76" s="214">
        <v>113013</v>
      </c>
      <c r="K76" s="214">
        <v>1001819</v>
      </c>
      <c r="L76" s="214">
        <v>26350959.732909955</v>
      </c>
      <c r="M76" s="214">
        <v>20602164.892999999</v>
      </c>
      <c r="N76" s="214">
        <v>940235.78099999996</v>
      </c>
      <c r="O76" s="214">
        <v>14614456879.063967</v>
      </c>
      <c r="P76" s="214">
        <v>4102865</v>
      </c>
      <c r="Q76" s="214">
        <v>5850770.6999469884</v>
      </c>
      <c r="R76" s="214">
        <v>3044095</v>
      </c>
      <c r="S76" s="214">
        <v>0</v>
      </c>
      <c r="T76" s="214">
        <v>6624218608965</v>
      </c>
      <c r="U76" s="214">
        <v>1030386127</v>
      </c>
      <c r="V76" s="214">
        <v>4567119939</v>
      </c>
      <c r="W76" s="214">
        <v>4538142756.9097586</v>
      </c>
      <c r="X76" s="214">
        <v>3648862807</v>
      </c>
      <c r="Y76" s="214">
        <v>11976321.385202698</v>
      </c>
      <c r="Z76" s="214">
        <v>8989376</v>
      </c>
      <c r="AA76" s="214">
        <v>3605902</v>
      </c>
      <c r="AB76" s="214">
        <v>2771.8800500239995</v>
      </c>
      <c r="AC76" s="214">
        <v>11528820</v>
      </c>
      <c r="AD76" s="214">
        <v>676939412</v>
      </c>
      <c r="AE76" s="214">
        <v>2590654</v>
      </c>
      <c r="AF76" s="214">
        <v>15318406.442945138</v>
      </c>
      <c r="AG76" s="214">
        <v>355127845172</v>
      </c>
      <c r="AH76" s="214">
        <v>552513029211.5592</v>
      </c>
      <c r="AI76" s="214">
        <v>132039590</v>
      </c>
      <c r="AJ76" s="214">
        <v>1035573462.3042377</v>
      </c>
      <c r="AK76" s="214">
        <v>174894344.38499999</v>
      </c>
      <c r="AL76" s="214">
        <v>166754580.58663002</v>
      </c>
      <c r="AM76" s="214">
        <v>2032511.9820000001</v>
      </c>
      <c r="AN76" s="214">
        <v>1619437230</v>
      </c>
      <c r="AO76" s="214">
        <v>1036089124</v>
      </c>
      <c r="AP76" s="214">
        <v>763907000</v>
      </c>
      <c r="AQ76" s="214">
        <v>2052351</v>
      </c>
      <c r="AR76" s="214">
        <v>1768721</v>
      </c>
      <c r="AS76" s="214">
        <v>5693000</v>
      </c>
      <c r="AT76" s="214">
        <v>15024954.9879</v>
      </c>
    </row>
    <row r="77" spans="1:46">
      <c r="D77" s="324" t="s">
        <v>85</v>
      </c>
      <c r="G77" s="324">
        <v>1079</v>
      </c>
      <c r="I77" s="370">
        <f t="shared" si="1"/>
        <v>1079</v>
      </c>
      <c r="J77" s="214">
        <v>355157</v>
      </c>
      <c r="K77" s="214">
        <v>5080920</v>
      </c>
      <c r="L77" s="214">
        <v>204745040.26709005</v>
      </c>
      <c r="M77" s="214">
        <v>16555610.833000001</v>
      </c>
      <c r="N77" s="214">
        <v>4536935.1399999997</v>
      </c>
      <c r="O77" s="214">
        <v>13474062973.067434</v>
      </c>
      <c r="P77" s="214">
        <v>6962297</v>
      </c>
      <c r="Q77" s="214">
        <v>8433307.9059785437</v>
      </c>
      <c r="R77" s="214">
        <v>530045843</v>
      </c>
      <c r="S77" s="214">
        <v>71626079</v>
      </c>
      <c r="T77" s="214">
        <v>9527403038354</v>
      </c>
      <c r="U77" s="214">
        <v>3019802951</v>
      </c>
      <c r="V77" s="214">
        <v>2644322435</v>
      </c>
      <c r="W77" s="214">
        <v>10185785287.448191</v>
      </c>
      <c r="X77" s="214">
        <v>2734861842</v>
      </c>
      <c r="Y77" s="214">
        <v>11746514.503998499</v>
      </c>
      <c r="Z77" s="214">
        <v>10758686</v>
      </c>
      <c r="AA77" s="214">
        <v>1269377</v>
      </c>
      <c r="AB77" s="214">
        <v>159540.64520002305</v>
      </c>
      <c r="AC77" s="214">
        <v>9255841</v>
      </c>
      <c r="AD77" s="214">
        <v>1115966749.3340681</v>
      </c>
      <c r="AE77" s="214">
        <v>2009887</v>
      </c>
      <c r="AF77" s="214">
        <v>20128353.603684738</v>
      </c>
      <c r="AG77" s="214">
        <v>623051008699</v>
      </c>
      <c r="AH77" s="214">
        <v>676053735365.40808</v>
      </c>
      <c r="AI77" s="214">
        <v>207801742</v>
      </c>
      <c r="AJ77" s="214">
        <v>893841262.6957624</v>
      </c>
      <c r="AK77" s="214">
        <v>199398644.639</v>
      </c>
      <c r="AL77" s="214">
        <v>300558081.41337001</v>
      </c>
      <c r="AM77" s="214">
        <v>2300060.0250000004</v>
      </c>
      <c r="AN77" s="214">
        <v>731236086</v>
      </c>
      <c r="AO77" s="214">
        <v>1447947823</v>
      </c>
      <c r="AP77" s="214">
        <v>485042000</v>
      </c>
      <c r="AQ77" s="214">
        <v>1759442</v>
      </c>
      <c r="AR77" s="214">
        <v>1123983</v>
      </c>
      <c r="AS77" s="214">
        <v>7435094000</v>
      </c>
      <c r="AT77" s="214">
        <v>1016979241.58331</v>
      </c>
    </row>
    <row r="78" spans="1:46" ht="12.75" customHeight="1">
      <c r="D78" s="324" t="s">
        <v>123</v>
      </c>
      <c r="G78" s="324">
        <v>1080</v>
      </c>
      <c r="I78" s="370">
        <f t="shared" si="1"/>
        <v>1080</v>
      </c>
      <c r="J78" s="214">
        <v>468170</v>
      </c>
      <c r="K78" s="214">
        <v>6082739</v>
      </c>
      <c r="L78" s="214">
        <v>231096000</v>
      </c>
      <c r="M78" s="214">
        <v>37157775.725999996</v>
      </c>
      <c r="N78" s="214">
        <v>5477170.9210000001</v>
      </c>
      <c r="O78" s="214">
        <v>28088519852.131401</v>
      </c>
      <c r="P78" s="214">
        <v>11065162</v>
      </c>
      <c r="Q78" s="214">
        <v>14284078.605925532</v>
      </c>
      <c r="R78" s="214">
        <v>533089938</v>
      </c>
      <c r="S78" s="214">
        <v>71626079</v>
      </c>
      <c r="T78" s="214">
        <v>16151621647319</v>
      </c>
      <c r="U78" s="214">
        <v>4050189078</v>
      </c>
      <c r="V78" s="214">
        <v>7211442374</v>
      </c>
      <c r="W78" s="214">
        <v>14723928044.357948</v>
      </c>
      <c r="X78" s="214">
        <v>6383724649</v>
      </c>
      <c r="Y78" s="214">
        <v>23722835.889201198</v>
      </c>
      <c r="Z78" s="214">
        <v>19748062</v>
      </c>
      <c r="AA78" s="214">
        <v>4875279</v>
      </c>
      <c r="AB78" s="214">
        <v>162312.52525004704</v>
      </c>
      <c r="AC78" s="214">
        <v>20784661</v>
      </c>
      <c r="AD78" s="214">
        <v>1792906161.3340681</v>
      </c>
      <c r="AE78" s="214">
        <v>4600541</v>
      </c>
      <c r="AF78" s="214">
        <v>35446760.046629876</v>
      </c>
      <c r="AG78" s="214">
        <v>978178853871</v>
      </c>
      <c r="AH78" s="214">
        <v>1228566764576.9673</v>
      </c>
      <c r="AI78" s="214">
        <v>339841332</v>
      </c>
      <c r="AJ78" s="214">
        <v>1929414725</v>
      </c>
      <c r="AK78" s="214">
        <v>374292989.02399999</v>
      </c>
      <c r="AL78" s="214">
        <v>467312662</v>
      </c>
      <c r="AM78" s="214">
        <v>4332572.0070000002</v>
      </c>
      <c r="AN78" s="214">
        <v>2350673316</v>
      </c>
      <c r="AO78" s="214">
        <v>2484036947</v>
      </c>
      <c r="AP78" s="214">
        <v>1248949000</v>
      </c>
      <c r="AQ78" s="214">
        <v>3811793</v>
      </c>
      <c r="AR78" s="214">
        <v>2892704</v>
      </c>
      <c r="AS78" s="214">
        <v>7440787000</v>
      </c>
      <c r="AT78" s="214">
        <v>2711331.9175876924</v>
      </c>
    </row>
    <row r="79" spans="1:46">
      <c r="B79" s="324" t="s">
        <v>227</v>
      </c>
      <c r="D79" s="324" t="s">
        <v>89</v>
      </c>
      <c r="G79" s="324">
        <v>1081</v>
      </c>
      <c r="I79" s="370">
        <f t="shared" si="1"/>
        <v>1081</v>
      </c>
      <c r="J79" s="214">
        <v>2479.342314</v>
      </c>
      <c r="K79" s="214">
        <v>17078</v>
      </c>
      <c r="L79" s="214">
        <v>3731671.00801</v>
      </c>
      <c r="M79" s="214">
        <v>375070</v>
      </c>
      <c r="N79" s="214">
        <v>108998888</v>
      </c>
      <c r="O79" s="214">
        <v>136079856.96799999</v>
      </c>
      <c r="P79" s="214">
        <v>55565.570000000007</v>
      </c>
      <c r="Q79" s="214">
        <v>28429.870451848579</v>
      </c>
      <c r="R79" s="214">
        <v>9676573.3411738686</v>
      </c>
      <c r="S79" s="214">
        <v>10401255</v>
      </c>
      <c r="T79" s="214">
        <v>134864786786</v>
      </c>
      <c r="U79" s="214">
        <v>133814341.63484775</v>
      </c>
      <c r="V79" s="214">
        <v>48005017</v>
      </c>
      <c r="W79" s="214">
        <v>239906001.72701186</v>
      </c>
      <c r="X79" s="214">
        <v>171710966</v>
      </c>
      <c r="Y79" s="214">
        <v>88820.889204649997</v>
      </c>
      <c r="Z79" s="214">
        <v>179217</v>
      </c>
      <c r="AA79" s="214">
        <v>9482</v>
      </c>
      <c r="AB79" s="214">
        <v>0</v>
      </c>
      <c r="AC79" s="214">
        <v>41601</v>
      </c>
      <c r="AD79" s="214">
        <v>2313393</v>
      </c>
      <c r="AE79" s="214">
        <v>41031</v>
      </c>
      <c r="AF79" s="214">
        <v>176213.41946895001</v>
      </c>
      <c r="AG79" s="214">
        <v>22042032374</v>
      </c>
      <c r="AH79" s="214">
        <v>15920299259.139999</v>
      </c>
      <c r="AI79" s="214">
        <v>3460452.8714200002</v>
      </c>
      <c r="AJ79" s="214">
        <v>31951510</v>
      </c>
      <c r="AK79" s="214">
        <v>50833.909269999996</v>
      </c>
      <c r="AL79" s="214">
        <v>3506029.1100299992</v>
      </c>
      <c r="AM79" s="214">
        <v>62133.04</v>
      </c>
      <c r="AN79" s="214">
        <v>21345224.209369902</v>
      </c>
      <c r="AO79" s="214">
        <v>62551249</v>
      </c>
      <c r="AP79" s="214">
        <v>2455794</v>
      </c>
      <c r="AQ79" s="214">
        <v>29115</v>
      </c>
      <c r="AR79" s="214">
        <v>4142</v>
      </c>
      <c r="AS79" s="214">
        <v>215856208</v>
      </c>
      <c r="AT79" s="214">
        <v>0</v>
      </c>
    </row>
    <row r="80" spans="1:46">
      <c r="D80" s="324" t="s">
        <v>90</v>
      </c>
      <c r="G80" s="324">
        <v>1082</v>
      </c>
      <c r="I80" s="370">
        <f t="shared" si="1"/>
        <v>1082</v>
      </c>
      <c r="J80" s="214">
        <v>19782.248707999999</v>
      </c>
      <c r="K80" s="214">
        <v>113129</v>
      </c>
      <c r="L80" s="214">
        <v>20237410.139989998</v>
      </c>
      <c r="M80" s="214">
        <v>46770</v>
      </c>
      <c r="N80" s="214">
        <v>2114557</v>
      </c>
      <c r="O80" s="214">
        <v>154830990.88299999</v>
      </c>
      <c r="P80" s="214">
        <v>50136.233999999997</v>
      </c>
      <c r="Q80" s="214">
        <v>117336.47942029359</v>
      </c>
      <c r="R80" s="214">
        <v>57111616.742603302</v>
      </c>
      <c r="S80" s="214">
        <v>13547782</v>
      </c>
      <c r="T80" s="214">
        <v>61883775110</v>
      </c>
      <c r="U80" s="214">
        <v>11084403.048711559</v>
      </c>
      <c r="V80" s="214">
        <v>34116004</v>
      </c>
      <c r="W80" s="214">
        <v>51848974.950723007</v>
      </c>
      <c r="X80" s="214">
        <v>67843</v>
      </c>
      <c r="Y80" s="214">
        <v>88114.530181309994</v>
      </c>
      <c r="Z80" s="214">
        <v>376388</v>
      </c>
      <c r="AA80" s="214">
        <v>33029</v>
      </c>
      <c r="AB80" s="214">
        <v>10913.058486579075</v>
      </c>
      <c r="AC80" s="214">
        <v>43441</v>
      </c>
      <c r="AD80" s="214">
        <v>27609852</v>
      </c>
      <c r="AE80" s="214">
        <v>46203</v>
      </c>
      <c r="AF80" s="214">
        <v>83330.559301279995</v>
      </c>
      <c r="AG80" s="214">
        <v>38671274197</v>
      </c>
      <c r="AH80" s="214">
        <v>18130881742.870003</v>
      </c>
      <c r="AI80" s="214">
        <v>30074184</v>
      </c>
      <c r="AJ80" s="214">
        <v>88512311</v>
      </c>
      <c r="AK80" s="214">
        <v>64776502.039630003</v>
      </c>
      <c r="AL80" s="214">
        <v>21323793.138193108</v>
      </c>
      <c r="AM80" s="214">
        <v>110843.98699999999</v>
      </c>
      <c r="AN80" s="214">
        <v>55499871.84222877</v>
      </c>
      <c r="AO80" s="214">
        <v>112698967</v>
      </c>
      <c r="AP80" s="214">
        <v>39636285</v>
      </c>
      <c r="AQ80" s="214">
        <v>87000</v>
      </c>
      <c r="AR80" s="214">
        <v>37767</v>
      </c>
      <c r="AS80" s="214">
        <v>0</v>
      </c>
      <c r="AT80" s="214">
        <v>6364317.5661939625</v>
      </c>
    </row>
    <row r="81" spans="1:46">
      <c r="D81" s="324" t="s">
        <v>91</v>
      </c>
      <c r="G81" s="324">
        <v>1083</v>
      </c>
      <c r="I81" s="370">
        <f t="shared" si="1"/>
        <v>1083</v>
      </c>
      <c r="J81" s="214">
        <v>16061.010041999998</v>
      </c>
      <c r="K81" s="214">
        <v>77871</v>
      </c>
      <c r="L81" s="214">
        <v>13336977.514018001</v>
      </c>
      <c r="M81" s="214">
        <v>397884.63294117647</v>
      </c>
      <c r="N81" s="214">
        <v>87989933</v>
      </c>
      <c r="O81" s="214">
        <v>170058688.51671246</v>
      </c>
      <c r="P81" s="214">
        <v>86064.569000000003</v>
      </c>
      <c r="Q81" s="214">
        <v>128326.613</v>
      </c>
      <c r="R81" s="214">
        <v>30405476.937759981</v>
      </c>
      <c r="S81" s="214">
        <v>14590270</v>
      </c>
      <c r="T81" s="214">
        <v>75043776970.937332</v>
      </c>
      <c r="U81" s="214">
        <v>63970212</v>
      </c>
      <c r="V81" s="214">
        <v>30282000</v>
      </c>
      <c r="W81" s="214">
        <v>95168968.607459009</v>
      </c>
      <c r="X81" s="214">
        <v>91090295</v>
      </c>
      <c r="Y81" s="214">
        <v>91905.507223561101</v>
      </c>
      <c r="Z81" s="214">
        <v>393952</v>
      </c>
      <c r="AA81" s="214">
        <v>33598</v>
      </c>
      <c r="AB81" s="214">
        <v>6639.6747757814801</v>
      </c>
      <c r="AC81" s="214">
        <v>71123</v>
      </c>
      <c r="AD81" s="214">
        <v>15189519.029999999</v>
      </c>
      <c r="AE81" s="214">
        <v>41246.919465764397</v>
      </c>
      <c r="AF81" s="214">
        <v>107663.56779</v>
      </c>
      <c r="AG81" s="214">
        <v>36869783834.489998</v>
      </c>
      <c r="AH81" s="214">
        <v>20184704990.150002</v>
      </c>
      <c r="AI81" s="214">
        <v>23829678</v>
      </c>
      <c r="AJ81" s="214">
        <v>95217424.388075307</v>
      </c>
      <c r="AK81" s="214">
        <v>59228969.269359998</v>
      </c>
      <c r="AL81" s="214">
        <v>19496551.610630129</v>
      </c>
      <c r="AM81" s="214">
        <v>114232</v>
      </c>
      <c r="AN81" s="214">
        <v>54521225.276226588</v>
      </c>
      <c r="AO81" s="214">
        <v>114658302</v>
      </c>
      <c r="AP81" s="214">
        <v>36594528</v>
      </c>
      <c r="AQ81" s="214">
        <v>89856</v>
      </c>
      <c r="AR81" s="214">
        <v>36305</v>
      </c>
      <c r="AS81" s="214">
        <v>180007315</v>
      </c>
      <c r="AT81" s="214">
        <v>10820659.718072437</v>
      </c>
    </row>
    <row r="82" spans="1:46">
      <c r="D82" s="324" t="s">
        <v>135</v>
      </c>
      <c r="G82" s="324">
        <v>1084</v>
      </c>
      <c r="I82" s="370">
        <f t="shared" si="1"/>
        <v>1084</v>
      </c>
      <c r="J82" s="214">
        <v>2151.2322644999999</v>
      </c>
      <c r="K82" s="214">
        <v>5953</v>
      </c>
      <c r="L82" s="214">
        <v>3810354.1477057706</v>
      </c>
      <c r="M82" s="214">
        <v>20362.062000000002</v>
      </c>
      <c r="N82" s="214">
        <v>4111397</v>
      </c>
      <c r="O82" s="214">
        <v>21948175.135684453</v>
      </c>
      <c r="P82" s="214">
        <v>8674.2780000000002</v>
      </c>
      <c r="Q82" s="214">
        <v>9791.6491499999993</v>
      </c>
      <c r="R82" s="214">
        <v>6602274.6106449999</v>
      </c>
      <c r="S82" s="214">
        <v>3816607</v>
      </c>
      <c r="T82" s="214">
        <v>14746850319.415829</v>
      </c>
      <c r="U82" s="214">
        <v>57339611</v>
      </c>
      <c r="V82" s="214">
        <v>29042000</v>
      </c>
      <c r="W82" s="214">
        <v>61700621.759945311</v>
      </c>
      <c r="X82" s="214">
        <v>51726551</v>
      </c>
      <c r="Y82" s="214">
        <v>32864.223512149751</v>
      </c>
      <c r="Z82" s="214">
        <v>28845</v>
      </c>
      <c r="AA82" s="214">
        <v>4971</v>
      </c>
      <c r="AB82" s="214">
        <v>1586.0455162204828</v>
      </c>
      <c r="AC82" s="214">
        <v>776</v>
      </c>
      <c r="AD82" s="214">
        <v>7815083.2400000002</v>
      </c>
      <c r="AE82" s="214">
        <v>16328.760445354299</v>
      </c>
      <c r="AF82" s="214">
        <v>27871.461948549997</v>
      </c>
      <c r="AG82" s="214">
        <v>6906221555.7950106</v>
      </c>
      <c r="AH82" s="214">
        <v>1469552208.0204997</v>
      </c>
      <c r="AI82" s="214">
        <v>3087651</v>
      </c>
      <c r="AJ82" s="214">
        <v>10338221.288774054</v>
      </c>
      <c r="AK82" s="214">
        <v>1071300.4146400001</v>
      </c>
      <c r="AL82" s="214">
        <v>1614533.9200514578</v>
      </c>
      <c r="AM82" s="214">
        <v>24347</v>
      </c>
      <c r="AN82" s="214">
        <v>2518978.6594738401</v>
      </c>
      <c r="AO82" s="214">
        <v>6234209</v>
      </c>
      <c r="AP82" s="214">
        <v>4570610</v>
      </c>
      <c r="AQ82" s="214">
        <v>12216</v>
      </c>
      <c r="AR82" s="214">
        <v>1267</v>
      </c>
      <c r="AS82" s="214">
        <v>9262992</v>
      </c>
      <c r="AT82" s="214">
        <v>36963.383277283137</v>
      </c>
    </row>
    <row r="83" spans="1:46">
      <c r="D83" s="324" t="s">
        <v>408</v>
      </c>
      <c r="G83" s="324">
        <v>1085</v>
      </c>
      <c r="I83" s="370">
        <f t="shared" si="1"/>
        <v>1085</v>
      </c>
      <c r="J83" s="214">
        <v>4049.3487155000039</v>
      </c>
      <c r="K83" s="214">
        <v>46383</v>
      </c>
      <c r="L83" s="214">
        <v>6821749.486276228</v>
      </c>
      <c r="M83" s="214">
        <v>3593.3050588235492</v>
      </c>
      <c r="N83" s="214">
        <v>19012115</v>
      </c>
      <c r="O83" s="214">
        <v>98903984.198603034</v>
      </c>
      <c r="P83" s="214">
        <v>10962.956999999995</v>
      </c>
      <c r="Q83" s="214">
        <v>7648.0877221421688</v>
      </c>
      <c r="R83" s="214">
        <v>29780438.535372198</v>
      </c>
      <c r="S83" s="214">
        <v>5542160</v>
      </c>
      <c r="T83" s="214">
        <v>106957934605.64684</v>
      </c>
      <c r="U83" s="214">
        <v>23588921.683559299</v>
      </c>
      <c r="V83" s="214">
        <v>22797021</v>
      </c>
      <c r="W83" s="214">
        <v>134885386.31033054</v>
      </c>
      <c r="X83" s="214">
        <v>28961963</v>
      </c>
      <c r="Y83" s="214">
        <v>52165.688650249125</v>
      </c>
      <c r="Z83" s="214">
        <v>132808</v>
      </c>
      <c r="AA83" s="214">
        <v>3942</v>
      </c>
      <c r="AB83" s="214">
        <v>2687.3381945771125</v>
      </c>
      <c r="AC83" s="214">
        <v>13143</v>
      </c>
      <c r="AD83" s="214">
        <v>6918642.7300000004</v>
      </c>
      <c r="AE83" s="214">
        <v>29658.320088881301</v>
      </c>
      <c r="AF83" s="214">
        <v>124008.94903168004</v>
      </c>
      <c r="AG83" s="214">
        <v>16937301180.714989</v>
      </c>
      <c r="AH83" s="214">
        <v>12396923803.8395</v>
      </c>
      <c r="AI83" s="214">
        <v>6617307.8714199997</v>
      </c>
      <c r="AJ83" s="214">
        <v>14908175.323150635</v>
      </c>
      <c r="AK83" s="214">
        <v>4527066.2649000064</v>
      </c>
      <c r="AL83" s="214">
        <v>3718736.7175415196</v>
      </c>
      <c r="AM83" s="214">
        <v>34398.027000000002</v>
      </c>
      <c r="AN83" s="214">
        <v>19804892.115898237</v>
      </c>
      <c r="AO83" s="214">
        <v>54357705</v>
      </c>
      <c r="AP83" s="214">
        <v>926941</v>
      </c>
      <c r="AQ83" s="214">
        <v>14043</v>
      </c>
      <c r="AR83" s="214">
        <v>4337</v>
      </c>
      <c r="AS83" s="214">
        <v>26585901</v>
      </c>
      <c r="AT83" s="214">
        <v>1820746120.82181</v>
      </c>
    </row>
    <row r="84" spans="1:46">
      <c r="B84" s="324" t="s">
        <v>228</v>
      </c>
      <c r="D84" s="324" t="s">
        <v>511</v>
      </c>
      <c r="G84" s="324">
        <v>1086</v>
      </c>
      <c r="I84" s="370">
        <f t="shared" si="1"/>
        <v>1086</v>
      </c>
      <c r="J84" s="214">
        <v>3490</v>
      </c>
      <c r="K84" s="214">
        <v>2959</v>
      </c>
      <c r="L84" s="214">
        <v>883998.63708999997</v>
      </c>
      <c r="M84" s="214">
        <v>8655</v>
      </c>
      <c r="N84" s="214">
        <v>3222898</v>
      </c>
      <c r="O84" s="214">
        <v>19115461.866999999</v>
      </c>
      <c r="P84" s="214">
        <v>15329.397000000001</v>
      </c>
      <c r="Q84" s="214">
        <v>5644.2637573224065</v>
      </c>
      <c r="R84" s="214">
        <v>8693435.8710841555</v>
      </c>
      <c r="S84" s="214">
        <v>428656</v>
      </c>
      <c r="T84" s="214">
        <v>8799728339.4300003</v>
      </c>
      <c r="U84" s="214">
        <v>1643783.8039750499</v>
      </c>
      <c r="V84" s="214">
        <v>2606000</v>
      </c>
      <c r="W84" s="214">
        <v>2607906.9319872074</v>
      </c>
      <c r="X84" s="214">
        <v>185054</v>
      </c>
      <c r="Y84" s="214">
        <v>29254</v>
      </c>
      <c r="Z84" s="214">
        <v>16357</v>
      </c>
      <c r="AA84" s="214">
        <v>4728</v>
      </c>
      <c r="AB84" s="214">
        <v>100.84235361000002</v>
      </c>
      <c r="AC84" s="214">
        <v>3906</v>
      </c>
      <c r="AD84" s="214">
        <v>1901153</v>
      </c>
      <c r="AE84" s="214">
        <v>5658</v>
      </c>
      <c r="AF84" s="214">
        <v>29159.81782737</v>
      </c>
      <c r="AG84" s="214">
        <v>2105726412</v>
      </c>
      <c r="AH84" s="214">
        <v>2059595423.4000001</v>
      </c>
      <c r="AI84" s="214">
        <v>360958</v>
      </c>
      <c r="AJ84" s="214">
        <v>1324610</v>
      </c>
      <c r="AK84" s="214">
        <v>172632</v>
      </c>
      <c r="AL84" s="214">
        <v>717639</v>
      </c>
      <c r="AM84" s="214">
        <v>2396.413</v>
      </c>
      <c r="AN84" s="214">
        <v>2954177</v>
      </c>
      <c r="AO84" s="214">
        <v>5632545</v>
      </c>
      <c r="AP84" s="214">
        <v>1988576</v>
      </c>
      <c r="AQ84" s="214">
        <v>2345</v>
      </c>
      <c r="AR84" s="214">
        <v>2470</v>
      </c>
      <c r="AS84" s="214">
        <v>89057883</v>
      </c>
      <c r="AT84" s="214">
        <v>61517217.622804701</v>
      </c>
    </row>
    <row r="85" spans="1:46">
      <c r="A85" s="368" t="s">
        <v>97</v>
      </c>
      <c r="B85" s="324" t="s">
        <v>229</v>
      </c>
      <c r="D85" s="324" t="s">
        <v>244</v>
      </c>
      <c r="G85" s="324">
        <v>1087</v>
      </c>
      <c r="I85" s="370">
        <f t="shared" si="1"/>
        <v>1087</v>
      </c>
      <c r="J85" s="214">
        <v>102941</v>
      </c>
      <c r="K85" s="214">
        <v>473061</v>
      </c>
      <c r="L85" s="214">
        <v>102552269</v>
      </c>
      <c r="M85" s="214">
        <v>1245034.3999999999</v>
      </c>
      <c r="N85" s="214">
        <v>0</v>
      </c>
      <c r="O85" s="214">
        <v>1004361783</v>
      </c>
      <c r="P85" s="214">
        <v>188527.21409514177</v>
      </c>
      <c r="Q85" s="214">
        <v>354149.09738102002</v>
      </c>
      <c r="R85" s="214">
        <v>83114744.107999995</v>
      </c>
      <c r="S85" s="214">
        <v>21265004</v>
      </c>
      <c r="T85" s="214">
        <v>453300042096</v>
      </c>
      <c r="U85" s="214">
        <v>997153163</v>
      </c>
      <c r="V85" s="214">
        <v>394944000</v>
      </c>
      <c r="W85" s="214">
        <v>912975492.00914979</v>
      </c>
      <c r="X85" s="214">
        <v>123057340</v>
      </c>
      <c r="Y85" s="214">
        <v>462109</v>
      </c>
      <c r="Z85" s="214">
        <v>1481728</v>
      </c>
      <c r="AA85" s="214">
        <v>50306</v>
      </c>
      <c r="AB85" s="214">
        <v>5859</v>
      </c>
      <c r="AC85" s="214">
        <v>221778</v>
      </c>
      <c r="AD85" s="214">
        <v>35237279</v>
      </c>
      <c r="AE85" s="214">
        <v>227844</v>
      </c>
      <c r="AF85" s="214">
        <v>821771</v>
      </c>
      <c r="AG85" s="214">
        <v>78908776853.300003</v>
      </c>
      <c r="AH85" s="214">
        <v>65552841690.260002</v>
      </c>
      <c r="AI85" s="214">
        <v>49460349.408859998</v>
      </c>
      <c r="AJ85" s="214">
        <v>375232886</v>
      </c>
      <c r="AK85" s="214">
        <v>15164747</v>
      </c>
      <c r="AL85" s="214">
        <v>20145831</v>
      </c>
      <c r="AM85" s="214">
        <v>898638.03044399957</v>
      </c>
      <c r="AN85" s="214">
        <v>138398000</v>
      </c>
      <c r="AO85" s="214">
        <v>498564893</v>
      </c>
      <c r="AP85" s="214">
        <v>112247683</v>
      </c>
      <c r="AQ85" s="214">
        <v>525799</v>
      </c>
      <c r="AR85" s="214">
        <v>271246</v>
      </c>
      <c r="AS85" s="214">
        <v>1075110000</v>
      </c>
      <c r="AT85" s="214">
        <v>305748.01459930959</v>
      </c>
    </row>
    <row r="86" spans="1:46">
      <c r="B86" s="324" t="s">
        <v>230</v>
      </c>
      <c r="D86" s="324" t="s">
        <v>107</v>
      </c>
      <c r="G86" s="324">
        <v>1088</v>
      </c>
      <c r="I86" s="370">
        <f t="shared" si="1"/>
        <v>1088</v>
      </c>
      <c r="J86" s="214">
        <v>88243</v>
      </c>
      <c r="K86" s="214">
        <v>348339</v>
      </c>
      <c r="L86" s="214">
        <v>46368206.3911082</v>
      </c>
      <c r="M86" s="214">
        <v>1237612.6000000001</v>
      </c>
      <c r="N86" s="214">
        <v>0</v>
      </c>
      <c r="O86" s="214">
        <v>286555817.74910331</v>
      </c>
      <c r="P86" s="214">
        <v>80357.815015</v>
      </c>
      <c r="Q86" s="214">
        <v>47062.113638886352</v>
      </c>
      <c r="R86" s="214">
        <v>19280949.204682</v>
      </c>
      <c r="S86" s="214">
        <v>2196388</v>
      </c>
      <c r="T86" s="214">
        <v>190076589057.79892</v>
      </c>
      <c r="U86" s="214">
        <v>574897950.76916027</v>
      </c>
      <c r="V86" s="214">
        <v>110410000</v>
      </c>
      <c r="W86" s="214">
        <v>1456785454.2300644</v>
      </c>
      <c r="X86" s="214">
        <v>83610958</v>
      </c>
      <c r="Y86" s="214">
        <v>533529.804</v>
      </c>
      <c r="Z86" s="214">
        <v>612128</v>
      </c>
      <c r="AA86" s="214">
        <v>98411</v>
      </c>
      <c r="AB86" s="214">
        <v>10801.221485528</v>
      </c>
      <c r="AC86" s="214">
        <v>117340</v>
      </c>
      <c r="AD86" s="214">
        <v>21524586</v>
      </c>
      <c r="AE86" s="214">
        <v>123512</v>
      </c>
      <c r="AF86" s="214">
        <v>714053</v>
      </c>
      <c r="AG86" s="214">
        <v>45453358851.040001</v>
      </c>
      <c r="AH86" s="214">
        <v>26846578000</v>
      </c>
      <c r="AI86" s="214">
        <v>23770727.522610001</v>
      </c>
      <c r="AJ86" s="214">
        <v>169220839</v>
      </c>
      <c r="AK86" s="214">
        <v>21437753.005507488</v>
      </c>
      <c r="AL86" s="214">
        <v>18207457</v>
      </c>
      <c r="AM86" s="214">
        <v>233928.19271000003</v>
      </c>
      <c r="AN86" s="214">
        <v>112571000</v>
      </c>
      <c r="AO86" s="214">
        <v>149556094</v>
      </c>
      <c r="AP86" s="214">
        <v>78916349</v>
      </c>
      <c r="AQ86" s="214">
        <v>359027</v>
      </c>
      <c r="AR86" s="214">
        <v>150650</v>
      </c>
      <c r="AS86" s="214">
        <v>871494496</v>
      </c>
      <c r="AT86" s="214">
        <v>4700.6965931675131</v>
      </c>
    </row>
    <row r="87" spans="1:46">
      <c r="D87" s="324" t="s">
        <v>120</v>
      </c>
      <c r="G87" s="324">
        <v>1089</v>
      </c>
      <c r="I87" s="370">
        <f t="shared" si="1"/>
        <v>1089</v>
      </c>
      <c r="J87" s="214">
        <v>27430</v>
      </c>
      <c r="K87" s="214">
        <v>25531</v>
      </c>
      <c r="L87" s="214">
        <v>6704911.0137533313</v>
      </c>
      <c r="M87" s="214">
        <v>227162.70875856819</v>
      </c>
      <c r="N87" s="214">
        <v>0</v>
      </c>
      <c r="O87" s="214">
        <v>0</v>
      </c>
      <c r="P87" s="214">
        <v>20767.402693000004</v>
      </c>
      <c r="Q87" s="214">
        <v>0</v>
      </c>
      <c r="R87" s="214">
        <v>14439617.000682002</v>
      </c>
      <c r="S87" s="214">
        <v>0</v>
      </c>
      <c r="T87" s="214">
        <v>35808157872.807281</v>
      </c>
      <c r="U87" s="214">
        <v>362046315.36376303</v>
      </c>
      <c r="V87" s="214">
        <v>0</v>
      </c>
      <c r="W87" s="214">
        <v>166053422.17099434</v>
      </c>
      <c r="X87" s="214">
        <v>21974148</v>
      </c>
      <c r="Y87" s="214">
        <v>255261.77900000001</v>
      </c>
      <c r="Z87" s="214">
        <v>54436</v>
      </c>
      <c r="AA87" s="214">
        <v>11036</v>
      </c>
      <c r="AB87" s="214">
        <v>6250.6836011720125</v>
      </c>
      <c r="AC87" s="214">
        <v>14179</v>
      </c>
      <c r="AD87" s="214">
        <v>4152102</v>
      </c>
      <c r="AE87" s="214">
        <v>25752</v>
      </c>
      <c r="AF87" s="214">
        <v>279455</v>
      </c>
      <c r="AG87" s="214">
        <v>28512620490.859997</v>
      </c>
      <c r="AH87" s="214">
        <v>12989014000</v>
      </c>
      <c r="AI87" s="214">
        <v>3555203.44692</v>
      </c>
      <c r="AJ87" s="214">
        <v>20461274.524610002</v>
      </c>
      <c r="AK87" s="214">
        <v>0</v>
      </c>
      <c r="AL87" s="214">
        <v>127106</v>
      </c>
      <c r="AM87" s="214">
        <v>41037.149590000008</v>
      </c>
      <c r="AN87" s="214">
        <v>34400290</v>
      </c>
      <c r="AO87" s="214">
        <v>53621995</v>
      </c>
      <c r="AP87" s="214">
        <v>0</v>
      </c>
      <c r="AQ87" s="214">
        <v>265730</v>
      </c>
      <c r="AR87" s="214">
        <v>115324</v>
      </c>
      <c r="AS87" s="214">
        <v>339491487</v>
      </c>
      <c r="AT87" s="214">
        <v>17972902.837128241</v>
      </c>
    </row>
    <row r="88" spans="1:46">
      <c r="D88" s="324" t="s">
        <v>108</v>
      </c>
      <c r="G88" s="324">
        <v>1090</v>
      </c>
      <c r="I88" s="370">
        <f t="shared" si="1"/>
        <v>1090</v>
      </c>
      <c r="J88" s="214">
        <v>35690</v>
      </c>
      <c r="K88" s="214">
        <v>161870</v>
      </c>
      <c r="L88" s="214">
        <v>52609608.513659999</v>
      </c>
      <c r="M88" s="214">
        <v>1181595.7</v>
      </c>
      <c r="N88" s="214">
        <v>0</v>
      </c>
      <c r="O88" s="214">
        <v>485421880</v>
      </c>
      <c r="P88" s="214">
        <v>30535.964365</v>
      </c>
      <c r="Q88" s="214">
        <v>173874.853321715</v>
      </c>
      <c r="R88" s="214">
        <v>41438269.2980856</v>
      </c>
      <c r="S88" s="214">
        <v>0</v>
      </c>
      <c r="T88" s="214">
        <v>143842682123.52225</v>
      </c>
      <c r="U88" s="214">
        <v>233770277</v>
      </c>
      <c r="V88" s="214">
        <v>260119000</v>
      </c>
      <c r="W88" s="214">
        <v>193119497.85368511</v>
      </c>
      <c r="X88" s="214">
        <v>692227026</v>
      </c>
      <c r="Y88" s="214">
        <v>149230</v>
      </c>
      <c r="Z88" s="214">
        <v>660708</v>
      </c>
      <c r="AA88" s="214">
        <v>10194</v>
      </c>
      <c r="AB88" s="214">
        <v>2043</v>
      </c>
      <c r="AC88" s="214">
        <v>44472</v>
      </c>
      <c r="AD88" s="214">
        <v>3026060</v>
      </c>
      <c r="AE88" s="214">
        <v>20378</v>
      </c>
      <c r="AF88" s="214">
        <v>176502</v>
      </c>
      <c r="AG88" s="214">
        <v>9864396766.0900002</v>
      </c>
      <c r="AH88" s="214">
        <v>14478622000</v>
      </c>
      <c r="AI88" s="214">
        <v>22418327.586300001</v>
      </c>
      <c r="AJ88" s="214">
        <v>226879688</v>
      </c>
      <c r="AK88" s="214">
        <v>0</v>
      </c>
      <c r="AL88" s="214">
        <v>62215</v>
      </c>
      <c r="AM88" s="214">
        <v>625724.38704599987</v>
      </c>
      <c r="AN88" s="214">
        <v>34204000</v>
      </c>
      <c r="AO88" s="214">
        <v>268433476</v>
      </c>
      <c r="AP88" s="214">
        <v>42217428</v>
      </c>
      <c r="AQ88" s="214">
        <v>347520</v>
      </c>
      <c r="AR88" s="214">
        <v>64535</v>
      </c>
      <c r="AS88" s="214">
        <v>192103000</v>
      </c>
      <c r="AT88" s="214">
        <v>1651985.7926185965</v>
      </c>
    </row>
    <row r="89" spans="1:46">
      <c r="D89" s="324" t="s">
        <v>409</v>
      </c>
      <c r="G89" s="324">
        <v>1091</v>
      </c>
      <c r="I89" s="370">
        <f t="shared" si="1"/>
        <v>1091</v>
      </c>
      <c r="J89" s="214">
        <v>96503</v>
      </c>
      <c r="K89" s="214">
        <v>484678</v>
      </c>
      <c r="L89" s="214">
        <v>92272903.891014874</v>
      </c>
      <c r="M89" s="214">
        <v>2192045.5912414319</v>
      </c>
      <c r="N89" s="214">
        <v>0</v>
      </c>
      <c r="O89" s="214">
        <v>771977697.74910331</v>
      </c>
      <c r="P89" s="214">
        <v>90126.376686999996</v>
      </c>
      <c r="Q89" s="214">
        <v>220936.96696060133</v>
      </c>
      <c r="R89" s="214">
        <v>46279601.502085596</v>
      </c>
      <c r="S89" s="214">
        <v>2196388</v>
      </c>
      <c r="T89" s="214">
        <v>298111113308.51392</v>
      </c>
      <c r="U89" s="214">
        <v>446621912.40539724</v>
      </c>
      <c r="V89" s="214">
        <v>370529000</v>
      </c>
      <c r="W89" s="214">
        <v>1483851529.9127553</v>
      </c>
      <c r="X89" s="214">
        <v>753863836</v>
      </c>
      <c r="Y89" s="214">
        <v>427498.02500000002</v>
      </c>
      <c r="Z89" s="214">
        <v>1218400</v>
      </c>
      <c r="AA89" s="214">
        <v>97569</v>
      </c>
      <c r="AB89" s="214">
        <v>6593.5378843559874</v>
      </c>
      <c r="AC89" s="214">
        <v>147633</v>
      </c>
      <c r="AD89" s="214">
        <v>20398544</v>
      </c>
      <c r="AE89" s="214">
        <v>118138</v>
      </c>
      <c r="AF89" s="214">
        <v>611100</v>
      </c>
      <c r="AG89" s="214">
        <v>26805135126.270004</v>
      </c>
      <c r="AH89" s="214">
        <v>28336186000</v>
      </c>
      <c r="AI89" s="214">
        <v>42633851.661990002</v>
      </c>
      <c r="AJ89" s="214">
        <v>375639252.47538996</v>
      </c>
      <c r="AK89" s="214">
        <v>21437753.005507488</v>
      </c>
      <c r="AL89" s="214">
        <v>18142566</v>
      </c>
      <c r="AM89" s="214">
        <v>818615.43016599992</v>
      </c>
      <c r="AN89" s="214">
        <v>112374710</v>
      </c>
      <c r="AO89" s="214">
        <v>364367575</v>
      </c>
      <c r="AP89" s="214">
        <v>121133777</v>
      </c>
      <c r="AQ89" s="214">
        <v>440817</v>
      </c>
      <c r="AR89" s="214">
        <v>99861</v>
      </c>
      <c r="AS89" s="214">
        <v>724106009</v>
      </c>
      <c r="AT89" s="214">
        <v>766741888.73790371</v>
      </c>
    </row>
    <row r="90" spans="1:46">
      <c r="A90" s="368" t="s">
        <v>170</v>
      </c>
      <c r="B90" s="324" t="s">
        <v>231</v>
      </c>
      <c r="D90" s="324" t="s">
        <v>101</v>
      </c>
      <c r="G90" s="324">
        <v>1092</v>
      </c>
      <c r="I90" s="370">
        <f t="shared" si="1"/>
        <v>1092</v>
      </c>
    </row>
    <row r="91" spans="1:46">
      <c r="D91" s="324" t="s">
        <v>102</v>
      </c>
      <c r="G91" s="324">
        <v>1093</v>
      </c>
      <c r="I91" s="370">
        <f t="shared" si="1"/>
        <v>1093</v>
      </c>
    </row>
    <row r="92" spans="1:46" ht="12.75" customHeight="1">
      <c r="D92" s="324" t="s">
        <v>124</v>
      </c>
      <c r="G92" s="324">
        <v>1094</v>
      </c>
      <c r="I92" s="370">
        <f t="shared" si="1"/>
        <v>1094</v>
      </c>
    </row>
    <row r="93" spans="1:46">
      <c r="D93" s="324" t="s">
        <v>251</v>
      </c>
      <c r="G93" s="324">
        <v>1095</v>
      </c>
      <c r="I93" s="370">
        <f t="shared" si="1"/>
        <v>1095</v>
      </c>
    </row>
    <row r="94" spans="1:46">
      <c r="D94" s="324" t="s">
        <v>103</v>
      </c>
      <c r="G94" s="324">
        <v>1096</v>
      </c>
      <c r="I94" s="370">
        <f t="shared" si="1"/>
        <v>1096</v>
      </c>
    </row>
    <row r="95" spans="1:46">
      <c r="D95" s="324" t="s">
        <v>252</v>
      </c>
      <c r="G95" s="324">
        <v>1097</v>
      </c>
      <c r="I95" s="370">
        <f t="shared" si="1"/>
        <v>1097</v>
      </c>
    </row>
    <row r="96" spans="1:46">
      <c r="D96" s="324" t="s">
        <v>515</v>
      </c>
      <c r="G96" s="324">
        <v>1098</v>
      </c>
      <c r="I96" s="370">
        <f t="shared" si="1"/>
        <v>1098</v>
      </c>
    </row>
    <row r="97" spans="2:9">
      <c r="D97" s="324" t="s">
        <v>104</v>
      </c>
      <c r="G97" s="324">
        <v>1099</v>
      </c>
      <c r="I97" s="370">
        <f t="shared" si="1"/>
        <v>1099</v>
      </c>
    </row>
    <row r="98" spans="2:9">
      <c r="D98" s="324" t="s">
        <v>105</v>
      </c>
      <c r="G98" s="324">
        <v>1100</v>
      </c>
      <c r="I98" s="370">
        <f t="shared" si="1"/>
        <v>1100</v>
      </c>
    </row>
    <row r="99" spans="2:9">
      <c r="D99" s="324" t="s">
        <v>701</v>
      </c>
      <c r="G99" s="324">
        <v>1101</v>
      </c>
      <c r="I99" s="370">
        <f t="shared" si="1"/>
        <v>1101</v>
      </c>
    </row>
    <row r="100" spans="2:9">
      <c r="D100" s="324" t="s">
        <v>106</v>
      </c>
      <c r="G100" s="324">
        <v>1102</v>
      </c>
      <c r="I100" s="370">
        <f t="shared" si="1"/>
        <v>1102</v>
      </c>
    </row>
    <row r="101" spans="2:9">
      <c r="B101" s="324" t="s">
        <v>232</v>
      </c>
      <c r="D101" s="324" t="s">
        <v>248</v>
      </c>
      <c r="G101" s="324">
        <v>1107</v>
      </c>
      <c r="I101" s="370">
        <f t="shared" si="1"/>
        <v>1107</v>
      </c>
    </row>
    <row r="102" spans="2:9">
      <c r="D102" s="324" t="s">
        <v>519</v>
      </c>
      <c r="G102" s="324">
        <v>1108</v>
      </c>
      <c r="I102" s="370">
        <f t="shared" si="1"/>
        <v>1108</v>
      </c>
    </row>
    <row r="103" spans="2:9">
      <c r="D103" s="324" t="s">
        <v>520</v>
      </c>
      <c r="G103" s="324">
        <v>1109</v>
      </c>
      <c r="I103" s="370">
        <f t="shared" si="1"/>
        <v>1109</v>
      </c>
    </row>
    <row r="104" spans="2:9">
      <c r="D104" s="324" t="s">
        <v>521</v>
      </c>
      <c r="G104" s="324">
        <v>1110</v>
      </c>
      <c r="I104" s="370">
        <f t="shared" si="1"/>
        <v>1110</v>
      </c>
    </row>
    <row r="105" spans="2:9"/>
    <row r="106" spans="2:9"/>
    <row r="107" spans="2:9"/>
    <row r="108" spans="2:9"/>
    <row r="109" spans="2:9" ht="15" customHeight="1"/>
    <row r="110" spans="2:9"/>
    <row r="111" spans="2:9" hidden="1"/>
    <row r="112" spans="2:9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</sheetData>
  <sheetProtection password="EE70" sheet="1" objects="1" scenarios="1"/>
  <hyperlinks>
    <hyperlink ref="J16" r:id="rId1" display="https://www.kbc.com"/>
    <hyperlink ref="K16" r:id="rId2" display="https://www.dnb.no/en/about-us/investor-relations/capital-adequacy-framework.html?la=EN&amp;site=DNB_NO"/>
    <hyperlink ref="L16" r:id="rId3" display="http://www.group.intesasanpaolo.com/scriptIsir0/si09/governance/ita_assessment_methodology.jsp"/>
    <hyperlink ref="M16" r:id="rId4" display="http://b.mps.it/go/gsibs14"/>
    <hyperlink ref="N16" r:id="rId5" display="https://www.unicreditgroup.eu/content/dam/unicreditgroup/documents/en/investors/financial-reports/2014/GSIBs_Disclosure_Dec-31-2014-ENG.pdf"/>
    <hyperlink ref="O16" r:id="rId6" display="http://files.shareholder.com/downloads/STANCHAR/21942380x0x824957/6E8EA210-E46B-495F-8BB2-B439F545D7BF/Standard_Chartered_PLC_2014_G-SII_disclosure.pdf"/>
    <hyperlink ref="Q16" r:id="rId7" display="https://www.commerzbank.de/media/aktionaere/fremdkapitalgeber/Detailed_G-SIB_Data_Disclosure_End_2014.pdf"/>
    <hyperlink ref="R16" r:id="rId8" display="https://www.deutsche-bank.de/ir/en/content/reports_2014.htm"/>
    <hyperlink ref="S16" r:id="rId9" display="https://www.dzbank.com/content/dam/dzbank_com/en/home/profile/investor_relations/pdf_dokumente/Berichte2014/Global_Sifis_2014_englisch.pdf"/>
    <hyperlink ref="T16" r:id="rId10" display="http://buba.helaba.de"/>
    <hyperlink ref="U16" r:id="rId11" display="http://www.lbbw.de/media/investor_relations/pdf_investorrelations/2015/LBBW_Datenerhebung_zur_Ermittlung_der_global_systemrelevanten_Institute_2014.pdf"/>
    <hyperlink ref="V16" r:id="rId12" display="https://www.nordlb.com/fileadmin/redaktion_en/branchen/investorrelations/geschaeftsberichte/2014/NORDLB_Systemic_Importance_Announcement_31-Dec-2014.pdf"/>
    <hyperlink ref="W16" r:id="rId13" display="https://www.danskebank.com"/>
    <hyperlink ref="X16" r:id="rId14" display="http://www.bpce.fr/Investisseur/Information-reglementee/Publications-reglementaires"/>
    <hyperlink ref="Y16" r:id="rId15" display="https://www.creditmutuel.fr/groupecm/fr/publications/rapports-annuels.html"/>
    <hyperlink ref="Z16" r:id="rId16" display="https://www.labanquepostale.fr/groupe/Investisseur/information_reglementee/publications-reglementees.html"/>
    <hyperlink ref="AA16" r:id="rId17" display="https://www.abnamro.com/en/images/010_About_ABN_AMRO/040_Reports_and_reviews/Files/2014_Annual_Report.pdf"/>
    <hyperlink ref="AB16" r:id="rId18" display="http://www.ing.com/ING-in-Society/Sustainability/Stakeholder-engagement/Global-systemically-important-bank-indicators.htm"/>
    <hyperlink ref="AC16" r:id="rId19" display="https://www.rabobank.com/en/images/global-systemically-important-banks.pdf"/>
    <hyperlink ref="AD16" r:id="rId20" display="http://www.barclays.com/content/dam/barclayspublic/docs/InvestorRelations/IRNewsPresentations/2015News/Barclays_G-SII_external_disclosure_Dec2014.pdf"/>
    <hyperlink ref="AE16" r:id="rId21" display="http://www.hsbc.com/investor-relations/financial-and-regulatory-reports"/>
    <hyperlink ref="AF16" r:id="rId22" display="http://www.lloydsbankinggroup.com/investors/financial-performance/lloyds-banking-group/"/>
    <hyperlink ref="AG16" r:id="rId23" location="xtab:2014-2015" display="http://www.nationwide.co.uk/about/corporate-information/results-and-accounts#xtab:2014-2015"/>
    <hyperlink ref="AH16" r:id="rId24" display="http://investors.rbs.com/results-centre/archived-group-results/2014.aspx"/>
    <hyperlink ref="AJ16" r:id="rId25" display="http://www.societegenerale.com/sites/default/files/documents/Pilier%20III/2015/SOCIETE_GENERALE_FR-MPG_End-2014G-SIB%20template.pdf"/>
    <hyperlink ref="AK16" r:id="rId26" display="https://invest.bnpparibas.com/en/conferences-and-publications"/>
    <hyperlink ref="AL16" r:id="rId27" display="https://www.handelsbanken.se/ir"/>
    <hyperlink ref="AM16" r:id="rId28" display="http://www.credit-agricole.com/Investisseur-et-actionnaire/Information-financiere/Pilier-3-et-autres-publications-prudentielles"/>
    <hyperlink ref="AO16" r:id="rId29" display="http://sebgroup.com/investor-relations"/>
    <hyperlink ref="AP16" r:id="rId30" display="https://www.swedbank.com/investor-relations/risk-and-capital-adequacy/risk-report/index.htm"/>
    <hyperlink ref="AN16" r:id="rId31" display="https://nordea.com/GSIB"/>
    <hyperlink ref="AQ16" r:id="rId32" display="http://www.santander.com/csgs/Satellite/CFWCSancomQP01/es_ES/Corporativo/Relacion-con-Inversores/Noticias-Significativas.html"/>
    <hyperlink ref="AR16" r:id="rId33" display="http://shareholdersandinvestors.bbva.com/TLBB/fbinir/mult/BBVAGSIBsdisclosureDecember_2014v_tcm927-518162.pdf"/>
    <hyperlink ref="AS16" r:id="rId34" display="http://www.bfatenedoradeacciones.com/Portal/Home/cruce/0,0,103472%24P1%3D1582,00.html"/>
    <hyperlink ref="AT16" r:id="rId35"/>
  </hyperlinks>
  <printOptions horizontalCentered="1" verticalCentered="1"/>
  <pageMargins left="0.39370078740157499" right="0.39370078740157499" top="0.78740157480314998" bottom="0.78740157480314998" header="0.39370078740157499" footer="0.39370078740157499"/>
  <pageSetup paperSize="9" scale="56" fitToHeight="5" orientation="landscape" r:id="rId36"/>
  <headerFooter alignWithMargins="0">
    <oddHeader>&amp;L&amp;"Arial,Bold"&amp;16Basel Committee on Banking Supervision&amp;C&amp;16&amp;F&amp;R&amp;"Arial,Bold"&amp;16Confidential</oddHeader>
    <oddFooter>&amp;L&amp;16&amp;D  &amp;T&amp;R&amp;16Page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V310"/>
  <sheetViews>
    <sheetView zoomScale="70" zoomScaleNormal="70" workbookViewId="0">
      <selection activeCell="L2" sqref="L2"/>
    </sheetView>
  </sheetViews>
  <sheetFormatPr defaultColWidth="0" defaultRowHeight="12.75" zeroHeight="1"/>
  <cols>
    <col min="1" max="1" width="5.7109375" style="9" customWidth="1"/>
    <col min="2" max="2" width="5.7109375" style="6" customWidth="1"/>
    <col min="3" max="3" width="50.7109375" style="7" customWidth="1"/>
    <col min="4" max="4" width="10.7109375" style="7" customWidth="1"/>
    <col min="5" max="5" width="25.7109375" style="7" customWidth="1"/>
    <col min="6" max="6" width="5.7109375" style="7" customWidth="1"/>
    <col min="7" max="7" width="24.7109375" style="7" customWidth="1"/>
    <col min="8" max="8" width="10.5703125" style="74" customWidth="1"/>
    <col min="9" max="9" width="17" style="7" customWidth="1"/>
    <col min="10" max="10" width="4.7109375" style="9" customWidth="1"/>
    <col min="11" max="11" width="15.28515625" style="8" customWidth="1"/>
    <col min="12" max="12" width="45.7109375" style="7" customWidth="1"/>
    <col min="13" max="13" width="4.7109375" style="9" customWidth="1"/>
    <col min="14" max="14" width="25.7109375" style="7" customWidth="1"/>
    <col min="15" max="15" width="5.7109375" style="8" customWidth="1"/>
    <col min="16" max="16" width="9.140625" customWidth="1"/>
    <col min="17" max="16384" width="9.140625" hidden="1"/>
  </cols>
  <sheetData>
    <row r="1" spans="1:22">
      <c r="A1" s="15"/>
      <c r="B1" s="153"/>
      <c r="C1" s="4"/>
      <c r="D1" s="4"/>
      <c r="E1" s="4"/>
      <c r="F1" s="4"/>
      <c r="G1" s="4"/>
      <c r="H1" s="111"/>
      <c r="I1" s="4"/>
      <c r="J1" s="15"/>
      <c r="K1" s="3"/>
      <c r="L1" s="4"/>
      <c r="M1" s="15"/>
      <c r="N1" s="4"/>
      <c r="O1" s="3"/>
      <c r="P1" s="9"/>
      <c r="Q1" s="9"/>
      <c r="R1" s="9"/>
      <c r="S1" s="9"/>
      <c r="T1" s="9"/>
      <c r="U1" s="9"/>
      <c r="V1" s="9"/>
    </row>
    <row r="2" spans="1:22" ht="26.25">
      <c r="A2" s="15"/>
      <c r="B2" s="4"/>
      <c r="C2" s="381" t="s">
        <v>450</v>
      </c>
      <c r="D2" s="381"/>
      <c r="E2" s="381"/>
      <c r="F2" s="4"/>
      <c r="G2" s="115" t="s">
        <v>702</v>
      </c>
      <c r="H2" s="111"/>
      <c r="I2" s="116"/>
      <c r="J2" s="15"/>
      <c r="K2" s="3"/>
      <c r="L2" s="116"/>
      <c r="M2" s="15"/>
      <c r="N2" s="116"/>
      <c r="O2" s="3"/>
      <c r="P2" s="9"/>
      <c r="Q2" s="9"/>
      <c r="R2" s="9"/>
      <c r="S2" s="9"/>
      <c r="T2" s="9"/>
      <c r="U2" s="9"/>
      <c r="V2" s="9"/>
    </row>
    <row r="3" spans="1:22" ht="15.75">
      <c r="A3" s="15"/>
      <c r="B3" s="54" t="s">
        <v>19</v>
      </c>
      <c r="C3" s="55"/>
      <c r="D3" s="55"/>
      <c r="E3" s="55"/>
      <c r="F3" s="55"/>
      <c r="G3" s="55"/>
      <c r="H3" s="72"/>
      <c r="I3" s="55"/>
      <c r="J3" s="55"/>
      <c r="K3" s="55"/>
      <c r="L3" s="55"/>
      <c r="M3" s="55"/>
      <c r="N3" s="55"/>
      <c r="O3" s="56"/>
      <c r="P3" s="9"/>
      <c r="Q3" s="9"/>
      <c r="R3" s="9"/>
      <c r="S3" s="9"/>
      <c r="T3" s="9"/>
      <c r="U3" s="9"/>
      <c r="V3" s="9"/>
    </row>
    <row r="4" spans="1:22">
      <c r="A4" s="15"/>
      <c r="B4" s="75"/>
      <c r="C4" s="24"/>
      <c r="D4" s="24"/>
      <c r="E4" s="3"/>
      <c r="F4" s="3"/>
      <c r="G4" s="3"/>
      <c r="H4" s="22"/>
      <c r="I4" s="3"/>
      <c r="J4" s="3"/>
      <c r="K4" s="3"/>
      <c r="L4" s="3"/>
      <c r="M4" s="3"/>
      <c r="N4" s="3"/>
      <c r="O4" s="76"/>
      <c r="P4" s="9"/>
      <c r="Q4" s="9"/>
      <c r="R4" s="9"/>
      <c r="S4" s="9"/>
      <c r="T4" s="9"/>
      <c r="U4" s="9"/>
      <c r="V4" s="9"/>
    </row>
    <row r="5" spans="1:22">
      <c r="A5" s="15"/>
      <c r="B5" s="75"/>
      <c r="C5" s="46" t="s">
        <v>218</v>
      </c>
      <c r="D5" s="47"/>
      <c r="E5" s="48"/>
      <c r="F5" s="45" t="s">
        <v>136</v>
      </c>
      <c r="G5" s="28" t="s">
        <v>92</v>
      </c>
      <c r="H5" s="23"/>
      <c r="I5" s="28" t="s">
        <v>17</v>
      </c>
      <c r="J5" s="3"/>
      <c r="K5" s="3"/>
      <c r="L5" s="3"/>
      <c r="M5" s="3"/>
      <c r="N5" s="3"/>
      <c r="O5" s="76"/>
      <c r="P5" s="9"/>
      <c r="Q5" s="9"/>
      <c r="R5" s="9"/>
      <c r="S5" s="9"/>
      <c r="T5" s="9"/>
      <c r="U5" s="9"/>
      <c r="V5" s="9"/>
    </row>
    <row r="6" spans="1:22">
      <c r="A6" s="15"/>
      <c r="B6" s="75"/>
      <c r="C6" s="93" t="s">
        <v>451</v>
      </c>
      <c r="D6" s="94"/>
      <c r="E6" s="95"/>
      <c r="F6" s="33"/>
      <c r="G6" s="32"/>
      <c r="H6" s="23"/>
      <c r="I6" s="41"/>
      <c r="J6" s="3"/>
      <c r="K6" s="3"/>
      <c r="L6" s="3"/>
      <c r="M6" s="3"/>
      <c r="N6" s="3"/>
      <c r="O6" s="76"/>
      <c r="P6" s="9"/>
      <c r="Q6" s="9"/>
      <c r="R6" s="9"/>
      <c r="S6" s="9"/>
      <c r="T6" s="9"/>
      <c r="U6" s="9"/>
      <c r="V6" s="9"/>
    </row>
    <row r="7" spans="1:22">
      <c r="A7" s="15"/>
      <c r="B7" s="75"/>
      <c r="C7" s="96" t="s">
        <v>41</v>
      </c>
      <c r="D7" s="97"/>
      <c r="E7" s="95"/>
      <c r="F7" s="147">
        <v>1001</v>
      </c>
      <c r="G7" s="58" t="s">
        <v>18</v>
      </c>
      <c r="H7" s="23" t="s">
        <v>39</v>
      </c>
      <c r="I7" s="42" t="str">
        <f>IF(OR(G7="&lt;select&gt;",ISBLANK(G7)),"Please select a code"," ")</f>
        <v>Please select a code</v>
      </c>
      <c r="J7" s="3"/>
      <c r="K7" s="3"/>
      <c r="L7" s="3"/>
      <c r="M7" s="3"/>
      <c r="N7" s="3"/>
      <c r="O7" s="76"/>
      <c r="P7" s="9"/>
      <c r="Q7" s="9"/>
      <c r="R7" s="9"/>
      <c r="S7" s="9"/>
      <c r="T7" s="9"/>
      <c r="U7" s="9"/>
      <c r="V7" s="9"/>
    </row>
    <row r="8" spans="1:22">
      <c r="A8" s="15"/>
      <c r="B8" s="75"/>
      <c r="C8" s="96" t="s">
        <v>134</v>
      </c>
      <c r="D8" s="97"/>
      <c r="E8" s="95"/>
      <c r="F8" s="147">
        <v>1002</v>
      </c>
      <c r="G8" s="59"/>
      <c r="H8" s="23" t="s">
        <v>40</v>
      </c>
      <c r="I8" s="42" t="str">
        <f>IF(ISNUMBER(G8),"No numbers please",IF(ISTEXT(G8)," ","Please enter a name"))</f>
        <v>Please enter a name</v>
      </c>
      <c r="J8" s="3"/>
      <c r="K8" s="3"/>
      <c r="L8" s="3"/>
      <c r="M8" s="3"/>
      <c r="N8" s="28" t="s">
        <v>140</v>
      </c>
      <c r="O8" s="76"/>
      <c r="P8" s="9"/>
      <c r="Q8" s="9"/>
      <c r="R8" s="9"/>
      <c r="S8" s="9"/>
      <c r="T8" s="9"/>
      <c r="U8" s="9"/>
      <c r="V8" s="9"/>
    </row>
    <row r="9" spans="1:22">
      <c r="A9" s="15"/>
      <c r="B9" s="75"/>
      <c r="C9" s="96" t="s">
        <v>267</v>
      </c>
      <c r="D9" s="97"/>
      <c r="E9" s="95"/>
      <c r="F9" s="147">
        <v>1003</v>
      </c>
      <c r="G9" s="160" t="s">
        <v>18</v>
      </c>
      <c r="H9" s="23" t="s">
        <v>42</v>
      </c>
      <c r="I9" s="42" t="str">
        <f>IF(OR(G9="&lt;select&gt;",ISBLANK(G9)),"Please select a date"," ")</f>
        <v>Please select a date</v>
      </c>
      <c r="J9" s="3"/>
      <c r="K9" s="3"/>
      <c r="L9" s="3"/>
      <c r="M9" s="3"/>
      <c r="N9" s="159"/>
      <c r="O9" s="76"/>
      <c r="P9" s="9"/>
      <c r="Q9" s="9"/>
      <c r="R9" s="9"/>
      <c r="S9" s="9"/>
      <c r="T9" s="9"/>
      <c r="U9" s="9"/>
      <c r="V9" s="9"/>
    </row>
    <row r="10" spans="1:22">
      <c r="A10" s="15"/>
      <c r="B10" s="75"/>
      <c r="C10" s="96" t="s">
        <v>268</v>
      </c>
      <c r="D10" s="97"/>
      <c r="E10" s="95"/>
      <c r="F10" s="147">
        <v>1004</v>
      </c>
      <c r="G10" s="161" t="s">
        <v>18</v>
      </c>
      <c r="H10" s="23" t="s">
        <v>264</v>
      </c>
      <c r="I10" s="42" t="str">
        <f>IF(OR(G10="&lt;select&gt;",ISBLANK(G10)),"Please select a value"," ")</f>
        <v>Please select a value</v>
      </c>
      <c r="J10" s="3"/>
      <c r="K10" s="3"/>
      <c r="L10" s="3"/>
      <c r="M10" s="3"/>
      <c r="N10" s="159"/>
      <c r="O10" s="76"/>
      <c r="P10" s="9"/>
      <c r="Q10" s="9"/>
      <c r="R10" s="9"/>
      <c r="S10" s="9"/>
      <c r="T10" s="9"/>
      <c r="U10" s="9"/>
      <c r="V10" s="9"/>
    </row>
    <row r="11" spans="1:22">
      <c r="A11" s="15"/>
      <c r="B11" s="75"/>
      <c r="C11" s="98" t="s">
        <v>269</v>
      </c>
      <c r="D11" s="99"/>
      <c r="E11" s="101"/>
      <c r="F11" s="147">
        <v>1005</v>
      </c>
      <c r="G11" s="34" t="s">
        <v>703</v>
      </c>
      <c r="H11" s="23" t="s">
        <v>265</v>
      </c>
      <c r="I11" s="43"/>
      <c r="J11" s="3"/>
      <c r="K11" s="3"/>
      <c r="L11" s="3"/>
      <c r="M11" s="3"/>
      <c r="N11" s="3"/>
      <c r="O11" s="76"/>
      <c r="P11" s="9"/>
      <c r="Q11" s="9"/>
      <c r="R11" s="9"/>
      <c r="S11" s="9"/>
      <c r="T11" s="9"/>
      <c r="U11" s="9"/>
      <c r="V11" s="9"/>
    </row>
    <row r="12" spans="1:22">
      <c r="A12" s="15"/>
      <c r="B12" s="75"/>
      <c r="C12" s="98" t="s">
        <v>270</v>
      </c>
      <c r="D12" s="99"/>
      <c r="E12" s="100"/>
      <c r="F12" s="147">
        <v>1006</v>
      </c>
      <c r="G12" s="60"/>
      <c r="H12" s="23" t="s">
        <v>266</v>
      </c>
      <c r="I12" s="42" t="str">
        <f>IF(ISTEXT(G12),"No text please",IF(ISNUMBER(G12)," ", "Please enter a date"))</f>
        <v>Please enter a date</v>
      </c>
      <c r="J12" s="3"/>
      <c r="K12" s="3"/>
      <c r="L12" s="3"/>
      <c r="M12" s="3"/>
      <c r="N12" s="3"/>
      <c r="O12" s="76"/>
      <c r="P12" s="9"/>
      <c r="Q12" s="9"/>
      <c r="R12" s="9"/>
      <c r="S12" s="9"/>
      <c r="T12" s="9"/>
      <c r="U12" s="9"/>
      <c r="V12" s="9"/>
    </row>
    <row r="13" spans="1:22">
      <c r="A13" s="15"/>
      <c r="B13" s="75"/>
      <c r="C13" s="93" t="s">
        <v>118</v>
      </c>
      <c r="D13" s="94"/>
      <c r="E13" s="95"/>
      <c r="F13" s="33"/>
      <c r="G13" s="32"/>
      <c r="H13" s="23"/>
      <c r="I13" s="43"/>
      <c r="J13" s="3"/>
      <c r="K13" s="3"/>
      <c r="L13" s="3"/>
      <c r="M13" s="3"/>
      <c r="N13" s="3"/>
      <c r="O13" s="76"/>
      <c r="P13" s="9"/>
      <c r="Q13" s="9"/>
      <c r="R13" s="9"/>
      <c r="S13" s="9"/>
      <c r="T13" s="9"/>
      <c r="U13" s="9"/>
      <c r="V13" s="9"/>
    </row>
    <row r="14" spans="1:22">
      <c r="A14" s="15"/>
      <c r="B14" s="75"/>
      <c r="C14" s="96" t="s">
        <v>259</v>
      </c>
      <c r="D14" s="97"/>
      <c r="E14" s="95"/>
      <c r="F14" s="147">
        <v>1007</v>
      </c>
      <c r="G14" s="35">
        <v>1000</v>
      </c>
      <c r="H14" s="23" t="s">
        <v>43</v>
      </c>
      <c r="I14" s="42" t="str">
        <f>IF(OR(G14="&lt;select&gt;",ISBLANK(G14)),"Please select a value"," ")</f>
        <v xml:space="preserve"> </v>
      </c>
      <c r="J14" s="3"/>
      <c r="K14" s="3"/>
      <c r="L14" s="3"/>
      <c r="M14" s="3"/>
      <c r="N14" s="3"/>
      <c r="O14" s="76"/>
      <c r="P14" s="9"/>
      <c r="Q14" s="9"/>
      <c r="R14" s="9"/>
      <c r="S14" s="9"/>
      <c r="T14" s="9"/>
      <c r="U14" s="9"/>
      <c r="V14" s="9"/>
    </row>
    <row r="15" spans="1:22">
      <c r="A15" s="15"/>
      <c r="B15" s="75"/>
      <c r="C15" s="98" t="s">
        <v>260</v>
      </c>
      <c r="D15" s="99"/>
      <c r="E15" s="100"/>
      <c r="F15" s="147">
        <v>1008</v>
      </c>
      <c r="G15" s="36" t="s">
        <v>18</v>
      </c>
      <c r="H15" s="23" t="s">
        <v>44</v>
      </c>
      <c r="I15" s="42" t="str">
        <f>IF(OR(G15="&lt;select&gt;",ISBLANK(G15)),"Please select a value"," ")</f>
        <v>Please select a value</v>
      </c>
      <c r="J15" s="3"/>
      <c r="K15" s="3"/>
      <c r="L15" s="28" t="s">
        <v>138</v>
      </c>
      <c r="M15" s="3"/>
      <c r="N15" s="28" t="s">
        <v>140</v>
      </c>
      <c r="O15" s="76"/>
      <c r="P15" s="9"/>
      <c r="Q15" s="9"/>
      <c r="R15" s="9"/>
      <c r="S15" s="9"/>
      <c r="T15" s="9"/>
      <c r="U15" s="9"/>
      <c r="V15" s="9"/>
    </row>
    <row r="16" spans="1:22">
      <c r="A16" s="15"/>
      <c r="B16" s="75"/>
      <c r="C16" s="98" t="s">
        <v>261</v>
      </c>
      <c r="D16" s="99"/>
      <c r="E16" s="100"/>
      <c r="F16" s="147">
        <v>1009</v>
      </c>
      <c r="G16" s="110"/>
      <c r="H16" s="23" t="s">
        <v>45</v>
      </c>
      <c r="I16" s="42" t="str">
        <f>IF(ISTEXT(G16),"No text please",IF(ISNUMBER(G16)," ", "Please enter a date"))</f>
        <v>Please enter a date</v>
      </c>
      <c r="J16" s="3"/>
      <c r="K16" s="3"/>
      <c r="L16" s="158"/>
      <c r="M16" s="3"/>
      <c r="N16" s="159"/>
      <c r="O16" s="76"/>
      <c r="P16" s="9"/>
      <c r="Q16" s="9"/>
      <c r="R16" s="9"/>
      <c r="S16" s="9"/>
      <c r="T16" s="9"/>
      <c r="U16" s="9"/>
      <c r="V16" s="9"/>
    </row>
    <row r="17" spans="1:22">
      <c r="A17" s="15"/>
      <c r="B17" s="75"/>
      <c r="C17" s="98" t="s">
        <v>262</v>
      </c>
      <c r="D17" s="99"/>
      <c r="E17" s="100"/>
      <c r="F17" s="147">
        <v>1010</v>
      </c>
      <c r="G17" s="36"/>
      <c r="H17" s="23" t="s">
        <v>46</v>
      </c>
      <c r="I17" s="42" t="str">
        <f>IF(ISNUMBER(G17),"No numbers please",IF(ISTEXT(G17)," ","Please enter a value"))</f>
        <v>Please enter a value</v>
      </c>
      <c r="J17" s="3"/>
      <c r="K17" s="3"/>
      <c r="L17" s="158"/>
      <c r="M17" s="3"/>
      <c r="N17" s="159"/>
      <c r="O17" s="76"/>
      <c r="P17" s="9"/>
      <c r="Q17" s="9"/>
      <c r="R17" s="9"/>
      <c r="S17" s="9"/>
      <c r="T17" s="9"/>
      <c r="U17" s="9"/>
      <c r="V17" s="9"/>
    </row>
    <row r="18" spans="1:22">
      <c r="A18" s="15"/>
      <c r="B18" s="75"/>
      <c r="C18" s="98" t="s">
        <v>263</v>
      </c>
      <c r="D18" s="99"/>
      <c r="E18" s="100"/>
      <c r="F18" s="147">
        <v>1011</v>
      </c>
      <c r="G18" s="152"/>
      <c r="H18" s="23" t="s">
        <v>47</v>
      </c>
      <c r="I18" s="42" t="str">
        <f>IF(ISNUMBER(G18),"No numbers please",IF(ISTEXT(G18)," ","Please enter a value"))</f>
        <v>Please enter a value</v>
      </c>
      <c r="J18" s="3"/>
      <c r="K18" s="3"/>
      <c r="L18" s="158"/>
      <c r="M18" s="3"/>
      <c r="N18" s="159"/>
      <c r="O18" s="76"/>
      <c r="P18" s="9"/>
      <c r="Q18" s="9"/>
      <c r="R18" s="9"/>
      <c r="S18" s="9"/>
      <c r="T18" s="9"/>
      <c r="U18" s="9"/>
      <c r="V18" s="9"/>
    </row>
    <row r="19" spans="1:22">
      <c r="A19" s="15"/>
      <c r="B19" s="117"/>
      <c r="C19" s="118"/>
      <c r="D19" s="118"/>
      <c r="E19" s="109"/>
      <c r="F19" s="119"/>
      <c r="G19" s="109"/>
      <c r="H19" s="120"/>
      <c r="I19" s="109"/>
      <c r="J19" s="109"/>
      <c r="K19" s="109"/>
      <c r="L19" s="109"/>
      <c r="M19" s="109"/>
      <c r="N19" s="109"/>
      <c r="O19" s="121"/>
      <c r="P19" s="9"/>
      <c r="Q19" s="9"/>
      <c r="R19" s="9"/>
      <c r="S19" s="9"/>
      <c r="T19" s="9"/>
      <c r="U19" s="9"/>
      <c r="V19" s="9"/>
    </row>
    <row r="20" spans="1:22" ht="15.75">
      <c r="A20" s="15"/>
      <c r="B20" s="54" t="s">
        <v>21</v>
      </c>
      <c r="C20" s="55"/>
      <c r="D20" s="55"/>
      <c r="E20" s="55"/>
      <c r="F20" s="55"/>
      <c r="G20" s="55"/>
      <c r="H20" s="72"/>
      <c r="I20" s="55"/>
      <c r="J20" s="55"/>
      <c r="K20" s="55"/>
      <c r="L20" s="55"/>
      <c r="M20" s="55"/>
      <c r="N20" s="55"/>
      <c r="O20" s="56"/>
      <c r="P20" s="9"/>
      <c r="Q20" s="9"/>
      <c r="R20" s="9"/>
      <c r="S20" s="9"/>
      <c r="T20" s="9"/>
      <c r="U20" s="9"/>
      <c r="V20" s="9"/>
    </row>
    <row r="21" spans="1:22">
      <c r="A21" s="15"/>
      <c r="B21" s="122"/>
      <c r="C21" s="123"/>
      <c r="D21" s="123"/>
      <c r="E21" s="124"/>
      <c r="F21" s="125"/>
      <c r="G21" s="124"/>
      <c r="H21" s="126"/>
      <c r="I21" s="124"/>
      <c r="J21" s="124"/>
      <c r="K21" s="124"/>
      <c r="L21" s="124"/>
      <c r="M21" s="124"/>
      <c r="N21" s="124"/>
      <c r="O21" s="127"/>
      <c r="P21" s="9"/>
      <c r="Q21" s="9"/>
      <c r="R21" s="9"/>
      <c r="S21" s="9"/>
      <c r="T21" s="9"/>
      <c r="U21" s="9"/>
      <c r="V21" s="9"/>
    </row>
    <row r="22" spans="1:22">
      <c r="A22" s="15"/>
      <c r="B22" s="75"/>
      <c r="C22" s="46" t="s">
        <v>219</v>
      </c>
      <c r="D22" s="47"/>
      <c r="E22" s="48"/>
      <c r="F22" s="45" t="s">
        <v>136</v>
      </c>
      <c r="G22" s="352" t="s">
        <v>410</v>
      </c>
      <c r="H22" s="23"/>
      <c r="I22" s="28" t="s">
        <v>17</v>
      </c>
      <c r="J22" s="3"/>
      <c r="K22" s="28" t="s">
        <v>130</v>
      </c>
      <c r="L22" s="28" t="str">
        <f>L15</f>
        <v>Comments</v>
      </c>
      <c r="M22" s="3"/>
      <c r="N22" s="28" t="str">
        <f>N15</f>
        <v>Supervisor Comments</v>
      </c>
      <c r="O22" s="76"/>
      <c r="P22" s="9"/>
      <c r="Q22" s="9"/>
      <c r="R22" s="9"/>
      <c r="S22" s="9"/>
      <c r="T22" s="9"/>
      <c r="U22" s="9"/>
      <c r="V22" s="9"/>
    </row>
    <row r="23" spans="1:22">
      <c r="A23" s="155"/>
      <c r="B23" s="80"/>
      <c r="C23" s="49" t="s">
        <v>452</v>
      </c>
      <c r="D23" s="50"/>
      <c r="E23" s="51"/>
      <c r="F23" s="33"/>
      <c r="G23" s="32"/>
      <c r="H23" s="23"/>
      <c r="I23" s="32"/>
      <c r="J23" s="3"/>
      <c r="K23" s="32"/>
      <c r="L23" s="32"/>
      <c r="M23" s="3"/>
      <c r="N23" s="32"/>
      <c r="O23" s="76"/>
      <c r="P23" s="9"/>
      <c r="Q23" s="9"/>
      <c r="R23" s="9"/>
      <c r="S23" s="9"/>
      <c r="T23" s="9"/>
      <c r="U23" s="9"/>
      <c r="V23" s="9"/>
    </row>
    <row r="24" spans="1:22">
      <c r="A24" s="155"/>
      <c r="B24" s="77"/>
      <c r="C24" s="148" t="s">
        <v>453</v>
      </c>
      <c r="D24" s="50"/>
      <c r="E24" s="51"/>
      <c r="F24" s="44">
        <v>1012</v>
      </c>
      <c r="G24" s="37"/>
      <c r="H24" s="23" t="s">
        <v>454</v>
      </c>
      <c r="I24" s="42" t="str">
        <f>IF(ISTEXT(G24),"No text please",IF(G24&lt;0,"No negatives please",IF(ISBLANK(G24),"Please enter a value",IF(AND(G24=0,ISERROR(FIND("zero",K24))),"Please confirm zero",IF(AND(G24&lt;&gt;0,K24="Confirmed zero"),"Value not zero"," ")))))</f>
        <v>Please enter a value</v>
      </c>
      <c r="J24" s="3"/>
      <c r="K24" s="31"/>
      <c r="L24" s="158"/>
      <c r="M24" s="3"/>
      <c r="N24" s="159"/>
      <c r="O24" s="76"/>
      <c r="P24" s="9"/>
      <c r="Q24" s="9"/>
      <c r="R24" s="9"/>
      <c r="S24" s="9"/>
      <c r="T24" s="9"/>
      <c r="U24" s="9"/>
      <c r="V24" s="9"/>
    </row>
    <row r="25" spans="1:22">
      <c r="A25" s="155"/>
      <c r="B25" s="77"/>
      <c r="C25" s="148" t="s">
        <v>455</v>
      </c>
      <c r="D25" s="50"/>
      <c r="E25" s="51"/>
      <c r="F25" s="39">
        <v>1201</v>
      </c>
      <c r="G25" s="38"/>
      <c r="H25" s="23" t="s">
        <v>456</v>
      </c>
      <c r="I25" s="42" t="str">
        <f>IF(ISTEXT(G25),"No text please",IF(G25&lt;0,"No negatives please",IF(ISBLANK(G25),"Please enter a value",IF(AND(G25=0,ISERROR(FIND("zero",K25))),"Please confirm zero",IF(AND(G25&lt;&gt;0,K25="Confirmed zero"),"Value not zero"," ")))))</f>
        <v>Please enter a value</v>
      </c>
      <c r="J25" s="3"/>
      <c r="K25" s="31"/>
      <c r="L25" s="158"/>
      <c r="M25" s="3"/>
      <c r="N25" s="159"/>
      <c r="O25" s="76"/>
      <c r="P25" s="9"/>
      <c r="Q25" s="9"/>
      <c r="R25" s="9"/>
      <c r="S25" s="9"/>
      <c r="T25" s="9"/>
      <c r="U25" s="9"/>
      <c r="V25" s="9"/>
    </row>
    <row r="26" spans="1:22">
      <c r="A26" s="155"/>
      <c r="B26" s="77"/>
      <c r="C26" s="148" t="s">
        <v>457</v>
      </c>
      <c r="D26" s="50"/>
      <c r="E26" s="51"/>
      <c r="F26" s="44">
        <v>1018</v>
      </c>
      <c r="G26" s="38"/>
      <c r="H26" s="23" t="s">
        <v>458</v>
      </c>
      <c r="I26" s="42" t="str">
        <f>IF(ISTEXT(G26),"No text please",IF(G26&lt;0,"No negatives please",IF(ISBLANK(G26),"Please enter a value",IF(AND(G26=0,ISERROR(FIND("zero",K26))),"Please confirm zero",IF(AND(G26&lt;&gt;0,K26="Confirmed zero"),"Value not zero"," ")))))</f>
        <v>Please enter a value</v>
      </c>
      <c r="J26" s="3"/>
      <c r="K26" s="31"/>
      <c r="L26" s="158"/>
      <c r="M26" s="3"/>
      <c r="N26" s="159"/>
      <c r="O26" s="76"/>
      <c r="P26" s="9"/>
      <c r="Q26" s="9"/>
      <c r="R26" s="9"/>
      <c r="S26" s="9"/>
      <c r="T26" s="9"/>
      <c r="U26" s="9"/>
      <c r="V26" s="9"/>
    </row>
    <row r="27" spans="1:22">
      <c r="A27" s="155"/>
      <c r="B27" s="80"/>
      <c r="C27" s="49" t="s">
        <v>459</v>
      </c>
      <c r="D27" s="50"/>
      <c r="E27" s="51"/>
      <c r="F27" s="33"/>
      <c r="G27" s="32"/>
      <c r="H27" s="23"/>
      <c r="I27" s="32"/>
      <c r="J27" s="3"/>
      <c r="K27" s="32"/>
      <c r="L27" s="32"/>
      <c r="M27" s="3"/>
      <c r="N27" s="32"/>
      <c r="O27" s="76"/>
      <c r="P27" s="9"/>
      <c r="Q27" s="9"/>
      <c r="R27" s="9"/>
      <c r="S27" s="9"/>
      <c r="T27" s="9"/>
      <c r="U27" s="9"/>
      <c r="V27" s="9"/>
    </row>
    <row r="28" spans="1:22">
      <c r="A28" s="155"/>
      <c r="B28" s="77"/>
      <c r="C28" s="148" t="s">
        <v>460</v>
      </c>
      <c r="D28" s="50"/>
      <c r="E28" s="51"/>
      <c r="F28" s="147">
        <v>1013</v>
      </c>
      <c r="G28" s="357"/>
      <c r="H28" s="23" t="s">
        <v>461</v>
      </c>
      <c r="I28" s="42" t="str">
        <f>IF(ISTEXT(G28),"No text please",IF(G28&lt;0,"No negatives please",IF(ISBLANK(G28),"Please enter a value",IF(AND(G28=0,ISERROR(FIND("zero",K28))),"Please confirm zero",IF(AND(G28&lt;&gt;0,K28="Confirmed zero"),"Value not zero"," ")))))</f>
        <v>Please enter a value</v>
      </c>
      <c r="J28" s="3"/>
      <c r="K28" s="31"/>
      <c r="L28" s="158"/>
      <c r="M28" s="3"/>
      <c r="N28" s="159"/>
      <c r="O28" s="76"/>
      <c r="P28" s="9"/>
      <c r="Q28" s="9"/>
      <c r="R28" s="9"/>
      <c r="S28" s="9"/>
      <c r="T28" s="9"/>
      <c r="U28" s="9"/>
      <c r="V28" s="9"/>
    </row>
    <row r="29" spans="1:22">
      <c r="A29" s="155"/>
      <c r="B29" s="77"/>
      <c r="C29" s="148" t="s">
        <v>462</v>
      </c>
      <c r="D29" s="50"/>
      <c r="E29" s="52"/>
      <c r="F29" s="147">
        <v>1014</v>
      </c>
      <c r="G29" s="157"/>
      <c r="H29" s="23" t="s">
        <v>463</v>
      </c>
      <c r="I29" s="42" t="str">
        <f>IF(ISTEXT(G29),"No text please",IF(G29&lt;0,"No negatives please",IF(ISBLANK(G29),"Please enter a value",IF(AND(G29=0,ISERROR(FIND("zero",K29))),"Please confirm zero",IF(AND(G29&lt;&gt;0,K29="Confirmed zero"),"Value not zero"," ")))))</f>
        <v>Please enter a value</v>
      </c>
      <c r="J29" s="3"/>
      <c r="K29" s="31"/>
      <c r="L29" s="158"/>
      <c r="M29" s="3"/>
      <c r="N29" s="159"/>
      <c r="O29" s="76"/>
      <c r="P29" s="9"/>
      <c r="Q29" s="9"/>
      <c r="R29" s="9"/>
      <c r="S29" s="9"/>
      <c r="T29" s="9"/>
      <c r="U29" s="9"/>
      <c r="V29" s="9"/>
    </row>
    <row r="30" spans="1:22">
      <c r="A30" s="155"/>
      <c r="B30" s="77"/>
      <c r="C30" s="49" t="s">
        <v>464</v>
      </c>
      <c r="D30" s="50"/>
      <c r="E30" s="52"/>
      <c r="F30" s="44">
        <v>1015</v>
      </c>
      <c r="G30" s="157"/>
      <c r="H30" s="23" t="s">
        <v>27</v>
      </c>
      <c r="I30" s="42" t="str">
        <f>IF(ISTEXT(G30),"No text please",IF(G30&lt;0,"No negatives please",IF(ISBLANK(G30),"Please enter a value",IF(AND(G30=0,ISERROR(FIND("zero",K30))),"Please confirm zero",IF(AND(G30&lt;&gt;0,K30="Confirmed zero"),"Value not zero"," ")))))</f>
        <v>Please enter a value</v>
      </c>
      <c r="J30" s="3"/>
      <c r="K30" s="31"/>
      <c r="L30" s="158"/>
      <c r="M30" s="3"/>
      <c r="N30" s="159"/>
      <c r="O30" s="76"/>
      <c r="P30" s="9"/>
      <c r="Q30" s="9"/>
      <c r="R30" s="9"/>
      <c r="S30" s="9"/>
      <c r="T30" s="9"/>
      <c r="U30" s="9"/>
      <c r="V30" s="9"/>
    </row>
    <row r="31" spans="1:22">
      <c r="A31" s="155"/>
      <c r="B31" s="80"/>
      <c r="C31" s="49" t="s">
        <v>465</v>
      </c>
      <c r="D31" s="50"/>
      <c r="E31" s="51"/>
      <c r="F31" s="33"/>
      <c r="G31" s="32"/>
      <c r="H31" s="23"/>
      <c r="I31" s="32"/>
      <c r="J31" s="3"/>
      <c r="K31" s="32"/>
      <c r="L31" s="32"/>
      <c r="M31" s="3"/>
      <c r="N31" s="32"/>
      <c r="O31" s="76"/>
      <c r="P31" s="9"/>
      <c r="Q31" s="9"/>
      <c r="R31" s="9"/>
      <c r="S31" s="9"/>
      <c r="T31" s="9"/>
      <c r="U31" s="9"/>
      <c r="V31" s="9"/>
    </row>
    <row r="32" spans="1:22">
      <c r="A32" s="155"/>
      <c r="B32" s="77"/>
      <c r="C32" s="148" t="s">
        <v>466</v>
      </c>
      <c r="D32" s="50"/>
      <c r="E32" s="51"/>
      <c r="F32" s="147">
        <v>1019</v>
      </c>
      <c r="G32" s="38"/>
      <c r="H32" s="21" t="s">
        <v>65</v>
      </c>
      <c r="I32" s="42" t="str">
        <f>IF(ISTEXT(G32),"No text please",IF(G32&lt;0,"No negatives please",IF(ISBLANK(G32),"Please enter a value",IF(AND(G32=0,ISERROR(FIND("zero",K32))),"Please confirm zero",IF(AND(G32&lt;&gt;0,K32="Confirmed zero"),"Value not zero"," ")))))</f>
        <v>Please enter a value</v>
      </c>
      <c r="J32" s="3"/>
      <c r="K32" s="31"/>
      <c r="L32" s="158"/>
      <c r="M32" s="3"/>
      <c r="N32" s="159"/>
      <c r="O32" s="76"/>
      <c r="P32" s="9"/>
      <c r="Q32" s="9"/>
      <c r="R32" s="9"/>
      <c r="S32" s="9"/>
      <c r="T32" s="9"/>
      <c r="U32" s="9"/>
      <c r="V32" s="9"/>
    </row>
    <row r="33" spans="1:22">
      <c r="A33" s="155"/>
      <c r="B33" s="77"/>
      <c r="C33" s="148" t="s">
        <v>467</v>
      </c>
      <c r="D33" s="50"/>
      <c r="E33" s="52"/>
      <c r="F33" s="147">
        <v>1022</v>
      </c>
      <c r="G33" s="157"/>
      <c r="H33" s="21" t="s">
        <v>468</v>
      </c>
      <c r="I33" s="42" t="str">
        <f>IF(ISTEXT(G33),"No text please",IF(G33&lt;0,"No negatives please",IF(ISBLANK(G33),"Please enter a value",IF(AND(G33=0,ISERROR(FIND("zero",K33))),"Please confirm zero",IF(AND(G33&lt;&gt;0,K33="Confirmed zero"),"Value not zero"," ")))))</f>
        <v>Please enter a value</v>
      </c>
      <c r="J33" s="3"/>
      <c r="K33" s="31"/>
      <c r="L33" s="158"/>
      <c r="M33" s="3"/>
      <c r="N33" s="159"/>
      <c r="O33" s="76"/>
      <c r="P33" s="9"/>
      <c r="Q33" s="9"/>
      <c r="R33" s="9"/>
      <c r="S33" s="9"/>
      <c r="T33" s="9"/>
      <c r="U33" s="9"/>
      <c r="V33" s="9"/>
    </row>
    <row r="34" spans="1:22">
      <c r="A34" s="155"/>
      <c r="B34" s="77"/>
      <c r="C34" s="148" t="s">
        <v>469</v>
      </c>
      <c r="D34" s="50"/>
      <c r="E34" s="52"/>
      <c r="F34" s="147">
        <v>1023</v>
      </c>
      <c r="G34" s="38"/>
      <c r="H34" s="21" t="s">
        <v>470</v>
      </c>
      <c r="I34" s="42" t="str">
        <f>IF(ISTEXT(G34),"No text please",IF(G34&lt;0,"No negatives please",IF(ISBLANK(G34),"Please enter a value",IF(AND(G34=0,ISERROR(FIND("zero",K34))),"Please confirm zero",IF(AND(G34&lt;&gt;0,K34="Confirmed zero"),"Value not zero"," ")))))</f>
        <v>Please enter a value</v>
      </c>
      <c r="J34" s="3"/>
      <c r="K34" s="31"/>
      <c r="L34" s="158"/>
      <c r="M34" s="3"/>
      <c r="N34" s="159"/>
      <c r="O34" s="76"/>
      <c r="P34" s="9"/>
      <c r="Q34" s="9"/>
      <c r="R34" s="9"/>
      <c r="S34" s="9"/>
      <c r="T34" s="9"/>
      <c r="U34" s="9"/>
      <c r="V34" s="9"/>
    </row>
    <row r="35" spans="1:22">
      <c r="A35" s="155"/>
      <c r="B35" s="77"/>
      <c r="C35" s="148" t="s">
        <v>471</v>
      </c>
      <c r="D35" s="50"/>
      <c r="E35" s="52"/>
      <c r="F35" s="44">
        <v>1024</v>
      </c>
      <c r="G35" s="38"/>
      <c r="H35" s="21" t="s">
        <v>472</v>
      </c>
      <c r="I35" s="42" t="str">
        <f>IF(ISTEXT(G35),"No text please",IF(G35&lt;0,"No negatives please",IF(ISBLANK(G35),"Please enter a value",IF(AND(G35=0,ISERROR(FIND("zero",K35))),"Please confirm zero",IF(AND(G35&lt;&gt;0,K35="Confirmed zero"),"Value not zero"," ")))))</f>
        <v>Please enter a value</v>
      </c>
      <c r="J35" s="3"/>
      <c r="K35" s="31"/>
      <c r="L35" s="158"/>
      <c r="M35" s="3"/>
      <c r="N35" s="159"/>
      <c r="O35" s="76"/>
      <c r="P35" s="9"/>
      <c r="Q35" s="9"/>
      <c r="R35" s="9"/>
      <c r="S35" s="9"/>
      <c r="T35" s="9"/>
      <c r="U35" s="9"/>
      <c r="V35" s="9"/>
    </row>
    <row r="36" spans="1:22" ht="12.75" customHeight="1">
      <c r="A36" s="155"/>
      <c r="B36" s="79"/>
      <c r="C36" s="49" t="s">
        <v>473</v>
      </c>
      <c r="D36" s="50"/>
      <c r="E36" s="51"/>
      <c r="F36" s="147">
        <v>1031</v>
      </c>
      <c r="G36" s="157"/>
      <c r="H36" s="21" t="s">
        <v>28</v>
      </c>
      <c r="I36" s="42" t="str">
        <f>IF(ISTEXT(G36),"No text please",IF(ISBLANK(G36),"Please enter a value",IF(AND(G36=0,ISERROR(FIND("zero",K36))),"Please confirm zero",IF(AND(G36&lt;&gt;0,K36="Confirmed zero"),"Value not zero"," "))))</f>
        <v>Please enter a value</v>
      </c>
      <c r="J36" s="3"/>
      <c r="K36" s="31"/>
      <c r="L36" s="158"/>
      <c r="M36" s="3"/>
      <c r="N36" s="159"/>
      <c r="O36" s="76"/>
      <c r="P36" s="9"/>
      <c r="Q36" s="9"/>
      <c r="R36" s="9"/>
      <c r="S36" s="9"/>
      <c r="T36" s="9"/>
      <c r="U36" s="9"/>
      <c r="V36" s="9"/>
    </row>
    <row r="37" spans="1:22">
      <c r="A37" s="155"/>
      <c r="B37" s="80"/>
      <c r="C37" s="385" t="s">
        <v>474</v>
      </c>
      <c r="D37" s="385"/>
      <c r="E37" s="385"/>
      <c r="F37" s="33"/>
      <c r="G37" s="32"/>
      <c r="H37" s="23"/>
      <c r="I37" s="3"/>
      <c r="J37" s="112"/>
      <c r="K37" s="3"/>
      <c r="L37" s="3"/>
      <c r="M37" s="112"/>
      <c r="N37" s="3"/>
      <c r="O37" s="81"/>
      <c r="P37" s="12"/>
      <c r="Q37" s="12"/>
      <c r="R37" s="12"/>
      <c r="S37" s="12"/>
      <c r="T37" s="12"/>
      <c r="U37" s="12"/>
      <c r="V37" s="12"/>
    </row>
    <row r="38" spans="1:22" ht="15.75">
      <c r="A38" s="155"/>
      <c r="B38" s="82"/>
      <c r="C38" s="385"/>
      <c r="D38" s="385"/>
      <c r="E38" s="385"/>
      <c r="F38" s="147">
        <v>1103</v>
      </c>
      <c r="G38" s="40" t="s">
        <v>703</v>
      </c>
      <c r="H38" s="21" t="s">
        <v>122</v>
      </c>
      <c r="I38" s="3"/>
      <c r="J38" s="3"/>
      <c r="K38" s="3"/>
      <c r="L38" s="3"/>
      <c r="M38" s="3"/>
      <c r="N38" s="3"/>
      <c r="O38" s="76"/>
      <c r="P38" s="9"/>
      <c r="Q38" s="9"/>
      <c r="R38" s="9"/>
      <c r="S38" s="9"/>
      <c r="T38" s="9"/>
      <c r="U38" s="9"/>
      <c r="V38" s="9"/>
    </row>
    <row r="39" spans="1:22" ht="19.5">
      <c r="A39" s="155"/>
      <c r="B39" s="128"/>
      <c r="C39" s="108"/>
      <c r="D39" s="108"/>
      <c r="E39" s="107"/>
      <c r="F39" s="129"/>
      <c r="G39" s="130"/>
      <c r="H39" s="131"/>
      <c r="I39" s="109"/>
      <c r="J39" s="109"/>
      <c r="K39" s="132"/>
      <c r="L39" s="109"/>
      <c r="M39" s="109"/>
      <c r="N39" s="109"/>
      <c r="O39" s="121"/>
      <c r="P39" s="9"/>
      <c r="Q39" s="9"/>
      <c r="R39" s="9"/>
      <c r="S39" s="9"/>
      <c r="T39" s="9"/>
      <c r="U39" s="9"/>
      <c r="V39" s="9"/>
    </row>
    <row r="40" spans="1:22" ht="15.75">
      <c r="A40" s="155"/>
      <c r="B40" s="54" t="s">
        <v>64</v>
      </c>
      <c r="C40" s="55"/>
      <c r="D40" s="55"/>
      <c r="E40" s="55"/>
      <c r="F40" s="55"/>
      <c r="G40" s="55"/>
      <c r="H40" s="72"/>
      <c r="I40" s="55"/>
      <c r="J40" s="55"/>
      <c r="K40" s="55"/>
      <c r="L40" s="55"/>
      <c r="M40" s="55"/>
      <c r="N40" s="55"/>
      <c r="O40" s="56"/>
      <c r="P40" s="9"/>
      <c r="Q40" s="9"/>
      <c r="R40" s="9"/>
      <c r="S40" s="9"/>
      <c r="T40" s="9"/>
      <c r="U40" s="9"/>
      <c r="V40" s="9"/>
    </row>
    <row r="41" spans="1:22" ht="19.5">
      <c r="A41" s="155"/>
      <c r="B41" s="133"/>
      <c r="C41" s="134"/>
      <c r="D41" s="134"/>
      <c r="E41" s="135"/>
      <c r="F41" s="136"/>
      <c r="G41" s="137"/>
      <c r="H41" s="138"/>
      <c r="I41" s="137"/>
      <c r="J41" s="124"/>
      <c r="K41" s="139"/>
      <c r="L41" s="137"/>
      <c r="M41" s="124"/>
      <c r="N41" s="137"/>
      <c r="O41" s="127"/>
      <c r="P41" s="9"/>
      <c r="Q41" s="9"/>
      <c r="R41" s="9"/>
      <c r="S41" s="9"/>
      <c r="T41" s="9"/>
      <c r="U41" s="9"/>
      <c r="V41" s="9"/>
    </row>
    <row r="42" spans="1:22">
      <c r="A42" s="155"/>
      <c r="B42" s="75"/>
      <c r="C42" s="46" t="s">
        <v>220</v>
      </c>
      <c r="D42" s="47"/>
      <c r="E42" s="48"/>
      <c r="F42" s="45" t="s">
        <v>136</v>
      </c>
      <c r="G42" s="352" t="s">
        <v>410</v>
      </c>
      <c r="H42" s="23"/>
      <c r="I42" s="28" t="str">
        <f>I$22</f>
        <v>Checks</v>
      </c>
      <c r="J42" s="3"/>
      <c r="K42" s="28" t="str">
        <f>K$22</f>
        <v>Remarks</v>
      </c>
      <c r="L42" s="28" t="str">
        <f>L$22</f>
        <v>Comments</v>
      </c>
      <c r="M42" s="3"/>
      <c r="N42" s="28" t="str">
        <f>N$22</f>
        <v>Supervisor Comments</v>
      </c>
      <c r="O42" s="76"/>
      <c r="P42" s="9"/>
      <c r="Q42" s="9"/>
      <c r="R42" s="9"/>
      <c r="S42" s="9"/>
      <c r="T42" s="9"/>
      <c r="U42" s="9"/>
      <c r="V42" s="9"/>
    </row>
    <row r="43" spans="1:22">
      <c r="A43" s="155"/>
      <c r="B43" s="80"/>
      <c r="C43" s="49" t="s">
        <v>254</v>
      </c>
      <c r="D43" s="50"/>
      <c r="E43" s="51"/>
      <c r="F43" s="147">
        <v>1033</v>
      </c>
      <c r="G43" s="38"/>
      <c r="H43" s="23" t="s">
        <v>29</v>
      </c>
      <c r="I43" s="42" t="str">
        <f>IF(ISTEXT(G43),"No text please",IF(G43&lt;0,"No negatives please",IF(ISBLANK(G43),"Please enter a value",IF(AND(G43=0,ISERROR(FIND("zero",K43))),"Please confirm zero",IF(AND(G43&lt;&gt;0,K43="Confirmed zero"),"Value not zero",IF($G$43&lt;$G$44,"&lt; 3.a.(1)"," "))))))</f>
        <v>Please enter a value</v>
      </c>
      <c r="J43" s="112"/>
      <c r="K43" s="31"/>
      <c r="L43" s="158"/>
      <c r="M43" s="112"/>
      <c r="N43" s="159"/>
      <c r="O43" s="81"/>
      <c r="P43" s="12"/>
      <c r="Q43" s="12"/>
      <c r="R43" s="12"/>
      <c r="S43" s="12"/>
      <c r="T43" s="12"/>
      <c r="U43" s="12"/>
      <c r="V43" s="12"/>
    </row>
    <row r="44" spans="1:22">
      <c r="A44" s="155"/>
      <c r="B44" s="80"/>
      <c r="C44" s="148" t="s">
        <v>127</v>
      </c>
      <c r="D44" s="53"/>
      <c r="E44" s="51"/>
      <c r="F44" s="147">
        <v>1034</v>
      </c>
      <c r="G44" s="38"/>
      <c r="H44" s="23" t="s">
        <v>128</v>
      </c>
      <c r="I44" s="42" t="str">
        <f>IF(ISTEXT(G44),"No text please",IF(G44&lt;0,"No negatives please",IF(ISBLANK(G44),"Please enter a value",IF(AND(G44=0,ISERROR(FIND("zero",K44))),"Please confirm zero",IF(AND(G44&lt;&gt;0,K44="Confirmed zero"),"Value not zero",IF($G$43&lt;$G$44,"&gt; 3.a."," "))))))</f>
        <v>Please enter a value</v>
      </c>
      <c r="J44" s="112"/>
      <c r="K44" s="31"/>
      <c r="L44" s="158"/>
      <c r="M44" s="112"/>
      <c r="N44" s="159"/>
      <c r="O44" s="81"/>
      <c r="P44" s="12"/>
      <c r="Q44" s="12"/>
      <c r="R44" s="12"/>
      <c r="S44" s="12"/>
      <c r="T44" s="12"/>
      <c r="U44" s="12"/>
      <c r="V44" s="12"/>
    </row>
    <row r="45" spans="1:22" ht="12.75" customHeight="1">
      <c r="A45" s="155"/>
      <c r="B45" s="80"/>
      <c r="C45" s="49" t="s">
        <v>253</v>
      </c>
      <c r="D45" s="50"/>
      <c r="E45" s="51"/>
      <c r="F45" s="147">
        <v>1035</v>
      </c>
      <c r="G45" s="38"/>
      <c r="H45" s="23" t="s">
        <v>30</v>
      </c>
      <c r="I45" s="42" t="str">
        <f>IF(ISTEXT(G45),"No text please",IF(G45&lt;0,"No negatives please",IF(ISBLANK(G45),"Please enter a value",IF(AND(G45=0,ISERROR(FIND("zero",K45))),"Please confirm zero",IF(AND(G45&lt;&gt;0,K45="Confirmed zero"),"Value not zero"," ")))))</f>
        <v>Please enter a value</v>
      </c>
      <c r="J45" s="112"/>
      <c r="K45" s="31"/>
      <c r="L45" s="158"/>
      <c r="M45" s="112"/>
      <c r="N45" s="159"/>
      <c r="O45" s="81"/>
      <c r="P45" s="12"/>
      <c r="Q45" s="12"/>
      <c r="R45" s="12"/>
      <c r="S45" s="12"/>
      <c r="T45" s="12"/>
      <c r="U45" s="12"/>
      <c r="V45" s="12"/>
    </row>
    <row r="46" spans="1:22">
      <c r="A46" s="155"/>
      <c r="B46" s="80"/>
      <c r="C46" s="49" t="s">
        <v>255</v>
      </c>
      <c r="D46" s="50"/>
      <c r="E46" s="51"/>
      <c r="F46" s="33"/>
      <c r="G46" s="32"/>
      <c r="H46" s="23"/>
      <c r="I46" s="32"/>
      <c r="J46" s="3"/>
      <c r="K46" s="32"/>
      <c r="L46" s="32"/>
      <c r="M46" s="3"/>
      <c r="N46" s="32"/>
      <c r="O46" s="76"/>
      <c r="P46" s="9"/>
      <c r="Q46" s="9"/>
      <c r="R46" s="9"/>
      <c r="S46" s="9"/>
      <c r="T46" s="9"/>
      <c r="U46" s="9"/>
      <c r="V46" s="9"/>
    </row>
    <row r="47" spans="1:22">
      <c r="A47" s="155"/>
      <c r="B47" s="80"/>
      <c r="C47" s="148" t="s">
        <v>22</v>
      </c>
      <c r="D47" s="53"/>
      <c r="E47" s="51"/>
      <c r="F47" s="147">
        <v>1036</v>
      </c>
      <c r="G47" s="38"/>
      <c r="H47" s="23" t="s">
        <v>48</v>
      </c>
      <c r="I47" s="42" t="str">
        <f>IF(ISTEXT(G47),"No text please",IF(G47&lt;0,"No negatives please",IF(ISBLANK(G47),"Please enter a value",IF(AND(G47=0,ISERROR(FIND("zero",K47))),"Please confirm zero",IF(AND(G47&lt;&gt;0,K47="Confirmed zero"),"Value not zero"," ")))))</f>
        <v>Please enter a value</v>
      </c>
      <c r="J47" s="112"/>
      <c r="K47" s="31"/>
      <c r="L47" s="158"/>
      <c r="M47" s="112"/>
      <c r="N47" s="159"/>
      <c r="O47" s="81"/>
      <c r="P47" s="12"/>
      <c r="Q47" s="12"/>
      <c r="R47" s="12"/>
      <c r="S47" s="12"/>
      <c r="T47" s="12"/>
      <c r="U47" s="12"/>
      <c r="V47" s="12"/>
    </row>
    <row r="48" spans="1:22">
      <c r="A48" s="155"/>
      <c r="B48" s="80"/>
      <c r="C48" s="148" t="s">
        <v>23</v>
      </c>
      <c r="D48" s="53"/>
      <c r="E48" s="51"/>
      <c r="F48" s="147">
        <v>1037</v>
      </c>
      <c r="G48" s="38"/>
      <c r="H48" s="23" t="s">
        <v>49</v>
      </c>
      <c r="I48" s="42" t="str">
        <f>IF(ISTEXT(G48),"No text please",IF(G48&lt;0,"No negatives please",IF(ISBLANK(G48),"Please enter a value",IF(AND(G48=0,ISERROR(FIND("zero",K48))),"Please confirm zero",IF(AND(G48&lt;&gt;0,K48="Confirmed zero"),"Value not zero"," ")))))</f>
        <v>Please enter a value</v>
      </c>
      <c r="J48" s="112"/>
      <c r="K48" s="31"/>
      <c r="L48" s="158"/>
      <c r="M48" s="112"/>
      <c r="N48" s="159"/>
      <c r="O48" s="81"/>
      <c r="P48" s="12"/>
      <c r="Q48" s="12"/>
      <c r="R48" s="12"/>
      <c r="S48" s="12"/>
      <c r="T48" s="12"/>
      <c r="U48" s="12"/>
      <c r="V48" s="12"/>
    </row>
    <row r="49" spans="1:22">
      <c r="A49" s="155"/>
      <c r="B49" s="80"/>
      <c r="C49" s="148" t="s">
        <v>24</v>
      </c>
      <c r="D49" s="53"/>
      <c r="E49" s="51"/>
      <c r="F49" s="147">
        <v>1038</v>
      </c>
      <c r="G49" s="38"/>
      <c r="H49" s="23" t="s">
        <v>50</v>
      </c>
      <c r="I49" s="42" t="str">
        <f>IF(ISTEXT(G49),"No text please",IF(G49&lt;0,"No negatives please",IF(ISBLANK(G49),"Please enter a value",IF(AND(G49=0,ISERROR(FIND("zero",K49))),"Please confirm zero",IF(AND(G49&lt;&gt;0,K49="Confirmed zero"),"Value not zero"," ")))))</f>
        <v>Please enter a value</v>
      </c>
      <c r="J49" s="112"/>
      <c r="K49" s="31"/>
      <c r="L49" s="158"/>
      <c r="M49" s="112"/>
      <c r="N49" s="159"/>
      <c r="O49" s="81"/>
      <c r="P49" s="12"/>
      <c r="Q49" s="12"/>
      <c r="R49" s="12"/>
      <c r="S49" s="12"/>
      <c r="T49" s="12"/>
      <c r="U49" s="12"/>
      <c r="V49" s="12"/>
    </row>
    <row r="50" spans="1:22">
      <c r="A50" s="155"/>
      <c r="B50" s="80"/>
      <c r="C50" s="148" t="s">
        <v>25</v>
      </c>
      <c r="D50" s="53"/>
      <c r="E50" s="51"/>
      <c r="F50" s="147">
        <v>1039</v>
      </c>
      <c r="G50" s="38"/>
      <c r="H50" s="23" t="s">
        <v>51</v>
      </c>
      <c r="I50" s="42" t="str">
        <f>IF(ISTEXT(G50),"No text please",IF(G50&lt;0,"No negatives please",IF(ISBLANK(G50),"Please enter a value",IF(AND(G50=0,ISERROR(FIND("zero",K50))),"Please confirm zero",IF(AND(G50&lt;&gt;0,K50="Confirmed zero"),"Value not zero"," ")))))</f>
        <v>Please enter a value</v>
      </c>
      <c r="J50" s="112"/>
      <c r="K50" s="31"/>
      <c r="L50" s="158"/>
      <c r="M50" s="112"/>
      <c r="N50" s="159"/>
      <c r="O50" s="81"/>
      <c r="P50" s="12"/>
      <c r="Q50" s="12"/>
      <c r="R50" s="12"/>
      <c r="S50" s="12"/>
      <c r="T50" s="12"/>
      <c r="U50" s="12"/>
      <c r="V50" s="12"/>
    </row>
    <row r="51" spans="1:22">
      <c r="A51" s="155"/>
      <c r="B51" s="80"/>
      <c r="C51" s="148" t="s">
        <v>155</v>
      </c>
      <c r="D51" s="53"/>
      <c r="E51" s="51"/>
      <c r="F51" s="147">
        <v>1040</v>
      </c>
      <c r="G51" s="38"/>
      <c r="H51" s="23" t="s">
        <v>52</v>
      </c>
      <c r="I51" s="42" t="str">
        <f>IF(ISTEXT(G51),"No text please",IF(G51&lt;0,"No negatives please",IF(ISBLANK(G51),"Please enter a value",IF(AND(G51=0,ISERROR(FIND("zero",K51))),"Please confirm zero",IF(AND(G51&lt;&gt;0,K51="Confirmed zero"),"Value not zero",IF($G$51&lt;$G$52,"&lt; 3.c.(6)"," "))))))</f>
        <v>Please enter a value</v>
      </c>
      <c r="J51" s="112"/>
      <c r="K51" s="31"/>
      <c r="L51" s="158"/>
      <c r="M51" s="112"/>
      <c r="N51" s="159"/>
      <c r="O51" s="81"/>
      <c r="P51" s="12"/>
      <c r="Q51" s="12"/>
      <c r="R51" s="12"/>
      <c r="S51" s="12"/>
      <c r="T51" s="12"/>
      <c r="U51" s="12"/>
      <c r="V51" s="12"/>
    </row>
    <row r="52" spans="1:22">
      <c r="A52" s="155"/>
      <c r="B52" s="80"/>
      <c r="C52" s="102" t="s">
        <v>241</v>
      </c>
      <c r="D52" s="103"/>
      <c r="E52" s="51"/>
      <c r="F52" s="147">
        <v>1041</v>
      </c>
      <c r="G52" s="38"/>
      <c r="H52" s="23" t="s">
        <v>53</v>
      </c>
      <c r="I52" s="42" t="str">
        <f>IF(ISTEXT(G52),"No text please",IF(G52&lt;0,"No negatives please",IF(ISBLANK(G52),"Please enter a value",IF(AND(G52=0,ISERROR(FIND("zero",K52))),"Please confirm zero",IF(AND(G52&lt;&gt;0,K52="Confirmed zero"),"Value not zero",IF($G$51&lt;$G$52,"&gt; 3.c.(5)"," "))))))</f>
        <v>Please enter a value</v>
      </c>
      <c r="J52" s="112"/>
      <c r="K52" s="31"/>
      <c r="L52" s="158"/>
      <c r="M52" s="112"/>
      <c r="N52" s="159"/>
      <c r="O52" s="81"/>
      <c r="P52" s="12"/>
      <c r="Q52" s="12"/>
      <c r="R52" s="12"/>
      <c r="S52" s="12"/>
      <c r="T52" s="12"/>
      <c r="U52" s="12"/>
      <c r="V52" s="12"/>
    </row>
    <row r="53" spans="1:22">
      <c r="A53" s="155"/>
      <c r="B53" s="80"/>
      <c r="C53" s="49" t="s">
        <v>258</v>
      </c>
      <c r="D53" s="50"/>
      <c r="E53" s="51"/>
      <c r="F53" s="147">
        <v>1042</v>
      </c>
      <c r="G53" s="38"/>
      <c r="H53" s="23" t="s">
        <v>31</v>
      </c>
      <c r="I53" s="42" t="str">
        <f>IF(ISTEXT(G53),"No text please",IF(G53&lt;0,"No negatives please",IF(ISBLANK(G53),"Please enter a value",IF(AND(G53=0,ISERROR(FIND("zero",K53))),"Please confirm zero",IF(AND(G53&lt;&gt;0,K53="Confirmed zero"),"Value not zero"," ")))))</f>
        <v>Please enter a value</v>
      </c>
      <c r="J53" s="112"/>
      <c r="K53" s="31"/>
      <c r="L53" s="158"/>
      <c r="M53" s="112"/>
      <c r="N53" s="159"/>
      <c r="O53" s="81"/>
      <c r="P53" s="12"/>
      <c r="Q53" s="12"/>
      <c r="R53" s="12"/>
      <c r="S53" s="12"/>
      <c r="T53" s="12"/>
      <c r="U53" s="12"/>
      <c r="V53" s="12"/>
    </row>
    <row r="54" spans="1:22">
      <c r="A54" s="155"/>
      <c r="B54" s="80"/>
      <c r="C54" s="49" t="s">
        <v>256</v>
      </c>
      <c r="D54" s="50"/>
      <c r="E54" s="51"/>
      <c r="F54" s="33"/>
      <c r="G54" s="32"/>
      <c r="H54" s="23"/>
      <c r="I54" s="32"/>
      <c r="J54" s="3"/>
      <c r="K54" s="32"/>
      <c r="L54" s="32"/>
      <c r="M54" s="3"/>
      <c r="N54" s="32"/>
      <c r="O54" s="76"/>
      <c r="P54" s="9"/>
      <c r="Q54" s="9"/>
      <c r="R54" s="9"/>
      <c r="S54" s="9"/>
      <c r="T54" s="9"/>
      <c r="U54" s="9"/>
      <c r="V54" s="9"/>
    </row>
    <row r="55" spans="1:22">
      <c r="A55" s="155"/>
      <c r="B55" s="80"/>
      <c r="C55" s="148" t="s">
        <v>156</v>
      </c>
      <c r="D55" s="53"/>
      <c r="E55" s="51"/>
      <c r="F55" s="39">
        <v>1043</v>
      </c>
      <c r="G55" s="38"/>
      <c r="H55" s="23" t="s">
        <v>20</v>
      </c>
      <c r="I55" s="42" t="str">
        <f>IF(ISTEXT(G55),"No text please",IF(G55&lt;0,"No negatives please",IF(ISBLANK(G55),"Please enter a value",IF(AND(G55=0,ISERROR(FIND("zero",K55))),"Please confirm zero",IF(AND(G55&lt;&gt;0,K55="Confirmed zero"),"Value not zero"," ")))))</f>
        <v>Please enter a value</v>
      </c>
      <c r="J55" s="112"/>
      <c r="K55" s="31"/>
      <c r="L55" s="158"/>
      <c r="M55" s="112"/>
      <c r="N55" s="159"/>
      <c r="O55" s="81"/>
      <c r="P55" s="12"/>
      <c r="Q55" s="12"/>
      <c r="R55" s="12"/>
      <c r="S55" s="12"/>
      <c r="T55" s="12"/>
      <c r="U55" s="12"/>
      <c r="V55" s="12"/>
    </row>
    <row r="56" spans="1:22">
      <c r="A56" s="155"/>
      <c r="B56" s="80"/>
      <c r="C56" s="148" t="s">
        <v>26</v>
      </c>
      <c r="D56" s="53"/>
      <c r="E56" s="51"/>
      <c r="F56" s="147">
        <v>1044</v>
      </c>
      <c r="G56" s="38"/>
      <c r="H56" s="23" t="s">
        <v>54</v>
      </c>
      <c r="I56" s="42" t="str">
        <f>IF(ISTEXT(G56),"No text please",IF(G56&lt;0,"No negatives please",IF(ISBLANK(G56),"Please enter a value",IF(AND(G56=0,ISERROR(FIND("zero",K56))),"Please confirm zero",IF(AND(G56&lt;&gt;0,K56="Confirmed zero"),"Value not zero"," ")))))</f>
        <v>Please enter a value</v>
      </c>
      <c r="J56" s="112"/>
      <c r="K56" s="31"/>
      <c r="L56" s="158"/>
      <c r="M56" s="112"/>
      <c r="N56" s="159"/>
      <c r="O56" s="81"/>
      <c r="P56" s="12"/>
      <c r="Q56" s="12"/>
      <c r="R56" s="12"/>
      <c r="S56" s="12"/>
      <c r="T56" s="12"/>
      <c r="U56" s="12"/>
      <c r="V56" s="12"/>
    </row>
    <row r="57" spans="1:22">
      <c r="A57" s="155"/>
      <c r="B57" s="80"/>
      <c r="C57" s="382" t="s">
        <v>129</v>
      </c>
      <c r="D57" s="383"/>
      <c r="E57" s="384"/>
      <c r="F57" s="33"/>
      <c r="G57" s="32"/>
      <c r="H57" s="23"/>
      <c r="I57" s="3"/>
      <c r="J57" s="112"/>
      <c r="K57" s="3"/>
      <c r="L57" s="3"/>
      <c r="M57" s="112"/>
      <c r="N57" s="3"/>
      <c r="O57" s="81"/>
      <c r="P57" s="12"/>
      <c r="Q57" s="12"/>
      <c r="R57" s="12"/>
      <c r="S57" s="12"/>
      <c r="T57" s="12"/>
      <c r="U57" s="12"/>
      <c r="V57" s="12"/>
    </row>
    <row r="58" spans="1:22">
      <c r="A58" s="155"/>
      <c r="B58" s="80"/>
      <c r="C58" s="382"/>
      <c r="D58" s="383"/>
      <c r="E58" s="384"/>
      <c r="F58" s="147">
        <v>1045</v>
      </c>
      <c r="G58" s="40" t="s">
        <v>703</v>
      </c>
      <c r="H58" s="23" t="s">
        <v>38</v>
      </c>
      <c r="I58" s="3"/>
      <c r="J58" s="3"/>
      <c r="K58" s="3"/>
      <c r="L58" s="3"/>
      <c r="M58" s="3"/>
      <c r="N58" s="3"/>
      <c r="O58" s="76"/>
      <c r="P58" s="9"/>
      <c r="Q58" s="9"/>
      <c r="R58" s="9"/>
      <c r="S58" s="9"/>
      <c r="T58" s="9"/>
      <c r="U58" s="9"/>
      <c r="V58" s="9"/>
    </row>
    <row r="59" spans="1:22" ht="19.5">
      <c r="A59" s="155"/>
      <c r="B59" s="83"/>
      <c r="C59" s="18"/>
      <c r="D59" s="18"/>
      <c r="E59" s="10"/>
      <c r="F59" s="29"/>
      <c r="G59" s="11"/>
      <c r="H59" s="23"/>
      <c r="I59" s="11"/>
      <c r="J59" s="3"/>
      <c r="K59" s="2"/>
      <c r="L59" s="11"/>
      <c r="M59" s="3"/>
      <c r="N59" s="11"/>
      <c r="O59" s="76"/>
      <c r="P59" s="9"/>
      <c r="Q59" s="9"/>
      <c r="R59" s="9"/>
      <c r="S59" s="9"/>
      <c r="T59" s="9"/>
      <c r="U59" s="9"/>
      <c r="V59" s="9"/>
    </row>
    <row r="60" spans="1:22">
      <c r="A60" s="155"/>
      <c r="B60" s="75"/>
      <c r="C60" s="46" t="s">
        <v>221</v>
      </c>
      <c r="D60" s="47"/>
      <c r="E60" s="48"/>
      <c r="F60" s="62" t="s">
        <v>136</v>
      </c>
      <c r="G60" s="352" t="s">
        <v>410</v>
      </c>
      <c r="H60" s="23"/>
      <c r="I60" s="28" t="str">
        <f>I$22</f>
        <v>Checks</v>
      </c>
      <c r="J60" s="3"/>
      <c r="K60" s="28" t="str">
        <f>K$22</f>
        <v>Remarks</v>
      </c>
      <c r="L60" s="28" t="str">
        <f>L$22</f>
        <v>Comments</v>
      </c>
      <c r="M60" s="3"/>
      <c r="N60" s="28" t="str">
        <f>N$22</f>
        <v>Supervisor Comments</v>
      </c>
      <c r="O60" s="76"/>
      <c r="P60" s="9"/>
      <c r="Q60" s="9"/>
      <c r="R60" s="9"/>
      <c r="S60" s="9"/>
      <c r="T60" s="9"/>
      <c r="U60" s="9"/>
      <c r="V60" s="9"/>
    </row>
    <row r="61" spans="1:22">
      <c r="A61" s="155"/>
      <c r="B61" s="80"/>
      <c r="C61" s="49" t="s">
        <v>475</v>
      </c>
      <c r="D61" s="50"/>
      <c r="E61" s="51"/>
      <c r="F61" s="33"/>
      <c r="G61" s="32"/>
      <c r="H61" s="23"/>
      <c r="I61" s="32"/>
      <c r="J61" s="3"/>
      <c r="K61" s="32"/>
      <c r="L61" s="32"/>
      <c r="M61" s="3"/>
      <c r="N61" s="32"/>
      <c r="O61" s="81"/>
      <c r="P61" s="12"/>
      <c r="Q61" s="12"/>
      <c r="R61" s="12"/>
      <c r="S61" s="12"/>
      <c r="T61" s="12"/>
      <c r="U61" s="12"/>
      <c r="V61" s="12"/>
    </row>
    <row r="62" spans="1:22" ht="15.75">
      <c r="A62" s="155"/>
      <c r="B62" s="82"/>
      <c r="C62" s="148" t="s">
        <v>476</v>
      </c>
      <c r="D62" s="50"/>
      <c r="E62" s="51"/>
      <c r="F62" s="147">
        <v>1046</v>
      </c>
      <c r="G62" s="38"/>
      <c r="H62" s="23" t="s">
        <v>477</v>
      </c>
      <c r="I62" s="42" t="str">
        <f>IF(ISTEXT(G62),"No text please",IF(G62&lt;0,"No negatives please",IF(ISBLANK(G62),"Please enter a value",IF(AND(G62=0,ISERROR(FIND("zero",K62))),"Please confirm zero",IF(AND(G62&lt;&gt;0,K62="Confirmed zero"),"Value not zero"," ")))))</f>
        <v>Please enter a value</v>
      </c>
      <c r="J62" s="112"/>
      <c r="K62" s="31"/>
      <c r="L62" s="158"/>
      <c r="M62" s="112"/>
      <c r="N62" s="159"/>
      <c r="O62" s="81"/>
      <c r="P62" s="12"/>
      <c r="Q62" s="12"/>
      <c r="R62" s="12"/>
      <c r="S62" s="12"/>
      <c r="T62" s="12"/>
      <c r="U62" s="12"/>
      <c r="V62" s="12"/>
    </row>
    <row r="63" spans="1:22" ht="15.75">
      <c r="A63" s="155"/>
      <c r="B63" s="82"/>
      <c r="C63" s="148" t="s">
        <v>478</v>
      </c>
      <c r="D63" s="50"/>
      <c r="E63" s="51"/>
      <c r="F63" s="147">
        <v>1047</v>
      </c>
      <c r="G63" s="38"/>
      <c r="H63" s="23" t="s">
        <v>479</v>
      </c>
      <c r="I63" s="42" t="str">
        <f>IF(ISTEXT(G63),"No text please",IF(G63&lt;0,"No negatives please",IF(ISBLANK(G63),"Please enter a value",IF(AND(G63=0,ISERROR(FIND("zero",K63))),"Please confirm zero",IF(AND(G63&lt;&gt;0,K63="Confirmed zero"),"Value not zero"," ")))))</f>
        <v>Please enter a value</v>
      </c>
      <c r="J63" s="112"/>
      <c r="K63" s="31"/>
      <c r="L63" s="158"/>
      <c r="M63" s="112"/>
      <c r="N63" s="159"/>
      <c r="O63" s="81"/>
      <c r="P63" s="12"/>
      <c r="Q63" s="12"/>
      <c r="R63" s="12"/>
      <c r="S63" s="12"/>
      <c r="T63" s="12"/>
      <c r="U63" s="12"/>
      <c r="V63" s="12"/>
    </row>
    <row r="64" spans="1:22" ht="15.75" customHeight="1">
      <c r="A64" s="155"/>
      <c r="B64" s="77"/>
      <c r="C64" s="148" t="s">
        <v>480</v>
      </c>
      <c r="D64" s="50"/>
      <c r="E64" s="51"/>
      <c r="F64" s="147">
        <v>1105</v>
      </c>
      <c r="G64" s="38"/>
      <c r="H64" s="23" t="s">
        <v>481</v>
      </c>
      <c r="I64" s="42" t="str">
        <f>IF(ISTEXT(G64),"No text please",IF(G64&lt;0,"No negatives please",IF(ISBLANK(G64),"Please enter a value",IF(AND(G64=0,ISERROR(FIND("zero",K64))),"Please confirm zero",IF(AND(G64&lt;&gt;0,K64="Confirmed zero"),"Value not zero"," ")))))</f>
        <v>Please enter a value</v>
      </c>
      <c r="J64" s="3"/>
      <c r="K64" s="31"/>
      <c r="L64" s="158"/>
      <c r="M64" s="3"/>
      <c r="N64" s="159"/>
      <c r="O64" s="76"/>
      <c r="P64" s="9"/>
      <c r="Q64" s="9"/>
      <c r="R64" s="9"/>
      <c r="S64" s="9"/>
      <c r="T64" s="9"/>
      <c r="U64" s="9"/>
      <c r="V64" s="9"/>
    </row>
    <row r="65" spans="1:22" ht="12.75" customHeight="1">
      <c r="A65" s="155"/>
      <c r="B65" s="82"/>
      <c r="C65" s="49" t="s">
        <v>482</v>
      </c>
      <c r="D65" s="50"/>
      <c r="E65" s="51"/>
      <c r="F65" s="147">
        <v>1048</v>
      </c>
      <c r="G65" s="38"/>
      <c r="H65" s="23" t="s">
        <v>55</v>
      </c>
      <c r="I65" s="42" t="str">
        <f>IF(ISTEXT(G65),"No text please",IF(G65&lt;0,"No negatives please",IF(ISBLANK(G65),"Please enter a value",IF(AND(G65=0,ISERROR(FIND("zero",K65))),"Please confirm zero",IF(AND(G65&lt;&gt;0,K65="Confirmed zero"),"Value not zero"," ")))))</f>
        <v>Please enter a value</v>
      </c>
      <c r="J65" s="112"/>
      <c r="K65" s="31"/>
      <c r="L65" s="158"/>
      <c r="M65" s="112"/>
      <c r="N65" s="159"/>
      <c r="O65" s="81"/>
      <c r="P65" s="12"/>
      <c r="Q65" s="12"/>
      <c r="R65" s="12"/>
      <c r="S65" s="12"/>
      <c r="T65" s="12"/>
      <c r="U65" s="12"/>
      <c r="V65" s="12"/>
    </row>
    <row r="66" spans="1:22" ht="15.75">
      <c r="A66" s="155"/>
      <c r="B66" s="82"/>
      <c r="C66" s="49" t="s">
        <v>483</v>
      </c>
      <c r="D66" s="50"/>
      <c r="E66" s="51"/>
      <c r="F66" s="147">
        <v>1049</v>
      </c>
      <c r="G66" s="38"/>
      <c r="H66" s="23" t="s">
        <v>56</v>
      </c>
      <c r="I66" s="42" t="str">
        <f>IF(ISTEXT(G66),"No text please",IF(G66&lt;0,"No negatives please",IF(ISBLANK(G66),"Please enter a value",IF(AND(G66=0,ISERROR(FIND("zero",K66))),"Please confirm zero",IF(AND(G66&lt;&gt;0,K66="Confirmed zero"),"Value not zero"," ")))))</f>
        <v>Please enter a value</v>
      </c>
      <c r="J66" s="112"/>
      <c r="K66" s="31"/>
      <c r="L66" s="158"/>
      <c r="M66" s="112"/>
      <c r="N66" s="159"/>
      <c r="O66" s="81"/>
      <c r="P66" s="12"/>
      <c r="Q66" s="12"/>
      <c r="R66" s="12"/>
      <c r="S66" s="12"/>
      <c r="T66" s="12"/>
      <c r="U66" s="12"/>
      <c r="V66" s="12"/>
    </row>
    <row r="67" spans="1:22" ht="15.75">
      <c r="A67" s="155"/>
      <c r="B67" s="82"/>
      <c r="C67" s="49" t="s">
        <v>484</v>
      </c>
      <c r="D67" s="50"/>
      <c r="E67" s="51"/>
      <c r="F67" s="33"/>
      <c r="G67" s="32"/>
      <c r="H67" s="23"/>
      <c r="I67" s="32"/>
      <c r="J67" s="3"/>
      <c r="K67" s="32"/>
      <c r="L67" s="32"/>
      <c r="M67" s="26"/>
      <c r="N67" s="32"/>
      <c r="O67" s="76"/>
      <c r="P67" s="12"/>
      <c r="Q67" s="12"/>
      <c r="R67" s="12"/>
      <c r="S67" s="12"/>
      <c r="T67" s="12"/>
      <c r="U67" s="12"/>
      <c r="V67" s="12"/>
    </row>
    <row r="68" spans="1:22" ht="15.75">
      <c r="A68" s="155"/>
      <c r="B68" s="82"/>
      <c r="C68" s="148" t="s">
        <v>157</v>
      </c>
      <c r="D68" s="53"/>
      <c r="E68" s="51"/>
      <c r="F68" s="147">
        <v>1050</v>
      </c>
      <c r="G68" s="38"/>
      <c r="H68" s="23" t="s">
        <v>485</v>
      </c>
      <c r="I68" s="42" t="str">
        <f>IF(ISTEXT(G68),"No text please",IF(G68&lt;0,"No negatives please",IF(ISBLANK(G68),"Please enter a value",IF(AND(G68=0,ISERROR(FIND("zero",K68))),"Please confirm zero",IF(AND(G68&lt;&gt;0,K68="Confirmed zero"),"Value not zero"," ")))))</f>
        <v>Please enter a value</v>
      </c>
      <c r="J68" s="112"/>
      <c r="K68" s="31"/>
      <c r="L68" s="158"/>
      <c r="M68" s="112"/>
      <c r="N68" s="159"/>
      <c r="O68" s="81"/>
      <c r="P68" s="12"/>
      <c r="Q68" s="12"/>
      <c r="R68" s="12"/>
      <c r="S68" s="12"/>
      <c r="T68" s="12"/>
      <c r="U68" s="12"/>
      <c r="V68" s="12"/>
    </row>
    <row r="69" spans="1:22" ht="15.75">
      <c r="A69" s="155"/>
      <c r="B69" s="82"/>
      <c r="C69" s="148" t="s">
        <v>26</v>
      </c>
      <c r="D69" s="53"/>
      <c r="E69" s="51"/>
      <c r="F69" s="147">
        <v>1051</v>
      </c>
      <c r="G69" s="38"/>
      <c r="H69" s="23" t="s">
        <v>486</v>
      </c>
      <c r="I69" s="42" t="str">
        <f>IF(ISTEXT(G69),"No text please",IF(G69&lt;0,"No negatives please",IF(ISBLANK(G69),"Please enter a value",IF(AND(G69=0,ISERROR(FIND("zero",K69))),"Please confirm zero",IF(AND(G69&lt;&gt;0,K69="Confirmed zero"),"Value not zero"," ")))))</f>
        <v>Please enter a value</v>
      </c>
      <c r="J69" s="112"/>
      <c r="K69" s="31"/>
      <c r="L69" s="158"/>
      <c r="M69" s="112"/>
      <c r="N69" s="159"/>
      <c r="O69" s="81"/>
      <c r="P69" s="12"/>
      <c r="Q69" s="12"/>
      <c r="R69" s="12"/>
      <c r="S69" s="12"/>
      <c r="T69" s="12"/>
      <c r="U69" s="12"/>
      <c r="V69" s="12"/>
    </row>
    <row r="70" spans="1:22" ht="15.75">
      <c r="A70" s="155"/>
      <c r="B70" s="82"/>
      <c r="C70" s="350" t="s">
        <v>487</v>
      </c>
      <c r="D70" s="351"/>
      <c r="E70" s="61"/>
      <c r="F70" s="147">
        <v>1052</v>
      </c>
      <c r="G70" s="40" t="s">
        <v>703</v>
      </c>
      <c r="H70" s="23" t="s">
        <v>488</v>
      </c>
      <c r="I70" s="3"/>
      <c r="J70" s="112"/>
      <c r="K70" s="3"/>
      <c r="L70" s="3"/>
      <c r="M70" s="112"/>
      <c r="N70" s="3"/>
      <c r="O70" s="76"/>
      <c r="P70" s="12"/>
      <c r="Q70" s="12"/>
      <c r="R70" s="12"/>
      <c r="S70" s="12"/>
      <c r="T70" s="12"/>
      <c r="U70" s="12"/>
      <c r="V70" s="12"/>
    </row>
    <row r="71" spans="1:22" ht="19.5">
      <c r="A71" s="155"/>
      <c r="B71" s="83"/>
      <c r="C71" s="19"/>
      <c r="D71" s="19"/>
      <c r="E71" s="20"/>
      <c r="F71" s="30"/>
      <c r="G71" s="13"/>
      <c r="H71" s="17"/>
      <c r="I71" s="14"/>
      <c r="J71" s="112"/>
      <c r="K71" s="2"/>
      <c r="L71" s="5"/>
      <c r="M71" s="112"/>
      <c r="N71" s="5"/>
      <c r="O71" s="81"/>
      <c r="P71" s="12"/>
      <c r="Q71" s="12"/>
      <c r="R71" s="12"/>
      <c r="S71" s="12"/>
      <c r="T71" s="12"/>
      <c r="U71" s="12"/>
      <c r="V71" s="12"/>
    </row>
    <row r="72" spans="1:22">
      <c r="A72" s="155"/>
      <c r="B72" s="75"/>
      <c r="C72" s="46" t="s">
        <v>222</v>
      </c>
      <c r="D72" s="47"/>
      <c r="E72" s="48"/>
      <c r="F72" s="45" t="s">
        <v>136</v>
      </c>
      <c r="G72" s="352" t="s">
        <v>410</v>
      </c>
      <c r="H72" s="23"/>
      <c r="I72" s="28" t="str">
        <f>I$22</f>
        <v>Checks</v>
      </c>
      <c r="J72" s="3"/>
      <c r="K72" s="28" t="str">
        <f>K$22</f>
        <v>Remarks</v>
      </c>
      <c r="L72" s="28" t="str">
        <f>L$22</f>
        <v>Comments</v>
      </c>
      <c r="M72" s="3"/>
      <c r="N72" s="28" t="str">
        <f>N$22</f>
        <v>Supervisor Comments</v>
      </c>
      <c r="O72" s="76"/>
      <c r="P72" s="9"/>
      <c r="Q72" s="9"/>
      <c r="R72" s="9"/>
      <c r="S72" s="9"/>
      <c r="T72" s="9"/>
      <c r="U72" s="9"/>
      <c r="V72" s="9"/>
    </row>
    <row r="73" spans="1:22" ht="15.75">
      <c r="A73" s="155"/>
      <c r="B73" s="82"/>
      <c r="C73" s="49" t="s">
        <v>32</v>
      </c>
      <c r="D73" s="50"/>
      <c r="E73" s="51"/>
      <c r="F73" s="147">
        <v>1053</v>
      </c>
      <c r="G73" s="38"/>
      <c r="H73" s="23" t="s">
        <v>57</v>
      </c>
      <c r="I73" s="42" t="str">
        <f t="shared" ref="I73:I79" si="0">IF(ISTEXT(G73),"No text please",IF(G73&lt;0,"No negatives please",IF(ISBLANK(G73),"Please enter a value",IF(AND(G73=0,ISERROR(FIND("zero",K73))),"Please confirm zero",IF(AND(G73&lt;&gt;0,K73="Confirmed zero"),"Value not zero"," ")))))</f>
        <v>Please enter a value</v>
      </c>
      <c r="J73" s="112"/>
      <c r="K73" s="31"/>
      <c r="L73" s="158"/>
      <c r="M73" s="112"/>
      <c r="N73" s="159"/>
      <c r="O73" s="81"/>
      <c r="P73" s="12"/>
      <c r="Q73" s="12"/>
      <c r="R73" s="12"/>
      <c r="S73" s="12"/>
      <c r="T73" s="12"/>
      <c r="U73" s="12"/>
      <c r="V73" s="12"/>
    </row>
    <row r="74" spans="1:22" ht="15.75">
      <c r="A74" s="155"/>
      <c r="B74" s="82"/>
      <c r="C74" s="49" t="s">
        <v>33</v>
      </c>
      <c r="D74" s="50"/>
      <c r="E74" s="51"/>
      <c r="F74" s="147">
        <v>1054</v>
      </c>
      <c r="G74" s="38"/>
      <c r="H74" s="23" t="s">
        <v>58</v>
      </c>
      <c r="I74" s="42" t="str">
        <f t="shared" si="0"/>
        <v>Please enter a value</v>
      </c>
      <c r="J74" s="112"/>
      <c r="K74" s="31"/>
      <c r="L74" s="158"/>
      <c r="M74" s="112"/>
      <c r="N74" s="159"/>
      <c r="O74" s="81"/>
      <c r="P74" s="12"/>
      <c r="Q74" s="12"/>
      <c r="R74" s="12"/>
      <c r="S74" s="12"/>
      <c r="T74" s="12"/>
      <c r="U74" s="12"/>
      <c r="V74" s="12"/>
    </row>
    <row r="75" spans="1:22" ht="15.75">
      <c r="A75" s="155"/>
      <c r="B75" s="82"/>
      <c r="C75" s="49" t="s">
        <v>34</v>
      </c>
      <c r="D75" s="50"/>
      <c r="E75" s="51"/>
      <c r="F75" s="147">
        <v>1055</v>
      </c>
      <c r="G75" s="38"/>
      <c r="H75" s="23" t="s">
        <v>59</v>
      </c>
      <c r="I75" s="42" t="str">
        <f t="shared" si="0"/>
        <v>Please enter a value</v>
      </c>
      <c r="J75" s="112"/>
      <c r="K75" s="31"/>
      <c r="L75" s="158"/>
      <c r="M75" s="112"/>
      <c r="N75" s="159"/>
      <c r="O75" s="81"/>
      <c r="P75" s="12"/>
      <c r="Q75" s="12"/>
      <c r="R75" s="12"/>
      <c r="S75" s="12"/>
      <c r="T75" s="12"/>
      <c r="U75" s="12"/>
      <c r="V75" s="12"/>
    </row>
    <row r="76" spans="1:22" ht="15.75">
      <c r="A76" s="155"/>
      <c r="B76" s="82"/>
      <c r="C76" s="49" t="s">
        <v>35</v>
      </c>
      <c r="D76" s="50"/>
      <c r="E76" s="51"/>
      <c r="F76" s="147">
        <v>1056</v>
      </c>
      <c r="G76" s="38"/>
      <c r="H76" s="23" t="s">
        <v>60</v>
      </c>
      <c r="I76" s="42" t="str">
        <f t="shared" si="0"/>
        <v>Please enter a value</v>
      </c>
      <c r="J76" s="112"/>
      <c r="K76" s="31"/>
      <c r="L76" s="158"/>
      <c r="M76" s="112"/>
      <c r="N76" s="159"/>
      <c r="O76" s="81"/>
      <c r="P76" s="12"/>
      <c r="Q76" s="12"/>
      <c r="R76" s="12"/>
      <c r="S76" s="12"/>
      <c r="T76" s="12"/>
      <c r="U76" s="12"/>
      <c r="V76" s="12"/>
    </row>
    <row r="77" spans="1:22" ht="15.75">
      <c r="A77" s="155"/>
      <c r="B77" s="82"/>
      <c r="C77" s="49" t="s">
        <v>36</v>
      </c>
      <c r="D77" s="50"/>
      <c r="E77" s="51"/>
      <c r="F77" s="147">
        <v>1057</v>
      </c>
      <c r="G77" s="38"/>
      <c r="H77" s="23" t="s">
        <v>61</v>
      </c>
      <c r="I77" s="42" t="str">
        <f t="shared" si="0"/>
        <v>Please enter a value</v>
      </c>
      <c r="J77" s="112"/>
      <c r="K77" s="31"/>
      <c r="L77" s="158"/>
      <c r="M77" s="112"/>
      <c r="N77" s="159"/>
      <c r="O77" s="81"/>
      <c r="P77" s="12"/>
      <c r="Q77" s="12"/>
      <c r="R77" s="12"/>
      <c r="S77" s="12"/>
      <c r="T77" s="12"/>
      <c r="U77" s="12"/>
      <c r="V77" s="12"/>
    </row>
    <row r="78" spans="1:22" ht="15.75">
      <c r="A78" s="155"/>
      <c r="B78" s="82"/>
      <c r="C78" s="49" t="s">
        <v>37</v>
      </c>
      <c r="D78" s="50"/>
      <c r="E78" s="51"/>
      <c r="F78" s="147">
        <v>1058</v>
      </c>
      <c r="G78" s="38"/>
      <c r="H78" s="23" t="s">
        <v>62</v>
      </c>
      <c r="I78" s="42" t="str">
        <f t="shared" si="0"/>
        <v>Please enter a value</v>
      </c>
      <c r="J78" s="112"/>
      <c r="K78" s="31"/>
      <c r="L78" s="158"/>
      <c r="M78" s="112"/>
      <c r="N78" s="159"/>
      <c r="O78" s="81"/>
      <c r="P78" s="12"/>
      <c r="Q78" s="12"/>
      <c r="R78" s="12"/>
      <c r="S78" s="12"/>
      <c r="T78" s="12"/>
      <c r="U78" s="12"/>
      <c r="V78" s="12"/>
    </row>
    <row r="79" spans="1:22" ht="15.75">
      <c r="A79" s="155"/>
      <c r="B79" s="82"/>
      <c r="C79" s="49" t="s">
        <v>126</v>
      </c>
      <c r="D79" s="50"/>
      <c r="E79" s="51"/>
      <c r="F79" s="147">
        <v>1059</v>
      </c>
      <c r="G79" s="38"/>
      <c r="H79" s="23" t="s">
        <v>63</v>
      </c>
      <c r="I79" s="42" t="str">
        <f t="shared" si="0"/>
        <v>Please enter a value</v>
      </c>
      <c r="J79" s="112"/>
      <c r="K79" s="31"/>
      <c r="L79" s="158"/>
      <c r="M79" s="112"/>
      <c r="N79" s="159"/>
      <c r="O79" s="81"/>
      <c r="P79" s="12"/>
      <c r="Q79" s="12"/>
      <c r="R79" s="12"/>
      <c r="S79" s="12"/>
      <c r="T79" s="12"/>
      <c r="U79" s="12"/>
      <c r="V79" s="12"/>
    </row>
    <row r="80" spans="1:22" ht="15.75">
      <c r="A80" s="155"/>
      <c r="B80" s="82"/>
      <c r="C80" s="350" t="s">
        <v>489</v>
      </c>
      <c r="D80" s="351"/>
      <c r="E80" s="61"/>
      <c r="F80" s="147">
        <v>1060</v>
      </c>
      <c r="G80" s="40" t="s">
        <v>703</v>
      </c>
      <c r="H80" s="23" t="s">
        <v>490</v>
      </c>
      <c r="I80" s="3"/>
      <c r="J80" s="3"/>
      <c r="K80" s="3"/>
      <c r="L80" s="3"/>
      <c r="M80" s="3"/>
      <c r="N80" s="3"/>
      <c r="O80" s="76"/>
      <c r="P80" s="9"/>
      <c r="Q80" s="9"/>
      <c r="R80" s="9"/>
      <c r="S80" s="9"/>
      <c r="T80" s="9"/>
      <c r="U80" s="9"/>
      <c r="V80" s="9"/>
    </row>
    <row r="81" spans="1:22">
      <c r="A81" s="155"/>
      <c r="B81" s="117"/>
      <c r="C81" s="118"/>
      <c r="D81" s="118"/>
      <c r="E81" s="109"/>
      <c r="F81" s="119"/>
      <c r="G81" s="109"/>
      <c r="H81" s="120"/>
      <c r="I81" s="109"/>
      <c r="J81" s="109"/>
      <c r="K81" s="109"/>
      <c r="L81" s="109"/>
      <c r="M81" s="109"/>
      <c r="N81" s="109"/>
      <c r="O81" s="121"/>
      <c r="P81" s="9"/>
      <c r="Q81" s="9"/>
      <c r="R81" s="9"/>
      <c r="S81" s="9"/>
      <c r="T81" s="9"/>
      <c r="U81" s="9"/>
      <c r="V81" s="9"/>
    </row>
    <row r="82" spans="1:22" ht="15.75">
      <c r="A82" s="155"/>
      <c r="B82" s="54" t="s">
        <v>66</v>
      </c>
      <c r="C82" s="55"/>
      <c r="D82" s="55"/>
      <c r="E82" s="55"/>
      <c r="F82" s="55"/>
      <c r="G82" s="55"/>
      <c r="H82" s="72"/>
      <c r="I82" s="55"/>
      <c r="J82" s="55"/>
      <c r="K82" s="55"/>
      <c r="L82" s="55"/>
      <c r="M82" s="55"/>
      <c r="N82" s="55"/>
      <c r="O82" s="56"/>
      <c r="P82" s="9"/>
      <c r="Q82" s="9"/>
      <c r="R82" s="9"/>
      <c r="S82" s="9"/>
      <c r="T82" s="9"/>
      <c r="U82" s="9"/>
      <c r="V82" s="9"/>
    </row>
    <row r="83" spans="1:22" ht="19.5">
      <c r="A83" s="155"/>
      <c r="B83" s="133"/>
      <c r="C83" s="134"/>
      <c r="D83" s="134"/>
      <c r="E83" s="135"/>
      <c r="F83" s="136"/>
      <c r="G83" s="137"/>
      <c r="H83" s="138"/>
      <c r="I83" s="137"/>
      <c r="J83" s="124"/>
      <c r="K83" s="139"/>
      <c r="L83" s="137"/>
      <c r="M83" s="124"/>
      <c r="N83" s="137"/>
      <c r="O83" s="127"/>
      <c r="P83" s="9"/>
      <c r="Q83" s="9"/>
      <c r="R83" s="9"/>
      <c r="S83" s="9"/>
      <c r="T83" s="9"/>
      <c r="U83" s="9"/>
      <c r="V83" s="9"/>
    </row>
    <row r="84" spans="1:22">
      <c r="A84" s="155"/>
      <c r="B84" s="77"/>
      <c r="C84" s="46" t="s">
        <v>223</v>
      </c>
      <c r="D84" s="47"/>
      <c r="E84" s="48"/>
      <c r="F84" s="45" t="s">
        <v>136</v>
      </c>
      <c r="G84" s="352" t="s">
        <v>410</v>
      </c>
      <c r="H84" s="23"/>
      <c r="I84" s="28" t="str">
        <f>I$22</f>
        <v>Checks</v>
      </c>
      <c r="J84" s="3"/>
      <c r="K84" s="28" t="str">
        <f>K$22</f>
        <v>Remarks</v>
      </c>
      <c r="L84" s="28" t="str">
        <f>L$22</f>
        <v>Comments</v>
      </c>
      <c r="M84" s="3"/>
      <c r="N84" s="28" t="str">
        <f>N$22</f>
        <v>Supervisor Comments</v>
      </c>
      <c r="O84" s="76"/>
      <c r="P84" s="9"/>
      <c r="Q84" s="9"/>
      <c r="R84" s="9"/>
      <c r="S84" s="9"/>
      <c r="T84" s="9"/>
      <c r="U84" s="9"/>
      <c r="V84" s="9"/>
    </row>
    <row r="85" spans="1:22">
      <c r="A85" s="155"/>
      <c r="B85" s="77"/>
      <c r="C85" s="49" t="s">
        <v>491</v>
      </c>
      <c r="D85" s="50"/>
      <c r="E85" s="51"/>
      <c r="F85" s="147">
        <v>1061</v>
      </c>
      <c r="G85" s="38"/>
      <c r="H85" s="23" t="s">
        <v>67</v>
      </c>
      <c r="I85" s="42" t="str">
        <f>IF(ISTEXT(G85),"No text please",IF(G85&lt;0,"No negatives please",IF(ISBLANK(G85),"Please enter a value",IF(AND(G85=0,ISERROR(FIND("zero",K85))),"Please confirm zero",IF(AND(G85&lt;&gt;0,K85="Confirmed zero"),"Value not zero"," ")))))</f>
        <v>Please enter a value</v>
      </c>
      <c r="J85" s="3"/>
      <c r="K85" s="31"/>
      <c r="L85" s="158"/>
      <c r="M85" s="3"/>
      <c r="N85" s="159"/>
      <c r="O85" s="76"/>
      <c r="P85" s="9"/>
      <c r="Q85" s="9"/>
      <c r="R85" s="9"/>
      <c r="S85" s="9"/>
      <c r="T85" s="9"/>
      <c r="U85" s="9"/>
      <c r="V85" s="9"/>
    </row>
    <row r="86" spans="1:22">
      <c r="A86" s="155"/>
      <c r="B86" s="77"/>
      <c r="C86" s="49" t="s">
        <v>492</v>
      </c>
      <c r="D86" s="50"/>
      <c r="E86" s="51"/>
      <c r="F86" s="147">
        <v>1062</v>
      </c>
      <c r="G86" s="38"/>
      <c r="H86" s="23" t="s">
        <v>68</v>
      </c>
      <c r="I86" s="42" t="str">
        <f t="shared" ref="I86:I96" si="1">IF(ISTEXT(G86),"No text please",IF(G86&lt;0,"No negatives please",IF(ISBLANK(G86),"Please enter a value",IF(AND(G86=0,ISERROR(FIND("zero",K86))),"Please confirm zero",IF(AND(G86&lt;&gt;0,K86="Confirmed zero"),"Value not zero"," ")))))</f>
        <v>Please enter a value</v>
      </c>
      <c r="J86" s="3"/>
      <c r="K86" s="31"/>
      <c r="L86" s="158"/>
      <c r="M86" s="3"/>
      <c r="N86" s="159"/>
      <c r="O86" s="76"/>
      <c r="P86" s="9"/>
      <c r="Q86" s="9"/>
      <c r="R86" s="9"/>
      <c r="S86" s="9"/>
      <c r="T86" s="9"/>
      <c r="U86" s="9"/>
      <c r="V86" s="9"/>
    </row>
    <row r="87" spans="1:22">
      <c r="A87" s="155"/>
      <c r="B87" s="77"/>
      <c r="C87" s="49" t="s">
        <v>493</v>
      </c>
      <c r="D87" s="50"/>
      <c r="E87" s="51"/>
      <c r="F87" s="147">
        <v>1063</v>
      </c>
      <c r="G87" s="38"/>
      <c r="H87" s="23" t="s">
        <v>69</v>
      </c>
      <c r="I87" s="42" t="str">
        <f t="shared" si="1"/>
        <v>Please enter a value</v>
      </c>
      <c r="J87" s="3"/>
      <c r="K87" s="31"/>
      <c r="L87" s="158"/>
      <c r="M87" s="3"/>
      <c r="N87" s="159"/>
      <c r="O87" s="76"/>
      <c r="P87" s="9"/>
      <c r="Q87" s="9"/>
      <c r="R87" s="9"/>
      <c r="S87" s="9"/>
      <c r="T87" s="9"/>
      <c r="U87" s="9"/>
      <c r="V87" s="9"/>
    </row>
    <row r="88" spans="1:22">
      <c r="A88" s="155"/>
      <c r="B88" s="77"/>
      <c r="C88" s="49" t="s">
        <v>494</v>
      </c>
      <c r="D88" s="50"/>
      <c r="E88" s="51"/>
      <c r="F88" s="147">
        <v>1064</v>
      </c>
      <c r="G88" s="38"/>
      <c r="H88" s="23" t="s">
        <v>70</v>
      </c>
      <c r="I88" s="42" t="str">
        <f t="shared" si="1"/>
        <v>Please enter a value</v>
      </c>
      <c r="J88" s="3"/>
      <c r="K88" s="31"/>
      <c r="L88" s="158"/>
      <c r="M88" s="3"/>
      <c r="N88" s="159"/>
      <c r="O88" s="76"/>
      <c r="P88" s="9"/>
      <c r="Q88" s="9"/>
      <c r="R88" s="9"/>
      <c r="S88" s="9"/>
      <c r="T88" s="9"/>
      <c r="U88" s="9"/>
      <c r="V88" s="9"/>
    </row>
    <row r="89" spans="1:22">
      <c r="A89" s="155"/>
      <c r="B89" s="77"/>
      <c r="C89" s="49" t="s">
        <v>495</v>
      </c>
      <c r="D89" s="50"/>
      <c r="E89" s="51"/>
      <c r="F89" s="147">
        <v>1065</v>
      </c>
      <c r="G89" s="38"/>
      <c r="H89" s="23" t="s">
        <v>71</v>
      </c>
      <c r="I89" s="42" t="str">
        <f t="shared" si="1"/>
        <v>Please enter a value</v>
      </c>
      <c r="J89" s="3"/>
      <c r="K89" s="31"/>
      <c r="L89" s="158"/>
      <c r="M89" s="3"/>
      <c r="N89" s="159"/>
      <c r="O89" s="76"/>
      <c r="P89" s="9"/>
      <c r="Q89" s="9"/>
      <c r="R89" s="9"/>
      <c r="S89" s="9"/>
      <c r="T89" s="9"/>
      <c r="U89" s="9"/>
      <c r="V89" s="9"/>
    </row>
    <row r="90" spans="1:22" ht="19.5" customHeight="1">
      <c r="A90" s="155"/>
      <c r="B90" s="77"/>
      <c r="C90" s="49" t="s">
        <v>496</v>
      </c>
      <c r="D90" s="50"/>
      <c r="E90" s="51"/>
      <c r="F90" s="147">
        <v>1066</v>
      </c>
      <c r="G90" s="38"/>
      <c r="H90" s="23" t="s">
        <v>72</v>
      </c>
      <c r="I90" s="42" t="str">
        <f t="shared" si="1"/>
        <v>Please enter a value</v>
      </c>
      <c r="J90" s="3"/>
      <c r="K90" s="31"/>
      <c r="L90" s="158"/>
      <c r="M90" s="3"/>
      <c r="N90" s="159"/>
      <c r="O90" s="76"/>
      <c r="P90" s="9"/>
      <c r="Q90" s="9"/>
      <c r="R90" s="9"/>
      <c r="S90" s="9"/>
      <c r="T90" s="9"/>
      <c r="U90" s="9"/>
      <c r="V90" s="9"/>
    </row>
    <row r="91" spans="1:22">
      <c r="A91" s="155"/>
      <c r="B91" s="77"/>
      <c r="C91" s="49" t="s">
        <v>497</v>
      </c>
      <c r="D91" s="50"/>
      <c r="E91" s="51"/>
      <c r="F91" s="147">
        <v>1067</v>
      </c>
      <c r="G91" s="38"/>
      <c r="H91" s="23" t="s">
        <v>73</v>
      </c>
      <c r="I91" s="42" t="str">
        <f t="shared" si="1"/>
        <v>Please enter a value</v>
      </c>
      <c r="J91" s="3"/>
      <c r="K91" s="31"/>
      <c r="L91" s="158"/>
      <c r="M91" s="3"/>
      <c r="N91" s="159"/>
      <c r="O91" s="76"/>
      <c r="P91" s="9"/>
      <c r="Q91" s="9"/>
      <c r="R91" s="9"/>
      <c r="S91" s="9"/>
      <c r="T91" s="9"/>
      <c r="U91" s="9"/>
      <c r="V91" s="9"/>
    </row>
    <row r="92" spans="1:22">
      <c r="A92" s="155"/>
      <c r="B92" s="77"/>
      <c r="C92" s="49" t="s">
        <v>498</v>
      </c>
      <c r="D92" s="50"/>
      <c r="E92" s="51"/>
      <c r="F92" s="147">
        <v>1068</v>
      </c>
      <c r="G92" s="38"/>
      <c r="H92" s="23" t="s">
        <v>74</v>
      </c>
      <c r="I92" s="42" t="str">
        <f t="shared" si="1"/>
        <v>Please enter a value</v>
      </c>
      <c r="J92" s="3"/>
      <c r="K92" s="31"/>
      <c r="L92" s="158"/>
      <c r="M92" s="3"/>
      <c r="N92" s="159"/>
      <c r="O92" s="76"/>
      <c r="P92" s="9"/>
      <c r="Q92" s="9"/>
      <c r="R92" s="9"/>
      <c r="S92" s="9"/>
      <c r="T92" s="9"/>
      <c r="U92" s="9"/>
      <c r="V92" s="9"/>
    </row>
    <row r="93" spans="1:22">
      <c r="A93" s="155"/>
      <c r="B93" s="77"/>
      <c r="C93" s="49" t="s">
        <v>499</v>
      </c>
      <c r="D93" s="50"/>
      <c r="E93" s="51"/>
      <c r="F93" s="147">
        <v>1069</v>
      </c>
      <c r="G93" s="38"/>
      <c r="H93" s="23" t="s">
        <v>75</v>
      </c>
      <c r="I93" s="42" t="str">
        <f t="shared" si="1"/>
        <v>Please enter a value</v>
      </c>
      <c r="J93" s="3"/>
      <c r="K93" s="31"/>
      <c r="L93" s="158"/>
      <c r="M93" s="3"/>
      <c r="N93" s="159"/>
      <c r="O93" s="76"/>
      <c r="P93" s="9"/>
      <c r="Q93" s="9"/>
      <c r="R93" s="9"/>
      <c r="S93" s="9"/>
      <c r="T93" s="9"/>
      <c r="U93" s="9"/>
      <c r="V93" s="9"/>
    </row>
    <row r="94" spans="1:22">
      <c r="A94" s="155"/>
      <c r="B94" s="77"/>
      <c r="C94" s="49" t="s">
        <v>500</v>
      </c>
      <c r="D94" s="50"/>
      <c r="E94" s="51"/>
      <c r="F94" s="147">
        <v>1070</v>
      </c>
      <c r="G94" s="38"/>
      <c r="H94" s="23" t="s">
        <v>76</v>
      </c>
      <c r="I94" s="42" t="str">
        <f t="shared" si="1"/>
        <v>Please enter a value</v>
      </c>
      <c r="J94" s="3"/>
      <c r="K94" s="31"/>
      <c r="L94" s="158"/>
      <c r="M94" s="3"/>
      <c r="N94" s="159"/>
      <c r="O94" s="76"/>
      <c r="P94" s="9"/>
      <c r="Q94" s="9"/>
      <c r="R94" s="9"/>
      <c r="S94" s="9"/>
      <c r="T94" s="9"/>
      <c r="U94" s="9"/>
      <c r="V94" s="9"/>
    </row>
    <row r="95" spans="1:22">
      <c r="A95" s="155"/>
      <c r="B95" s="77"/>
      <c r="C95" s="49" t="s">
        <v>501</v>
      </c>
      <c r="D95" s="50"/>
      <c r="E95" s="51"/>
      <c r="F95" s="147">
        <v>1071</v>
      </c>
      <c r="G95" s="38"/>
      <c r="H95" s="23" t="s">
        <v>77</v>
      </c>
      <c r="I95" s="42" t="str">
        <f t="shared" si="1"/>
        <v>Please enter a value</v>
      </c>
      <c r="J95" s="3"/>
      <c r="K95" s="31"/>
      <c r="L95" s="158"/>
      <c r="M95" s="3"/>
      <c r="N95" s="159"/>
      <c r="O95" s="76"/>
      <c r="P95" s="9"/>
      <c r="Q95" s="9"/>
      <c r="R95" s="9"/>
      <c r="S95" s="9"/>
      <c r="T95" s="9"/>
      <c r="U95" s="9"/>
      <c r="V95" s="9"/>
    </row>
    <row r="96" spans="1:22">
      <c r="A96" s="155"/>
      <c r="B96" s="77"/>
      <c r="C96" s="49" t="s">
        <v>502</v>
      </c>
      <c r="D96" s="50"/>
      <c r="E96" s="51"/>
      <c r="F96" s="147">
        <v>1072</v>
      </c>
      <c r="G96" s="38"/>
      <c r="H96" s="23" t="s">
        <v>78</v>
      </c>
      <c r="I96" s="42" t="str">
        <f t="shared" si="1"/>
        <v>Please enter a value</v>
      </c>
      <c r="J96" s="3"/>
      <c r="K96" s="31"/>
      <c r="L96" s="158"/>
      <c r="M96" s="3"/>
      <c r="N96" s="159"/>
      <c r="O96" s="76"/>
      <c r="P96" s="9"/>
      <c r="Q96" s="9"/>
      <c r="R96" s="9"/>
      <c r="S96" s="9"/>
      <c r="T96" s="9"/>
      <c r="U96" s="9"/>
      <c r="V96" s="9"/>
    </row>
    <row r="97" spans="1:22">
      <c r="A97" s="155"/>
      <c r="B97" s="77"/>
      <c r="C97" s="350" t="s">
        <v>503</v>
      </c>
      <c r="D97" s="358"/>
      <c r="E97" s="359"/>
      <c r="F97" s="147">
        <v>1073</v>
      </c>
      <c r="G97" s="149" t="s">
        <v>704</v>
      </c>
      <c r="H97" s="23" t="s">
        <v>504</v>
      </c>
      <c r="I97" s="3"/>
      <c r="J97" s="3"/>
      <c r="K97" s="3"/>
      <c r="L97" s="3"/>
      <c r="M97" s="3"/>
      <c r="N97" s="3"/>
      <c r="O97" s="76"/>
      <c r="P97" s="9"/>
      <c r="Q97" s="9"/>
      <c r="R97" s="9"/>
      <c r="S97" s="9"/>
      <c r="T97" s="9"/>
      <c r="U97" s="9"/>
      <c r="V97" s="9"/>
    </row>
    <row r="98" spans="1:22" ht="19.5">
      <c r="A98" s="155"/>
      <c r="B98" s="83"/>
      <c r="C98" s="18"/>
      <c r="D98" s="18"/>
      <c r="E98" s="10"/>
      <c r="F98" s="29"/>
      <c r="G98" s="11"/>
      <c r="H98" s="17"/>
      <c r="I98" s="11"/>
      <c r="J98" s="3"/>
      <c r="K98" s="2"/>
      <c r="L98" s="11"/>
      <c r="M98" s="3"/>
      <c r="N98" s="11"/>
      <c r="O98" s="76"/>
      <c r="P98" s="9"/>
      <c r="Q98" s="9"/>
      <c r="R98" s="9"/>
      <c r="S98" s="9"/>
      <c r="T98" s="9"/>
      <c r="U98" s="9"/>
      <c r="V98" s="9"/>
    </row>
    <row r="99" spans="1:22" ht="19.5">
      <c r="A99" s="155"/>
      <c r="B99" s="83"/>
      <c r="C99" s="18"/>
      <c r="D99" s="18"/>
      <c r="E99" s="10"/>
      <c r="F99" s="29"/>
      <c r="G99" s="11"/>
      <c r="H99" s="17"/>
      <c r="I99" s="11"/>
      <c r="J99" s="3"/>
      <c r="K99" s="2"/>
      <c r="L99" s="11"/>
      <c r="M99" s="3"/>
      <c r="N99" s="11"/>
      <c r="O99" s="76"/>
      <c r="P99" s="9"/>
      <c r="Q99" s="9"/>
      <c r="R99" s="9"/>
      <c r="S99" s="9"/>
      <c r="T99" s="9"/>
      <c r="U99" s="9"/>
      <c r="V99" s="9"/>
    </row>
    <row r="100" spans="1:22">
      <c r="A100" s="155"/>
      <c r="B100" s="75"/>
      <c r="C100" s="64" t="s">
        <v>224</v>
      </c>
      <c r="D100" s="70"/>
      <c r="E100" s="71"/>
      <c r="F100" s="62" t="s">
        <v>136</v>
      </c>
      <c r="G100" s="352" t="s">
        <v>410</v>
      </c>
      <c r="H100" s="23"/>
      <c r="I100" s="28" t="str">
        <f>I$22</f>
        <v>Checks</v>
      </c>
      <c r="J100" s="3"/>
      <c r="K100" s="28" t="str">
        <f>K$22</f>
        <v>Remarks</v>
      </c>
      <c r="L100" s="28" t="str">
        <f>L$22</f>
        <v>Comments</v>
      </c>
      <c r="M100" s="3"/>
      <c r="N100" s="28" t="str">
        <f>N$22</f>
        <v>Supervisor Comments</v>
      </c>
      <c r="O100" s="76"/>
      <c r="P100" s="9"/>
      <c r="Q100" s="9"/>
      <c r="R100" s="9"/>
      <c r="S100" s="9"/>
      <c r="T100" s="9"/>
      <c r="U100" s="9"/>
      <c r="V100" s="9"/>
    </row>
    <row r="101" spans="1:22">
      <c r="A101" s="155"/>
      <c r="B101" s="84"/>
      <c r="C101" s="350" t="s">
        <v>505</v>
      </c>
      <c r="D101" s="154"/>
      <c r="E101" s="61"/>
      <c r="F101" s="147">
        <v>1074</v>
      </c>
      <c r="G101" s="38"/>
      <c r="H101" s="23" t="s">
        <v>506</v>
      </c>
      <c r="I101" s="42" t="str">
        <f>IF(ISTEXT(G101),"No text please",IF(G101&lt;0,"No negatives please",IF(ISBLANK(G101),"Please enter a value",IF(AND(G101=0,ISERROR(FIND("zero",K101))),"Please confirm zero",IF(AND(G101&lt;&gt;0,K101="Confirmed zero"),"Value not zero"," ")))))</f>
        <v>Please enter a value</v>
      </c>
      <c r="J101" s="3"/>
      <c r="K101" s="31"/>
      <c r="L101" s="158"/>
      <c r="M101" s="3"/>
      <c r="N101" s="159"/>
      <c r="O101" s="76"/>
      <c r="P101" s="9"/>
      <c r="Q101" s="9"/>
      <c r="R101" s="9"/>
      <c r="S101" s="9"/>
      <c r="T101" s="9"/>
      <c r="U101" s="9"/>
      <c r="V101" s="9"/>
    </row>
    <row r="102" spans="1:22" ht="19.5">
      <c r="A102" s="155"/>
      <c r="B102" s="83"/>
      <c r="C102" s="18"/>
      <c r="D102" s="18"/>
      <c r="E102" s="10"/>
      <c r="F102" s="29"/>
      <c r="G102" s="11"/>
      <c r="H102" s="17"/>
      <c r="I102" s="11"/>
      <c r="J102" s="3"/>
      <c r="K102" s="2"/>
      <c r="L102" s="11"/>
      <c r="M102" s="3"/>
      <c r="N102" s="11"/>
      <c r="O102" s="76"/>
      <c r="P102" s="9"/>
      <c r="Q102" s="9"/>
      <c r="R102" s="9"/>
      <c r="S102" s="9"/>
      <c r="T102" s="9"/>
      <c r="U102" s="9"/>
      <c r="V102" s="9"/>
    </row>
    <row r="103" spans="1:22">
      <c r="A103" s="155"/>
      <c r="B103" s="75"/>
      <c r="C103" s="46" t="s">
        <v>225</v>
      </c>
      <c r="D103" s="47"/>
      <c r="E103" s="48"/>
      <c r="F103" s="62" t="s">
        <v>136</v>
      </c>
      <c r="G103" s="352" t="s">
        <v>410</v>
      </c>
      <c r="H103" s="23"/>
      <c r="I103" s="28" t="str">
        <f>I$22</f>
        <v>Checks</v>
      </c>
      <c r="J103" s="3"/>
      <c r="K103" s="28" t="str">
        <f>K$22</f>
        <v>Remarks</v>
      </c>
      <c r="L103" s="28" t="str">
        <f>L$22</f>
        <v>Comments</v>
      </c>
      <c r="M103" s="3"/>
      <c r="N103" s="28" t="str">
        <f>N$22</f>
        <v>Supervisor Comments</v>
      </c>
      <c r="O103" s="76"/>
      <c r="P103" s="9"/>
      <c r="Q103" s="9"/>
      <c r="R103" s="9"/>
      <c r="S103" s="9"/>
      <c r="T103" s="9"/>
      <c r="U103" s="9"/>
      <c r="V103" s="9"/>
    </row>
    <row r="104" spans="1:22">
      <c r="A104" s="155"/>
      <c r="B104" s="77"/>
      <c r="C104" s="49" t="s">
        <v>79</v>
      </c>
      <c r="D104" s="50"/>
      <c r="E104" s="51"/>
      <c r="F104" s="39">
        <v>1075</v>
      </c>
      <c r="G104" s="38"/>
      <c r="H104" s="23" t="s">
        <v>81</v>
      </c>
      <c r="I104" s="42" t="str">
        <f>IF(ISTEXT(G104),"No text please",IF(G104&lt;0,"No negatives please",IF(ISBLANK(G104),"Please enter a value",IF(AND(G104=0,ISERROR(FIND("zero",K104))),"Please confirm zero",IF(AND(G104&lt;&gt;0,K104="Confirmed zero"),"Value not zero"," ")))))</f>
        <v>Please enter a value</v>
      </c>
      <c r="J104" s="3"/>
      <c r="K104" s="31"/>
      <c r="L104" s="158"/>
      <c r="M104" s="3"/>
      <c r="N104" s="159"/>
      <c r="O104" s="76"/>
      <c r="P104" s="9"/>
      <c r="Q104" s="9"/>
      <c r="R104" s="9"/>
      <c r="S104" s="9"/>
      <c r="T104" s="9"/>
      <c r="U104" s="9"/>
      <c r="V104" s="9"/>
    </row>
    <row r="105" spans="1:22">
      <c r="A105" s="155"/>
      <c r="B105" s="77"/>
      <c r="C105" s="104" t="s">
        <v>80</v>
      </c>
      <c r="D105" s="105"/>
      <c r="E105" s="51"/>
      <c r="F105" s="147">
        <v>1076</v>
      </c>
      <c r="G105" s="38"/>
      <c r="H105" s="23" t="s">
        <v>82</v>
      </c>
      <c r="I105" s="42" t="str">
        <f>IF(ISTEXT(G105),"No text please",IF(G105&lt;0,"No negatives please",IF(ISBLANK(G105),"Please enter a value",IF(AND(G105=0,ISERROR(FIND("zero",K105))),"Please confirm zero",IF(AND(G105&lt;&gt;0,K105="Confirmed zero"),"Value not zero"," ")))))</f>
        <v>Please enter a value</v>
      </c>
      <c r="J105" s="3"/>
      <c r="K105" s="31"/>
      <c r="L105" s="158"/>
      <c r="M105" s="3"/>
      <c r="N105" s="159"/>
      <c r="O105" s="76"/>
      <c r="P105" s="9"/>
      <c r="Q105" s="9"/>
      <c r="R105" s="9"/>
      <c r="S105" s="9"/>
      <c r="T105" s="9"/>
      <c r="U105" s="9"/>
      <c r="V105" s="9"/>
    </row>
    <row r="106" spans="1:22">
      <c r="A106" s="155"/>
      <c r="B106" s="77"/>
      <c r="C106" s="350" t="s">
        <v>507</v>
      </c>
      <c r="D106" s="351"/>
      <c r="E106" s="61"/>
      <c r="F106" s="147">
        <v>1077</v>
      </c>
      <c r="G106" s="40" t="s">
        <v>703</v>
      </c>
      <c r="H106" s="23" t="s">
        <v>508</v>
      </c>
      <c r="I106" s="3"/>
      <c r="J106" s="3"/>
      <c r="K106" s="3"/>
      <c r="L106" s="3"/>
      <c r="M106" s="3"/>
      <c r="N106" s="3"/>
      <c r="O106" s="76"/>
      <c r="P106" s="9"/>
      <c r="Q106" s="9"/>
      <c r="R106" s="9"/>
      <c r="S106" s="9"/>
      <c r="T106" s="9"/>
      <c r="U106" s="9"/>
      <c r="V106" s="9"/>
    </row>
    <row r="107" spans="1:22">
      <c r="A107" s="155"/>
      <c r="B107" s="117"/>
      <c r="C107" s="118"/>
      <c r="D107" s="118"/>
      <c r="E107" s="109"/>
      <c r="F107" s="119"/>
      <c r="G107" s="109"/>
      <c r="H107" s="120"/>
      <c r="I107" s="109"/>
      <c r="J107" s="109"/>
      <c r="K107" s="109"/>
      <c r="L107" s="109"/>
      <c r="M107" s="109"/>
      <c r="N107" s="109"/>
      <c r="O107" s="121"/>
      <c r="P107" s="9"/>
      <c r="Q107" s="9"/>
      <c r="R107" s="9"/>
      <c r="S107" s="9"/>
      <c r="T107" s="9"/>
      <c r="U107" s="9"/>
      <c r="V107" s="9"/>
    </row>
    <row r="108" spans="1:22" ht="15.75">
      <c r="A108" s="155"/>
      <c r="B108" s="54" t="s">
        <v>83</v>
      </c>
      <c r="C108" s="55"/>
      <c r="D108" s="55"/>
      <c r="E108" s="55"/>
      <c r="F108" s="55"/>
      <c r="G108" s="55"/>
      <c r="H108" s="72"/>
      <c r="I108" s="55"/>
      <c r="J108" s="55"/>
      <c r="K108" s="55"/>
      <c r="L108" s="55"/>
      <c r="M108" s="55"/>
      <c r="N108" s="55"/>
      <c r="O108" s="56"/>
      <c r="P108" s="9"/>
      <c r="Q108" s="9"/>
      <c r="R108" s="9"/>
      <c r="S108" s="9"/>
      <c r="T108" s="9"/>
      <c r="U108" s="9"/>
      <c r="V108" s="9"/>
    </row>
    <row r="109" spans="1:22" ht="19.5">
      <c r="A109" s="155"/>
      <c r="B109" s="133"/>
      <c r="C109" s="134"/>
      <c r="D109" s="134"/>
      <c r="E109" s="135"/>
      <c r="F109" s="136"/>
      <c r="G109" s="137"/>
      <c r="H109" s="138"/>
      <c r="I109" s="137"/>
      <c r="J109" s="124"/>
      <c r="K109" s="139"/>
      <c r="L109" s="137"/>
      <c r="M109" s="124"/>
      <c r="N109" s="137"/>
      <c r="O109" s="127"/>
      <c r="P109" s="9"/>
      <c r="Q109" s="9"/>
      <c r="R109" s="9"/>
      <c r="S109" s="9"/>
      <c r="T109" s="9"/>
      <c r="U109" s="9"/>
      <c r="V109" s="9"/>
    </row>
    <row r="110" spans="1:22">
      <c r="A110" s="155"/>
      <c r="B110" s="75"/>
      <c r="C110" s="46" t="s">
        <v>226</v>
      </c>
      <c r="D110" s="47"/>
      <c r="E110" s="57"/>
      <c r="F110" s="62" t="s">
        <v>136</v>
      </c>
      <c r="G110" s="352" t="s">
        <v>410</v>
      </c>
      <c r="H110" s="23"/>
      <c r="I110" s="28" t="str">
        <f>I$22</f>
        <v>Checks</v>
      </c>
      <c r="J110" s="3"/>
      <c r="K110" s="28" t="str">
        <f>K$22</f>
        <v>Remarks</v>
      </c>
      <c r="L110" s="28" t="str">
        <f>L$22</f>
        <v>Comments</v>
      </c>
      <c r="M110" s="3"/>
      <c r="N110" s="28" t="str">
        <f>N$22</f>
        <v>Supervisor Comments</v>
      </c>
      <c r="O110" s="76"/>
      <c r="P110" s="9"/>
      <c r="Q110" s="9"/>
      <c r="R110" s="9"/>
      <c r="S110" s="9"/>
      <c r="T110" s="9"/>
      <c r="U110" s="9"/>
      <c r="V110" s="9"/>
    </row>
    <row r="111" spans="1:22">
      <c r="A111" s="155"/>
      <c r="B111" s="85"/>
      <c r="C111" s="49" t="s">
        <v>84</v>
      </c>
      <c r="D111" s="50"/>
      <c r="E111" s="51"/>
      <c r="F111" s="147">
        <v>1078</v>
      </c>
      <c r="G111" s="38"/>
      <c r="H111" s="23" t="s">
        <v>86</v>
      </c>
      <c r="I111" s="42" t="str">
        <f>IF(ISTEXT(G111),"No text please",IF(G111&lt;0,"No negatives please",IF(ISBLANK(G111),"Please enter a value",IF(AND(G111=0,ISERROR(FIND("zero",K111))),"Please confirm zero",IF(AND(G111&lt;&gt;0,K111="Confirmed zero"),"Value not zero"," ")))))</f>
        <v>Please enter a value</v>
      </c>
      <c r="J111" s="3"/>
      <c r="K111" s="31"/>
      <c r="L111" s="158"/>
      <c r="M111" s="3"/>
      <c r="N111" s="159"/>
      <c r="O111" s="76"/>
      <c r="P111" s="9"/>
      <c r="Q111" s="9"/>
      <c r="R111" s="9"/>
      <c r="S111" s="9"/>
      <c r="T111" s="9"/>
      <c r="U111" s="9"/>
      <c r="V111" s="9"/>
    </row>
    <row r="112" spans="1:22">
      <c r="A112" s="155"/>
      <c r="B112" s="85"/>
      <c r="C112" s="104" t="s">
        <v>85</v>
      </c>
      <c r="D112" s="105"/>
      <c r="E112" s="51"/>
      <c r="F112" s="147">
        <v>1079</v>
      </c>
      <c r="G112" s="38"/>
      <c r="H112" s="23" t="s">
        <v>87</v>
      </c>
      <c r="I112" s="42" t="str">
        <f>IF(ISTEXT(G112),"No text please",IF(G112&lt;0,"No negatives please",IF(ISBLANK(G112),"Please enter a value",IF(AND(G112=0,ISERROR(FIND("zero",K112))),"Please confirm zero",IF(AND(G112&lt;&gt;0,K112="Confirmed zero"),"Value not zero"," ")))))</f>
        <v>Please enter a value</v>
      </c>
      <c r="J112" s="3"/>
      <c r="K112" s="31"/>
      <c r="L112" s="158"/>
      <c r="M112" s="3"/>
      <c r="N112" s="159"/>
      <c r="O112" s="76"/>
      <c r="P112" s="9"/>
      <c r="Q112" s="9"/>
      <c r="R112" s="9"/>
      <c r="S112" s="9"/>
      <c r="T112" s="9"/>
      <c r="U112" s="9"/>
      <c r="V112" s="9"/>
    </row>
    <row r="113" spans="1:22">
      <c r="A113" s="155"/>
      <c r="B113" s="85"/>
      <c r="C113" s="350" t="s">
        <v>123</v>
      </c>
      <c r="D113" s="351"/>
      <c r="E113" s="61"/>
      <c r="F113" s="147">
        <v>1080</v>
      </c>
      <c r="G113" s="40" t="s">
        <v>703</v>
      </c>
      <c r="H113" s="23" t="s">
        <v>88</v>
      </c>
      <c r="I113" s="3"/>
      <c r="J113" s="3"/>
      <c r="K113" s="3"/>
      <c r="L113" s="3"/>
      <c r="M113" s="3"/>
      <c r="N113" s="3"/>
      <c r="O113" s="76"/>
      <c r="P113" s="9"/>
      <c r="Q113" s="9"/>
      <c r="R113" s="9"/>
      <c r="S113" s="9"/>
      <c r="T113" s="9"/>
      <c r="U113" s="9"/>
      <c r="V113" s="9"/>
    </row>
    <row r="114" spans="1:22" ht="19.5">
      <c r="A114" s="155"/>
      <c r="B114" s="83"/>
      <c r="C114" s="18"/>
      <c r="D114" s="18"/>
      <c r="E114" s="10"/>
      <c r="F114" s="29"/>
      <c r="G114" s="11"/>
      <c r="H114" s="17"/>
      <c r="I114" s="11"/>
      <c r="J114" s="3"/>
      <c r="K114" s="2"/>
      <c r="L114" s="11"/>
      <c r="M114" s="3"/>
      <c r="N114" s="11"/>
      <c r="O114" s="76"/>
      <c r="P114" s="9"/>
      <c r="Q114" s="9"/>
      <c r="R114" s="9"/>
      <c r="S114" s="9"/>
      <c r="T114" s="9"/>
      <c r="U114" s="9"/>
      <c r="V114" s="9"/>
    </row>
    <row r="115" spans="1:22">
      <c r="A115" s="155"/>
      <c r="B115" s="75"/>
      <c r="C115" s="46" t="s">
        <v>227</v>
      </c>
      <c r="D115" s="47"/>
      <c r="E115" s="57"/>
      <c r="F115" s="62" t="s">
        <v>136</v>
      </c>
      <c r="G115" s="352" t="s">
        <v>410</v>
      </c>
      <c r="H115" s="23"/>
      <c r="I115" s="28" t="str">
        <f>I$22</f>
        <v>Checks</v>
      </c>
      <c r="J115" s="3"/>
      <c r="K115" s="28" t="str">
        <f>K$22</f>
        <v>Remarks</v>
      </c>
      <c r="L115" s="28" t="str">
        <f>L$22</f>
        <v>Comments</v>
      </c>
      <c r="M115" s="3"/>
      <c r="N115" s="28" t="str">
        <f>N$22</f>
        <v>Supervisor Comments</v>
      </c>
      <c r="O115" s="76"/>
      <c r="P115" s="9"/>
      <c r="Q115" s="9"/>
      <c r="R115" s="9"/>
      <c r="S115" s="9"/>
      <c r="T115" s="9"/>
      <c r="U115" s="9"/>
      <c r="V115" s="9"/>
    </row>
    <row r="116" spans="1:22">
      <c r="A116" s="155"/>
      <c r="B116" s="77"/>
      <c r="C116" s="49" t="s">
        <v>89</v>
      </c>
      <c r="D116" s="50"/>
      <c r="E116" s="51"/>
      <c r="F116" s="147">
        <v>1081</v>
      </c>
      <c r="G116" s="157"/>
      <c r="H116" s="23" t="s">
        <v>93</v>
      </c>
      <c r="I116" s="42" t="str">
        <f>IF(ISTEXT(G116),"No text please",IF(G116&lt;0,"No negatives please",IF(ISBLANK(G116),"Please enter a value",IF(AND(G116=0,ISERROR(FIND("zero",K116))),"Please confirm zero",IF(AND(G116&lt;&gt;0,K116="Confirmed zero"),"Value not zero",IF(SUM($G$116:$G$117)&lt;SUM($G$118:$G$119),"10.a. + 10.b. &lt; 10.c. + 10.d.",IF(SUM($G$116:$G$117)&lt;$G$118+$G$119/0.85,"Value underreported?"," ")))))))</f>
        <v>Please enter a value</v>
      </c>
      <c r="J116" s="3"/>
      <c r="K116" s="31"/>
      <c r="L116" s="158"/>
      <c r="M116" s="3"/>
      <c r="N116" s="159"/>
      <c r="O116" s="76"/>
      <c r="P116" s="9"/>
      <c r="Q116" s="9"/>
      <c r="R116" s="9"/>
      <c r="S116" s="9"/>
      <c r="T116" s="9"/>
      <c r="U116" s="9"/>
      <c r="V116" s="9"/>
    </row>
    <row r="117" spans="1:22">
      <c r="A117" s="155"/>
      <c r="B117" s="77"/>
      <c r="C117" s="49" t="s">
        <v>90</v>
      </c>
      <c r="D117" s="50"/>
      <c r="E117" s="51"/>
      <c r="F117" s="147">
        <v>1082</v>
      </c>
      <c r="G117" s="38"/>
      <c r="H117" s="23" t="s">
        <v>121</v>
      </c>
      <c r="I117" s="42" t="str">
        <f>IF(ISTEXT(G117),"No text please",IF(G117&lt;0,"No negatives please",IF(ISBLANK(G117),"Please enter a value",IF(AND(G117=0,ISERROR(FIND("zero",K117))),"Please confirm zero",IF(AND(G117&lt;&gt;0,K117="Confirmed zero"),"Value not zero",IF(SUM($G$116:$G$117)&lt;SUM($G$118:$G$119),"10.a. + 10.b. &lt; 10.c. + 10.d.",IF(SUM($G$116:$G$117)&lt;$G$118+$G$119/0.85,"Value underreported?"," ")))))))</f>
        <v>Please enter a value</v>
      </c>
      <c r="J117" s="3"/>
      <c r="K117" s="31"/>
      <c r="L117" s="158"/>
      <c r="M117" s="3"/>
      <c r="N117" s="159"/>
      <c r="O117" s="76"/>
      <c r="P117" s="9"/>
      <c r="Q117" s="9"/>
      <c r="R117" s="9"/>
      <c r="S117" s="9"/>
      <c r="T117" s="9"/>
      <c r="U117" s="9"/>
      <c r="V117" s="9"/>
    </row>
    <row r="118" spans="1:22">
      <c r="A118" s="155"/>
      <c r="B118" s="77"/>
      <c r="C118" s="49" t="s">
        <v>91</v>
      </c>
      <c r="D118" s="50"/>
      <c r="E118" s="51"/>
      <c r="F118" s="147">
        <v>1083</v>
      </c>
      <c r="G118" s="38"/>
      <c r="H118" s="23" t="s">
        <v>94</v>
      </c>
      <c r="I118" s="42" t="str">
        <f>IF(ISTEXT(G118),"No text please",IF(G118&lt;0,"No negatives please",IF(ISBLANK(G118),"Please enter a value",IF(AND(G118=0,ISERROR(FIND("zero",K118))),"Please confirm zero",IF(AND(G118&lt;&gt;0,K118="Confirmed zero"),"Value not zero",IF(SUM($G$116:$G$117)&lt;SUM($G$118:$G$119),"10.a. + 10.b. &lt; 10.c. + 10.d."," "))))))</f>
        <v>Please enter a value</v>
      </c>
      <c r="J118" s="3"/>
      <c r="K118" s="31"/>
      <c r="L118" s="158"/>
      <c r="M118" s="3"/>
      <c r="N118" s="159"/>
      <c r="O118" s="76"/>
      <c r="P118" s="9"/>
      <c r="Q118" s="9"/>
      <c r="R118" s="9"/>
      <c r="S118" s="9"/>
      <c r="T118" s="9"/>
      <c r="U118" s="9"/>
      <c r="V118" s="9"/>
    </row>
    <row r="119" spans="1:22">
      <c r="A119" s="155"/>
      <c r="B119" s="77"/>
      <c r="C119" s="104" t="s">
        <v>135</v>
      </c>
      <c r="D119" s="105"/>
      <c r="E119" s="51"/>
      <c r="F119" s="147">
        <v>1084</v>
      </c>
      <c r="G119" s="157"/>
      <c r="H119" s="23" t="s">
        <v>95</v>
      </c>
      <c r="I119" s="42" t="str">
        <f>IF(ISTEXT(G119),"No text please",IF(G119&lt;0,"No negatives please",IF(ISBLANK(G119),"Please enter a value",IF(AND(G119=0,ISERROR(FIND("zero",K119))),"Please confirm zero",IF(AND(G119&lt;&gt;0,K119="Confirmed zero"),"Value not zero",IF(SUM($G$116:$G$117)&lt;SUM($G$118:$G$119),"10.a. + 10.b. &lt; 10.c. + 10.d.",IF(SUM($G$116:$G$117)&lt;$G$118+$G$119/0.85,"Haircuts not applied?"," ")))))))</f>
        <v>Please enter a value</v>
      </c>
      <c r="J119" s="3"/>
      <c r="K119" s="31"/>
      <c r="L119" s="158"/>
      <c r="M119" s="3"/>
      <c r="N119" s="159"/>
      <c r="O119" s="76"/>
      <c r="P119" s="9"/>
      <c r="Q119" s="9"/>
      <c r="R119" s="9"/>
      <c r="S119" s="9"/>
      <c r="T119" s="9"/>
      <c r="U119" s="9"/>
      <c r="V119" s="9"/>
    </row>
    <row r="120" spans="1:22">
      <c r="A120" s="155"/>
      <c r="B120" s="77"/>
      <c r="C120" s="350" t="s">
        <v>509</v>
      </c>
      <c r="D120" s="351"/>
      <c r="E120" s="61"/>
      <c r="F120" s="147">
        <v>1085</v>
      </c>
      <c r="G120" s="40" t="s">
        <v>703</v>
      </c>
      <c r="H120" s="23" t="s">
        <v>510</v>
      </c>
      <c r="I120" s="3"/>
      <c r="J120" s="3"/>
      <c r="K120" s="3"/>
      <c r="L120" s="3"/>
      <c r="M120" s="3"/>
      <c r="N120" s="3"/>
      <c r="O120" s="76"/>
      <c r="P120" s="9"/>
      <c r="Q120" s="9"/>
      <c r="R120" s="9"/>
      <c r="S120" s="9"/>
      <c r="T120" s="9"/>
      <c r="U120" s="9"/>
      <c r="V120" s="9"/>
    </row>
    <row r="121" spans="1:22" ht="19.5">
      <c r="A121" s="155"/>
      <c r="B121" s="83"/>
      <c r="C121" s="18"/>
      <c r="D121" s="18"/>
      <c r="E121" s="10"/>
      <c r="F121" s="29"/>
      <c r="G121" s="11"/>
      <c r="H121" s="17"/>
      <c r="I121" s="11"/>
      <c r="J121" s="3"/>
      <c r="K121" s="2"/>
      <c r="L121" s="11"/>
      <c r="M121" s="3"/>
      <c r="N121" s="11"/>
      <c r="O121" s="76"/>
      <c r="P121" s="9"/>
      <c r="Q121" s="9"/>
      <c r="R121" s="9"/>
      <c r="S121" s="9"/>
      <c r="T121" s="9"/>
      <c r="U121" s="9"/>
      <c r="V121" s="9"/>
    </row>
    <row r="122" spans="1:22">
      <c r="A122" s="155"/>
      <c r="B122" s="75"/>
      <c r="C122" s="46" t="s">
        <v>228</v>
      </c>
      <c r="D122" s="47"/>
      <c r="E122" s="48"/>
      <c r="F122" s="62" t="s">
        <v>136</v>
      </c>
      <c r="G122" s="352" t="s">
        <v>410</v>
      </c>
      <c r="H122" s="23"/>
      <c r="I122" s="28" t="str">
        <f>I$22</f>
        <v>Checks</v>
      </c>
      <c r="J122" s="3"/>
      <c r="K122" s="28" t="str">
        <f>K$22</f>
        <v>Remarks</v>
      </c>
      <c r="L122" s="28" t="str">
        <f>L$22</f>
        <v>Comments</v>
      </c>
      <c r="M122" s="3"/>
      <c r="N122" s="28" t="str">
        <f>N$22</f>
        <v>Supervisor Comments</v>
      </c>
      <c r="O122" s="76"/>
      <c r="P122" s="9"/>
      <c r="Q122" s="9"/>
      <c r="R122" s="9"/>
      <c r="S122" s="9"/>
      <c r="T122" s="9"/>
      <c r="U122" s="9"/>
      <c r="V122" s="9"/>
    </row>
    <row r="123" spans="1:22">
      <c r="A123" s="155"/>
      <c r="B123" s="77"/>
      <c r="C123" s="350" t="s">
        <v>511</v>
      </c>
      <c r="D123" s="154"/>
      <c r="E123" s="61"/>
      <c r="F123" s="147">
        <v>1086</v>
      </c>
      <c r="G123" s="38"/>
      <c r="H123" s="23" t="s">
        <v>96</v>
      </c>
      <c r="I123" s="42" t="str">
        <f>IF(ISTEXT(G123),"No text please",IF(G123&lt;0,"No negatives please",IF(ISBLANK(G123),"Please enter a value",IF(AND(G123=0,ISERROR(FIND("zero",K123))),"Please confirm zero",IF(AND(G123&lt;&gt;0,K123="Confirmed zero"),"Value not zero"," ")))))</f>
        <v>Please enter a value</v>
      </c>
      <c r="J123" s="3"/>
      <c r="K123" s="31"/>
      <c r="L123" s="158"/>
      <c r="M123" s="3"/>
      <c r="N123" s="159"/>
      <c r="O123" s="76"/>
      <c r="P123" s="9"/>
      <c r="Q123" s="9"/>
      <c r="R123" s="9"/>
      <c r="S123" s="9"/>
      <c r="T123" s="9"/>
      <c r="U123" s="9"/>
      <c r="V123" s="9"/>
    </row>
    <row r="124" spans="1:22">
      <c r="A124" s="155"/>
      <c r="B124" s="117"/>
      <c r="C124" s="118"/>
      <c r="D124" s="118"/>
      <c r="E124" s="109"/>
      <c r="F124" s="119"/>
      <c r="G124" s="109"/>
      <c r="H124" s="120"/>
      <c r="I124" s="109"/>
      <c r="J124" s="109"/>
      <c r="K124" s="109"/>
      <c r="L124" s="109"/>
      <c r="M124" s="109"/>
      <c r="N124" s="109"/>
      <c r="O124" s="121"/>
      <c r="P124" s="9"/>
      <c r="Q124" s="9"/>
      <c r="R124" s="9"/>
      <c r="S124" s="9"/>
      <c r="T124" s="9"/>
      <c r="U124" s="9"/>
      <c r="V124" s="9"/>
    </row>
    <row r="125" spans="1:22" ht="15.75">
      <c r="A125" s="155"/>
      <c r="B125" s="54" t="s">
        <v>97</v>
      </c>
      <c r="C125" s="55"/>
      <c r="D125" s="55"/>
      <c r="E125" s="55"/>
      <c r="F125" s="55"/>
      <c r="G125" s="55"/>
      <c r="H125" s="72"/>
      <c r="I125" s="55"/>
      <c r="J125" s="55"/>
      <c r="K125" s="55"/>
      <c r="L125" s="55"/>
      <c r="M125" s="55"/>
      <c r="N125" s="55"/>
      <c r="O125" s="56"/>
      <c r="P125" s="9"/>
      <c r="Q125" s="9"/>
      <c r="R125" s="9"/>
      <c r="S125" s="9"/>
      <c r="T125" s="9"/>
      <c r="U125" s="9"/>
      <c r="V125" s="9"/>
    </row>
    <row r="126" spans="1:22" ht="19.5">
      <c r="A126" s="155"/>
      <c r="B126" s="133"/>
      <c r="C126" s="134"/>
      <c r="D126" s="134"/>
      <c r="E126" s="135"/>
      <c r="F126" s="136"/>
      <c r="G126" s="137"/>
      <c r="H126" s="138"/>
      <c r="I126" s="137"/>
      <c r="J126" s="124"/>
      <c r="K126" s="139"/>
      <c r="L126" s="137"/>
      <c r="M126" s="124"/>
      <c r="N126" s="137"/>
      <c r="O126" s="127"/>
      <c r="P126" s="9"/>
      <c r="Q126" s="9"/>
      <c r="R126" s="9"/>
      <c r="S126" s="9"/>
      <c r="T126" s="9"/>
      <c r="U126" s="9"/>
      <c r="V126" s="9"/>
    </row>
    <row r="127" spans="1:22">
      <c r="A127" s="155"/>
      <c r="B127" s="75"/>
      <c r="C127" s="46" t="s">
        <v>229</v>
      </c>
      <c r="D127" s="47"/>
      <c r="E127" s="48"/>
      <c r="F127" s="62" t="s">
        <v>136</v>
      </c>
      <c r="G127" s="352" t="s">
        <v>410</v>
      </c>
      <c r="H127" s="23"/>
      <c r="I127" s="28" t="str">
        <f>I$22</f>
        <v>Checks</v>
      </c>
      <c r="J127" s="3"/>
      <c r="K127" s="28" t="str">
        <f>K$22</f>
        <v>Remarks</v>
      </c>
      <c r="L127" s="28" t="str">
        <f>L$22</f>
        <v>Comments</v>
      </c>
      <c r="M127" s="3"/>
      <c r="N127" s="28" t="str">
        <f>N$22</f>
        <v>Supervisor Comments</v>
      </c>
      <c r="O127" s="76"/>
      <c r="P127" s="9"/>
      <c r="Q127" s="9"/>
      <c r="R127" s="9"/>
      <c r="S127" s="9"/>
      <c r="T127" s="9"/>
      <c r="U127" s="9"/>
      <c r="V127" s="9"/>
    </row>
    <row r="128" spans="1:22">
      <c r="A128" s="155"/>
      <c r="B128" s="77"/>
      <c r="C128" s="350" t="s">
        <v>244</v>
      </c>
      <c r="D128" s="154"/>
      <c r="E128" s="61"/>
      <c r="F128" s="147">
        <v>1087</v>
      </c>
      <c r="G128" s="38"/>
      <c r="H128" s="23" t="s">
        <v>512</v>
      </c>
      <c r="I128" s="42" t="str">
        <f>IF(ISTEXT(G128),"No text please",IF(G128&lt;0,"No negatives please",IF(ISBLANK(G128),"Please enter a value",IF(AND(G128=0,ISERROR(FIND("zero",K128))),"Please confirm zero",IF(AND(G128&lt;&gt;0,K128="Confirmed zero"),"Value not zero"," ")))))</f>
        <v>Please enter a value</v>
      </c>
      <c r="J128" s="3"/>
      <c r="K128" s="31"/>
      <c r="L128" s="158"/>
      <c r="M128" s="3"/>
      <c r="N128" s="159"/>
      <c r="O128" s="76"/>
      <c r="P128" s="9"/>
      <c r="Q128" s="9"/>
      <c r="R128" s="9"/>
      <c r="S128" s="9"/>
      <c r="T128" s="9"/>
      <c r="U128" s="9"/>
      <c r="V128" s="9"/>
    </row>
    <row r="129" spans="1:22" ht="19.5">
      <c r="A129" s="155"/>
      <c r="B129" s="83"/>
      <c r="C129" s="18"/>
      <c r="D129" s="18"/>
      <c r="E129" s="10"/>
      <c r="F129" s="29"/>
      <c r="G129" s="11"/>
      <c r="H129" s="17"/>
      <c r="I129" s="11"/>
      <c r="J129" s="3"/>
      <c r="K129" s="2"/>
      <c r="L129" s="11"/>
      <c r="M129" s="3"/>
      <c r="N129" s="11"/>
      <c r="O129" s="76"/>
      <c r="P129" s="9"/>
      <c r="Q129" s="9"/>
      <c r="R129" s="9"/>
      <c r="S129" s="9"/>
      <c r="T129" s="9"/>
      <c r="U129" s="9"/>
      <c r="V129" s="9"/>
    </row>
    <row r="130" spans="1:22">
      <c r="A130" s="155"/>
      <c r="B130" s="75"/>
      <c r="C130" s="46" t="s">
        <v>230</v>
      </c>
      <c r="D130" s="47"/>
      <c r="E130" s="48"/>
      <c r="F130" s="69" t="s">
        <v>136</v>
      </c>
      <c r="G130" s="352" t="s">
        <v>410</v>
      </c>
      <c r="H130" s="23"/>
      <c r="I130" s="28" t="str">
        <f>I$22</f>
        <v>Checks</v>
      </c>
      <c r="J130" s="3"/>
      <c r="K130" s="28" t="str">
        <f>K$22</f>
        <v>Remarks</v>
      </c>
      <c r="L130" s="28" t="str">
        <f>L$22</f>
        <v>Comments</v>
      </c>
      <c r="M130" s="3"/>
      <c r="N130" s="28" t="str">
        <f>N$22</f>
        <v>Supervisor Comments</v>
      </c>
      <c r="O130" s="76"/>
      <c r="P130" s="9"/>
      <c r="Q130" s="9"/>
      <c r="R130" s="9"/>
      <c r="S130" s="9"/>
      <c r="T130" s="9"/>
      <c r="U130" s="9"/>
      <c r="V130" s="9"/>
    </row>
    <row r="131" spans="1:22">
      <c r="A131" s="155"/>
      <c r="B131" s="77"/>
      <c r="C131" s="49" t="s">
        <v>107</v>
      </c>
      <c r="D131" s="50"/>
      <c r="E131" s="51"/>
      <c r="F131" s="147">
        <v>1088</v>
      </c>
      <c r="G131" s="38"/>
      <c r="H131" s="23" t="s">
        <v>98</v>
      </c>
      <c r="I131" s="42" t="str">
        <f>IF(ISTEXT(G131),"No text please",IF(G131&lt;0,"No negatives please",IF(ISBLANK(G131),"Please enter a value",IF(AND(G131=0,ISERROR(FIND("zero",K131))),"Please confirm zero",IF(AND(G131&lt;&gt;0,K131="Confirmed zero"),"Value not zero",IF($G$131&lt;$G$132,"&lt; 13.a.(1)"," "))))))</f>
        <v>Please enter a value</v>
      </c>
      <c r="J131" s="3"/>
      <c r="K131" s="31"/>
      <c r="L131" s="158"/>
      <c r="M131" s="3"/>
      <c r="N131" s="159"/>
      <c r="O131" s="76"/>
      <c r="P131" s="9"/>
      <c r="Q131" s="9"/>
      <c r="R131" s="9"/>
      <c r="S131" s="9"/>
      <c r="T131" s="9"/>
      <c r="U131" s="9"/>
      <c r="V131" s="9"/>
    </row>
    <row r="132" spans="1:22">
      <c r="A132" s="155"/>
      <c r="B132" s="77"/>
      <c r="C132" s="148" t="s">
        <v>120</v>
      </c>
      <c r="D132" s="53"/>
      <c r="E132" s="51"/>
      <c r="F132" s="147">
        <v>1089</v>
      </c>
      <c r="G132" s="38"/>
      <c r="H132" s="23" t="s">
        <v>100</v>
      </c>
      <c r="I132" s="42" t="str">
        <f>IF(ISTEXT(G132),"No text please",IF(G132&lt;0,"No negatives please",IF(ISBLANK(G132),"Please enter a value",IF(AND(G132=0,ISERROR(FIND("zero",K132))),"Please confirm zero",IF(AND(G132&lt;&gt;0,K132="Confirmed zero"),"Value not zero",IF($G$131&lt;$G$132,"&gt; 13.a."," "))))))</f>
        <v>Please enter a value</v>
      </c>
      <c r="J132" s="3"/>
      <c r="K132" s="31"/>
      <c r="L132" s="158"/>
      <c r="M132" s="3"/>
      <c r="N132" s="159"/>
      <c r="O132" s="76"/>
      <c r="P132" s="9"/>
      <c r="Q132" s="9"/>
      <c r="R132" s="9"/>
      <c r="S132" s="9"/>
      <c r="T132" s="9"/>
      <c r="U132" s="9"/>
      <c r="V132" s="9"/>
    </row>
    <row r="133" spans="1:22">
      <c r="A133" s="155"/>
      <c r="B133" s="77"/>
      <c r="C133" s="49" t="s">
        <v>108</v>
      </c>
      <c r="D133" s="50"/>
      <c r="E133" s="51"/>
      <c r="F133" s="39">
        <v>1090</v>
      </c>
      <c r="G133" s="38"/>
      <c r="H133" s="23" t="s">
        <v>99</v>
      </c>
      <c r="I133" s="42" t="str">
        <f>IF(ISTEXT(G133),"No text please",IF(G133&lt;0,"No negatives please",IF(ISBLANK(G133),"Please enter a value",IF(AND(G133=0,ISERROR(FIND("zero",K133))),"Please confirm zero",IF(AND(G133&lt;&gt;0,K133="Confirmed zero"),"Value not zero"," ")))))</f>
        <v>Please enter a value</v>
      </c>
      <c r="J133" s="3"/>
      <c r="K133" s="31"/>
      <c r="L133" s="158"/>
      <c r="M133" s="3"/>
      <c r="N133" s="159"/>
      <c r="O133" s="76"/>
      <c r="P133" s="9"/>
      <c r="Q133" s="9"/>
      <c r="R133" s="9"/>
      <c r="S133" s="9"/>
      <c r="T133" s="9"/>
      <c r="U133" s="9"/>
      <c r="V133" s="9"/>
    </row>
    <row r="134" spans="1:22">
      <c r="A134" s="155"/>
      <c r="B134" s="77"/>
      <c r="C134" s="350" t="s">
        <v>513</v>
      </c>
      <c r="D134" s="351"/>
      <c r="E134" s="61"/>
      <c r="F134" s="147">
        <v>1091</v>
      </c>
      <c r="G134" s="40" t="s">
        <v>703</v>
      </c>
      <c r="H134" s="23" t="s">
        <v>514</v>
      </c>
      <c r="I134" s="3"/>
      <c r="J134" s="3"/>
      <c r="K134" s="3"/>
      <c r="L134" s="3"/>
      <c r="M134" s="3"/>
      <c r="N134" s="3"/>
      <c r="O134" s="76"/>
      <c r="P134" s="9"/>
      <c r="Q134" s="9"/>
      <c r="R134" s="9"/>
      <c r="S134" s="9"/>
      <c r="T134" s="9"/>
      <c r="U134" s="9"/>
      <c r="V134" s="9"/>
    </row>
    <row r="135" spans="1:22">
      <c r="A135" s="155"/>
      <c r="B135" s="117"/>
      <c r="C135" s="118"/>
      <c r="D135" s="118"/>
      <c r="E135" s="109"/>
      <c r="F135" s="119"/>
      <c r="G135" s="109"/>
      <c r="H135" s="120"/>
      <c r="I135" s="109"/>
      <c r="J135" s="109"/>
      <c r="K135" s="109"/>
      <c r="L135" s="109"/>
      <c r="M135" s="109"/>
      <c r="N135" s="109"/>
      <c r="O135" s="121"/>
      <c r="P135" s="9"/>
      <c r="Q135" s="9"/>
      <c r="R135" s="9"/>
      <c r="S135" s="9"/>
      <c r="T135" s="9"/>
      <c r="U135" s="9"/>
      <c r="V135" s="9"/>
    </row>
    <row r="136" spans="1:22" ht="15.75">
      <c r="A136" s="155"/>
      <c r="B136" s="54" t="s">
        <v>170</v>
      </c>
      <c r="C136" s="55"/>
      <c r="D136" s="55"/>
      <c r="E136" s="55"/>
      <c r="F136" s="55"/>
      <c r="G136" s="55"/>
      <c r="H136" s="72"/>
      <c r="I136" s="55"/>
      <c r="J136" s="55"/>
      <c r="K136" s="55"/>
      <c r="L136" s="55"/>
      <c r="M136" s="55"/>
      <c r="N136" s="55"/>
      <c r="O136" s="56"/>
      <c r="P136" s="9"/>
      <c r="Q136" s="9"/>
      <c r="R136" s="9"/>
      <c r="S136" s="9"/>
      <c r="T136" s="9"/>
      <c r="U136" s="9"/>
      <c r="V136" s="9"/>
    </row>
    <row r="137" spans="1:22" ht="19.5">
      <c r="A137" s="155"/>
      <c r="B137" s="133"/>
      <c r="C137" s="134"/>
      <c r="D137" s="134"/>
      <c r="E137" s="135"/>
      <c r="F137" s="136"/>
      <c r="G137" s="137"/>
      <c r="H137" s="138"/>
      <c r="I137" s="137"/>
      <c r="J137" s="124"/>
      <c r="K137" s="139"/>
      <c r="L137" s="137"/>
      <c r="M137" s="124"/>
      <c r="N137" s="137"/>
      <c r="O137" s="127"/>
      <c r="P137" s="9"/>
      <c r="Q137" s="9"/>
      <c r="R137" s="9"/>
      <c r="S137" s="9"/>
      <c r="T137" s="9"/>
      <c r="U137" s="9"/>
      <c r="V137" s="9"/>
    </row>
    <row r="138" spans="1:22">
      <c r="A138" s="155"/>
      <c r="B138" s="75"/>
      <c r="C138" s="46" t="s">
        <v>231</v>
      </c>
      <c r="D138" s="47"/>
      <c r="E138" s="48"/>
      <c r="F138" s="62" t="s">
        <v>136</v>
      </c>
      <c r="G138" s="352" t="s">
        <v>410</v>
      </c>
      <c r="H138" s="23"/>
      <c r="I138" s="28" t="str">
        <f>I$22</f>
        <v>Checks</v>
      </c>
      <c r="J138" s="3"/>
      <c r="K138" s="28" t="str">
        <f>K$22</f>
        <v>Remarks</v>
      </c>
      <c r="L138" s="28" t="str">
        <f>L$22</f>
        <v>Comments</v>
      </c>
      <c r="M138" s="3"/>
      <c r="N138" s="28" t="str">
        <f>N$22</f>
        <v>Supervisor Comments</v>
      </c>
      <c r="O138" s="76"/>
      <c r="P138" s="9"/>
      <c r="Q138" s="9"/>
      <c r="R138" s="9"/>
      <c r="S138" s="9"/>
      <c r="T138" s="9"/>
      <c r="U138" s="9"/>
      <c r="V138" s="9"/>
    </row>
    <row r="139" spans="1:22">
      <c r="A139" s="155"/>
      <c r="B139" s="77"/>
      <c r="C139" s="49" t="s">
        <v>101</v>
      </c>
      <c r="D139" s="50"/>
      <c r="E139" s="51"/>
      <c r="F139" s="147">
        <v>1092</v>
      </c>
      <c r="G139" s="38"/>
      <c r="H139" s="23" t="s">
        <v>109</v>
      </c>
      <c r="I139" s="42" t="str">
        <f>IF(ISTEXT(G139),"No text please",IF(G139&lt;0,"No negatives please",IF(ISBLANK(G139),"Please enter a value",IF(AND(G139=0,ISERROR(FIND("zero",K139))),"Please confirm zero",IF(AND(G139&lt;&gt;0,K139="Confirmed zero"),"Value not zero",IF($G$139&lt;$G$140,"&lt; 14.b.",IF(AND($G$70&lt;&gt;"",$G$139&lt;$G$70),"&lt; 4.f."," ")))))))</f>
        <v>Please enter a value</v>
      </c>
      <c r="J139" s="3"/>
      <c r="K139" s="31"/>
      <c r="L139" s="158"/>
      <c r="M139" s="3"/>
      <c r="N139" s="159"/>
      <c r="O139" s="76"/>
      <c r="P139" s="9"/>
      <c r="Q139" s="9"/>
      <c r="R139" s="9"/>
      <c r="S139" s="9"/>
      <c r="T139" s="9"/>
      <c r="U139" s="9"/>
      <c r="V139" s="9"/>
    </row>
    <row r="140" spans="1:22">
      <c r="A140" s="155"/>
      <c r="B140" s="77"/>
      <c r="C140" s="49" t="s">
        <v>102</v>
      </c>
      <c r="D140" s="50"/>
      <c r="E140" s="51"/>
      <c r="F140" s="147">
        <v>1093</v>
      </c>
      <c r="G140" s="38"/>
      <c r="H140" s="23" t="s">
        <v>110</v>
      </c>
      <c r="I140" s="42" t="str">
        <f>IF(ISTEXT(G140),"No text please",IF(G140&lt;0,"No negatives please",IF(ISBLANK(G140),"Please enter a value",IF(AND(G140=0,ISERROR(FIND("zero",K140))),"Please confirm zero",IF(AND(G140&lt;&gt;0,K140="Confirmed zero"),"Value not zero",IF($G$139&lt;$G$140,"&gt; 14.a."," "))))))</f>
        <v>Please enter a value</v>
      </c>
      <c r="J140" s="3"/>
      <c r="K140" s="31"/>
      <c r="L140" s="158"/>
      <c r="M140" s="3"/>
      <c r="N140" s="159"/>
      <c r="O140" s="76"/>
      <c r="P140" s="9"/>
      <c r="Q140" s="9"/>
      <c r="R140" s="9"/>
      <c r="S140" s="9"/>
      <c r="T140" s="9"/>
      <c r="U140" s="9"/>
      <c r="V140" s="9"/>
    </row>
    <row r="141" spans="1:22">
      <c r="A141" s="155"/>
      <c r="B141" s="77"/>
      <c r="C141" s="49" t="s">
        <v>124</v>
      </c>
      <c r="D141" s="50"/>
      <c r="E141" s="51"/>
      <c r="F141" s="147">
        <v>1094</v>
      </c>
      <c r="G141" s="68" t="s">
        <v>703</v>
      </c>
      <c r="H141" s="23" t="s">
        <v>111</v>
      </c>
      <c r="I141" s="32"/>
      <c r="J141" s="3"/>
      <c r="K141" s="32"/>
      <c r="L141" s="32"/>
      <c r="M141" s="3"/>
      <c r="N141" s="32"/>
      <c r="O141" s="76"/>
      <c r="P141" s="9"/>
      <c r="Q141" s="9"/>
      <c r="R141" s="9"/>
      <c r="S141" s="9"/>
      <c r="T141" s="9"/>
      <c r="U141" s="9"/>
      <c r="V141" s="9"/>
    </row>
    <row r="142" spans="1:22">
      <c r="A142" s="155"/>
      <c r="B142" s="77"/>
      <c r="C142" s="49" t="s">
        <v>251</v>
      </c>
      <c r="D142" s="50"/>
      <c r="E142" s="51"/>
      <c r="F142" s="147">
        <v>1095</v>
      </c>
      <c r="G142" s="157"/>
      <c r="H142" s="23" t="s">
        <v>112</v>
      </c>
      <c r="I142" s="42" t="str">
        <f>IF(ISTEXT(G142),"No text please",IF(ISBLANK(G142),"Please enter a value",IF(AND(G142=0,ISERROR(FIND("zero",K142))),"Please confirm zero",IF(AND(G142&lt;&gt;0,K142="Confirmed zero"),"Value not zero"," "))))</f>
        <v>Please enter a value</v>
      </c>
      <c r="J142" s="3"/>
      <c r="K142" s="31"/>
      <c r="L142" s="158"/>
      <c r="M142" s="3"/>
      <c r="N142" s="159"/>
      <c r="O142" s="76"/>
      <c r="P142" s="9"/>
      <c r="Q142" s="9"/>
      <c r="R142" s="9"/>
      <c r="S142" s="9"/>
      <c r="T142" s="9"/>
      <c r="U142" s="9"/>
      <c r="V142" s="9"/>
    </row>
    <row r="143" spans="1:22">
      <c r="A143" s="155"/>
      <c r="B143" s="77"/>
      <c r="C143" s="49" t="s">
        <v>103</v>
      </c>
      <c r="D143" s="50"/>
      <c r="E143" s="51"/>
      <c r="F143" s="147">
        <v>1096</v>
      </c>
      <c r="G143" s="38"/>
      <c r="H143" s="23" t="s">
        <v>113</v>
      </c>
      <c r="I143" s="42" t="str">
        <f>IF(ISTEXT(G143),"No text please",IF(ISBLANK(G143),"Please enter a value",IF(AND(G143=0,ISERROR(FIND("zero",K143))),"Please confirm zero",IF(AND(G143&lt;&gt;0,K143="Confirmed zero"),"Value not zero"," "))))</f>
        <v>Please enter a value</v>
      </c>
      <c r="J143" s="3"/>
      <c r="K143" s="31"/>
      <c r="L143" s="158"/>
      <c r="M143" s="3"/>
      <c r="N143" s="159"/>
      <c r="O143" s="76"/>
      <c r="P143" s="9"/>
      <c r="Q143" s="9"/>
      <c r="R143" s="9"/>
      <c r="S143" s="9"/>
      <c r="T143" s="9"/>
      <c r="U143" s="9"/>
      <c r="V143" s="9"/>
    </row>
    <row r="144" spans="1:22">
      <c r="A144" s="155"/>
      <c r="B144" s="77"/>
      <c r="C144" s="49" t="s">
        <v>252</v>
      </c>
      <c r="D144" s="50"/>
      <c r="E144" s="51"/>
      <c r="F144" s="147">
        <v>1097</v>
      </c>
      <c r="G144" s="38"/>
      <c r="H144" s="23" t="s">
        <v>114</v>
      </c>
      <c r="I144" s="42" t="str">
        <f>IF(ISTEXT(G144),"No text please",IF(G144&lt;0,"No negatives please",IF(ISBLANK(G144),"Please enter a value",IF(AND(G144=0,ISERROR(FIND("zero",K144))),"Please confirm zero",IF(AND(G144&lt;&gt;0,K144="Confirmed zero"),"Value not zero"," ")))))</f>
        <v>Please enter a value</v>
      </c>
      <c r="J144" s="3"/>
      <c r="K144" s="31"/>
      <c r="L144" s="158"/>
      <c r="M144" s="3"/>
      <c r="N144" s="159"/>
      <c r="O144" s="76"/>
      <c r="P144" s="9"/>
      <c r="Q144" s="9"/>
      <c r="R144" s="9"/>
      <c r="S144" s="9"/>
      <c r="T144" s="9"/>
      <c r="U144" s="9"/>
      <c r="V144" s="9"/>
    </row>
    <row r="145" spans="1:22">
      <c r="A145" s="155"/>
      <c r="B145" s="77"/>
      <c r="C145" s="49" t="s">
        <v>515</v>
      </c>
      <c r="D145" s="50"/>
      <c r="E145" s="51"/>
      <c r="F145" s="147">
        <v>1098</v>
      </c>
      <c r="G145" s="38"/>
      <c r="H145" s="23" t="s">
        <v>115</v>
      </c>
      <c r="I145" s="42" t="str">
        <f>IF(ISTEXT(G145),"No text please",IF(G145&lt;0,"No negatives please",IF(ISBLANK(G145),"Please enter a value",IF(AND(G145=0,ISERROR(FIND("zero",K145))),"Please confirm zero",IF(AND(G145&lt;&gt;0,K145="Confirmed zero"),"Value not zero"," ")))))</f>
        <v>Please enter a value</v>
      </c>
      <c r="J145" s="3"/>
      <c r="K145" s="31"/>
      <c r="L145" s="158"/>
      <c r="M145" s="3"/>
      <c r="N145" s="159"/>
      <c r="O145" s="76"/>
      <c r="P145" s="9"/>
      <c r="Q145" s="9"/>
      <c r="R145" s="9"/>
      <c r="S145" s="9"/>
      <c r="T145" s="9"/>
      <c r="U145" s="9"/>
      <c r="V145" s="9"/>
    </row>
    <row r="146" spans="1:22">
      <c r="A146" s="155"/>
      <c r="B146" s="77"/>
      <c r="C146" s="49" t="s">
        <v>104</v>
      </c>
      <c r="D146" s="50"/>
      <c r="E146" s="51"/>
      <c r="F146" s="147">
        <v>1099</v>
      </c>
      <c r="G146" s="38"/>
      <c r="H146" s="23" t="s">
        <v>116</v>
      </c>
      <c r="I146" s="42" t="str">
        <f>IF(ISTEXT(G146),"No text please",IF(G146&lt;0,"No negatives please",IF(ISBLANK(G146),"Please enter a value",IF(AND(G146=0,ISERROR(FIND("zero",K146))),"Please confirm zero",IF(AND(G146&lt;&gt;0,K146="Confirmed zero"),"Value not zero"," ")))))</f>
        <v>Please enter a value</v>
      </c>
      <c r="J146" s="3"/>
      <c r="K146" s="31"/>
      <c r="L146" s="158"/>
      <c r="M146" s="3"/>
      <c r="N146" s="159"/>
      <c r="O146" s="76"/>
      <c r="P146" s="9"/>
      <c r="Q146" s="9"/>
      <c r="R146" s="9"/>
      <c r="S146" s="9"/>
      <c r="T146" s="9"/>
      <c r="U146" s="9"/>
      <c r="V146" s="9"/>
    </row>
    <row r="147" spans="1:22">
      <c r="A147" s="155"/>
      <c r="B147" s="77"/>
      <c r="C147" s="49" t="s">
        <v>105</v>
      </c>
      <c r="D147" s="50"/>
      <c r="E147" s="51"/>
      <c r="F147" s="147">
        <v>1100</v>
      </c>
      <c r="G147" s="38"/>
      <c r="H147" s="23" t="s">
        <v>516</v>
      </c>
      <c r="I147" s="42" t="str">
        <f>IF(ISTEXT(G147),"No text please",IF(G147&lt;0,"No negatives please",IF(ISBLANK(G147),"Please enter a value",IF(AND(G147=0,ISERROR(FIND("zero",K147))),"Please confirm zero",IF(AND(G147&lt;&gt;0,K147="Confirmed zero"),"Value not zero"," ")))))</f>
        <v>Please enter a value</v>
      </c>
      <c r="J147" s="3"/>
      <c r="K147" s="31"/>
      <c r="L147" s="158"/>
      <c r="M147" s="3"/>
      <c r="N147" s="159"/>
      <c r="O147" s="76"/>
      <c r="P147" s="9"/>
      <c r="Q147" s="9"/>
      <c r="R147" s="9"/>
      <c r="S147" s="9"/>
      <c r="T147" s="9"/>
      <c r="U147" s="9"/>
      <c r="V147" s="9"/>
    </row>
    <row r="148" spans="1:22">
      <c r="A148" s="155"/>
      <c r="B148" s="77"/>
      <c r="C148" s="49" t="s">
        <v>517</v>
      </c>
      <c r="D148" s="50"/>
      <c r="E148" s="51"/>
      <c r="F148" s="147">
        <v>1101</v>
      </c>
      <c r="G148" s="38"/>
      <c r="H148" s="23" t="s">
        <v>518</v>
      </c>
      <c r="I148" s="42" t="str">
        <f>IF(ISTEXT(G148),"No text please",IF(G148&lt;0,"No negatives please",IF(ISBLANK(G148),"Please enter a value",IF(AND(G148=0,ISERROR(FIND("zero",K148))),"Please confirm zero",IF(AND(G148&lt;&gt;0,K148="Confirmed zero"),"Value not zero"," ")))))</f>
        <v>Please enter a value</v>
      </c>
      <c r="J148" s="3"/>
      <c r="K148" s="31"/>
      <c r="L148" s="158"/>
      <c r="M148" s="3"/>
      <c r="N148" s="159"/>
      <c r="O148" s="76"/>
      <c r="P148" s="9"/>
      <c r="Q148" s="9"/>
      <c r="R148" s="9"/>
      <c r="S148" s="9"/>
      <c r="T148" s="9"/>
      <c r="U148" s="9"/>
      <c r="V148" s="9"/>
    </row>
    <row r="149" spans="1:22">
      <c r="A149" s="155"/>
      <c r="B149" s="77"/>
      <c r="C149" s="16"/>
      <c r="D149" s="16"/>
      <c r="E149" s="16"/>
      <c r="F149" s="30"/>
      <c r="G149" s="352"/>
      <c r="H149" s="23"/>
      <c r="I149" s="23"/>
      <c r="J149" s="3"/>
      <c r="K149" s="23"/>
      <c r="L149" s="23"/>
      <c r="M149" s="3"/>
      <c r="N149" s="23"/>
      <c r="O149" s="86"/>
      <c r="P149" s="9"/>
      <c r="Q149" s="9"/>
      <c r="R149" s="9"/>
      <c r="S149" s="9"/>
      <c r="T149" s="9"/>
      <c r="U149" s="9"/>
      <c r="V149" s="9"/>
    </row>
    <row r="150" spans="1:22">
      <c r="A150" s="155"/>
      <c r="B150" s="77"/>
      <c r="C150" s="16"/>
      <c r="D150" s="16"/>
      <c r="E150" s="16"/>
      <c r="F150" s="30"/>
      <c r="G150" s="352" t="s">
        <v>119</v>
      </c>
      <c r="H150" s="23"/>
      <c r="I150" s="28" t="str">
        <f>I$22</f>
        <v>Checks</v>
      </c>
      <c r="J150" s="3"/>
      <c r="K150" s="28" t="str">
        <f>K$22</f>
        <v>Remarks</v>
      </c>
      <c r="L150" s="28" t="str">
        <f>L$22</f>
        <v>Comments</v>
      </c>
      <c r="M150" s="3"/>
      <c r="N150" s="28" t="str">
        <f>N$22</f>
        <v>Supervisor Comments</v>
      </c>
      <c r="O150" s="86"/>
      <c r="P150" s="9"/>
      <c r="Q150" s="9"/>
      <c r="R150" s="9"/>
      <c r="S150" s="9"/>
      <c r="T150" s="9"/>
      <c r="U150" s="9"/>
      <c r="V150" s="9"/>
    </row>
    <row r="151" spans="1:22">
      <c r="A151" s="155"/>
      <c r="B151" s="77"/>
      <c r="C151" s="49" t="s">
        <v>106</v>
      </c>
      <c r="D151" s="50"/>
      <c r="E151" s="67"/>
      <c r="F151" s="147">
        <v>1102</v>
      </c>
      <c r="G151" s="66"/>
      <c r="H151" s="23" t="s">
        <v>117</v>
      </c>
      <c r="I151" s="42" t="str">
        <f>IF(ISTEXT(G151),"No text please",IF(G151&lt;0,"No negatives please",IF(ISBLANK(G151),"Please enter a value",IF(G151=0,"Cannot be zero",IF(AND(G151&lt;&gt;0,K151="Confirmed zero"),"Value not zero",IF(INT(G151)=G151," ","Integers only"))))))</f>
        <v>Please enter a value</v>
      </c>
      <c r="J151" s="3"/>
      <c r="K151" s="31"/>
      <c r="L151" s="158"/>
      <c r="M151" s="3"/>
      <c r="N151" s="159"/>
      <c r="O151" s="76"/>
      <c r="P151" s="9"/>
      <c r="Q151" s="9"/>
      <c r="R151" s="9"/>
      <c r="S151" s="9"/>
      <c r="T151" s="9"/>
      <c r="U151" s="9"/>
      <c r="V151" s="9"/>
    </row>
    <row r="152" spans="1:22" ht="19.5">
      <c r="A152" s="155"/>
      <c r="B152" s="83"/>
      <c r="C152" s="18"/>
      <c r="D152" s="18"/>
      <c r="E152" s="10"/>
      <c r="F152" s="29"/>
      <c r="G152" s="11"/>
      <c r="H152" s="17"/>
      <c r="I152" s="11"/>
      <c r="J152" s="3"/>
      <c r="K152" s="2"/>
      <c r="L152" s="11"/>
      <c r="M152" s="3"/>
      <c r="N152" s="11"/>
      <c r="O152" s="76"/>
      <c r="P152" s="9"/>
      <c r="Q152" s="9"/>
      <c r="R152" s="9"/>
      <c r="S152" s="9"/>
      <c r="T152" s="9"/>
      <c r="U152" s="9"/>
      <c r="V152" s="9"/>
    </row>
    <row r="153" spans="1:22">
      <c r="A153" s="155"/>
      <c r="B153" s="75"/>
      <c r="C153" s="46" t="s">
        <v>232</v>
      </c>
      <c r="D153" s="47"/>
      <c r="E153" s="57"/>
      <c r="F153" s="62" t="s">
        <v>136</v>
      </c>
      <c r="G153" s="352" t="s">
        <v>410</v>
      </c>
      <c r="H153" s="23"/>
      <c r="I153" s="28" t="str">
        <f>I$22</f>
        <v>Checks</v>
      </c>
      <c r="J153" s="3"/>
      <c r="K153" s="28" t="str">
        <f>K$22</f>
        <v>Remarks</v>
      </c>
      <c r="L153" s="28" t="str">
        <f>L$22</f>
        <v>Comments</v>
      </c>
      <c r="M153" s="3"/>
      <c r="N153" s="28" t="str">
        <f>N$22</f>
        <v>Supervisor Comments</v>
      </c>
      <c r="O153" s="76"/>
      <c r="P153" s="9"/>
      <c r="Q153" s="9"/>
      <c r="R153" s="9"/>
      <c r="S153" s="9"/>
      <c r="T153" s="9"/>
      <c r="U153" s="9"/>
      <c r="V153" s="9"/>
    </row>
    <row r="154" spans="1:22">
      <c r="A154" s="155"/>
      <c r="B154" s="77"/>
      <c r="C154" s="49" t="s">
        <v>248</v>
      </c>
      <c r="D154" s="50"/>
      <c r="E154" s="51"/>
      <c r="F154" s="147">
        <v>1107</v>
      </c>
      <c r="G154" s="157"/>
      <c r="H154" s="23" t="s">
        <v>133</v>
      </c>
      <c r="I154" s="42" t="str">
        <f>IF(ISTEXT(G154),"No text please",IF(G154&lt;0,"No negatives please",IF(ISBLANK(G154),"Please enter a value",IF(AND(G154=0,ISERROR(FIND("zero",K154))),"Please confirm zero",IF(AND(G154&lt;&gt;0,K154="Confirmed zero"),"Value not zero"," ")))))</f>
        <v>Please enter a value</v>
      </c>
      <c r="J154" s="3"/>
      <c r="K154" s="31"/>
      <c r="L154" s="158"/>
      <c r="M154" s="3"/>
      <c r="N154" s="159"/>
      <c r="O154" s="76"/>
      <c r="P154" s="9"/>
      <c r="Q154" s="9"/>
      <c r="R154" s="9"/>
      <c r="S154" s="9"/>
      <c r="T154" s="9"/>
      <c r="U154" s="9"/>
      <c r="V154" s="9"/>
    </row>
    <row r="155" spans="1:22" ht="15.75">
      <c r="A155" s="155"/>
      <c r="B155" s="83"/>
      <c r="C155" s="49" t="s">
        <v>249</v>
      </c>
      <c r="D155" s="50"/>
      <c r="E155" s="51"/>
      <c r="F155" s="33"/>
      <c r="G155" s="32"/>
      <c r="H155" s="23"/>
      <c r="I155" s="32"/>
      <c r="J155" s="3"/>
      <c r="K155" s="32"/>
      <c r="L155" s="32"/>
      <c r="M155" s="26"/>
      <c r="N155" s="32"/>
      <c r="O155" s="76"/>
      <c r="P155" s="9"/>
      <c r="Q155" s="9"/>
      <c r="R155" s="9"/>
      <c r="S155" s="9"/>
      <c r="T155" s="9"/>
      <c r="U155" s="9"/>
      <c r="V155" s="9"/>
    </row>
    <row r="156" spans="1:22">
      <c r="A156" s="155"/>
      <c r="B156" s="77"/>
      <c r="C156" s="148" t="s">
        <v>519</v>
      </c>
      <c r="D156" s="50"/>
      <c r="E156" s="51"/>
      <c r="F156" s="147">
        <v>1108</v>
      </c>
      <c r="G156" s="157"/>
      <c r="H156" s="23" t="s">
        <v>245</v>
      </c>
      <c r="I156" s="42" t="str">
        <f>IF(ISTEXT(G156),"No text please",IF(G156&lt;0,"No negatives please",IF(ISBLANK(G156),"Please enter a value",IF(AND(G156=0,ISERROR(FIND("zero",K156))),"Please confirm zero",IF(AND(G156&lt;&gt;0,K156="Confirmed zero"),"Value not zero"," ")))))</f>
        <v>Please enter a value</v>
      </c>
      <c r="J156" s="3"/>
      <c r="K156" s="31"/>
      <c r="L156" s="158"/>
      <c r="M156" s="3"/>
      <c r="N156" s="159"/>
      <c r="O156" s="76"/>
      <c r="P156" s="9"/>
      <c r="Q156" s="9"/>
      <c r="R156" s="9"/>
      <c r="S156" s="9"/>
      <c r="T156" s="9"/>
      <c r="U156" s="9"/>
      <c r="V156" s="9"/>
    </row>
    <row r="157" spans="1:22">
      <c r="A157" s="155"/>
      <c r="B157" s="77"/>
      <c r="C157" s="148" t="s">
        <v>520</v>
      </c>
      <c r="D157" s="50"/>
      <c r="E157" s="51"/>
      <c r="F157" s="147">
        <v>1109</v>
      </c>
      <c r="G157" s="157"/>
      <c r="H157" s="23" t="s">
        <v>246</v>
      </c>
      <c r="I157" s="42" t="str">
        <f>IF(ISTEXT(G157),"No text please",IF(G157&lt;0,"No negatives please",IF(ISBLANK(G157),"Please enter a value",IF(AND(G157=0,ISERROR(FIND("zero",K157))),"Please confirm zero",IF(AND(G157&lt;&gt;0,K157="Confirmed zero"),"Value not zero"," ")))))</f>
        <v>Please enter a value</v>
      </c>
      <c r="J157" s="3"/>
      <c r="K157" s="31"/>
      <c r="L157" s="158"/>
      <c r="M157" s="3"/>
      <c r="N157" s="159"/>
      <c r="O157" s="76"/>
      <c r="P157" s="9"/>
      <c r="Q157" s="9"/>
      <c r="R157" s="9"/>
      <c r="S157" s="9"/>
      <c r="T157" s="9"/>
      <c r="U157" s="9"/>
      <c r="V157" s="9"/>
    </row>
    <row r="158" spans="1:22">
      <c r="A158" s="155"/>
      <c r="B158" s="77"/>
      <c r="C158" s="148" t="s">
        <v>521</v>
      </c>
      <c r="D158" s="50"/>
      <c r="E158" s="51"/>
      <c r="F158" s="147">
        <v>1110</v>
      </c>
      <c r="G158" s="157"/>
      <c r="H158" s="23" t="s">
        <v>247</v>
      </c>
      <c r="I158" s="42" t="str">
        <f>IF(ISTEXT(G158),"No text please",IF(G158&lt;0,"No negatives please",IF(ISBLANK(G158),"Please enter a value",IF(AND(G158=0,ISERROR(FIND("zero",K158))),"Please confirm zero",IF(AND(G158&lt;&gt;0,K158="Confirmed zero"),"Value not zero"," ")))))</f>
        <v>Please enter a value</v>
      </c>
      <c r="J158" s="3"/>
      <c r="K158" s="31"/>
      <c r="L158" s="158"/>
      <c r="M158" s="3"/>
      <c r="N158" s="159"/>
      <c r="O158" s="76"/>
      <c r="P158" s="9"/>
      <c r="Q158" s="9"/>
      <c r="R158" s="9"/>
      <c r="S158" s="9"/>
      <c r="T158" s="9"/>
      <c r="U158" s="9"/>
      <c r="V158" s="9"/>
    </row>
    <row r="159" spans="1:22">
      <c r="A159" s="155"/>
      <c r="B159" s="128"/>
      <c r="C159" s="107"/>
      <c r="D159" s="107"/>
      <c r="E159" s="107"/>
      <c r="F159" s="129"/>
      <c r="G159" s="107"/>
      <c r="H159" s="140"/>
      <c r="I159" s="107"/>
      <c r="J159" s="109"/>
      <c r="K159" s="109"/>
      <c r="L159" s="107"/>
      <c r="M159" s="109"/>
      <c r="N159" s="107"/>
      <c r="O159" s="121"/>
      <c r="P159" s="9"/>
      <c r="Q159" s="9"/>
      <c r="R159" s="9"/>
      <c r="S159" s="9"/>
      <c r="T159" s="9"/>
      <c r="U159" s="9"/>
      <c r="V159" s="9"/>
    </row>
    <row r="160" spans="1:22" ht="15.75">
      <c r="A160" s="155"/>
      <c r="B160" s="54" t="s">
        <v>169</v>
      </c>
      <c r="C160" s="55"/>
      <c r="D160" s="55"/>
      <c r="E160" s="55"/>
      <c r="F160" s="55"/>
      <c r="G160" s="55"/>
      <c r="H160" s="72"/>
      <c r="I160" s="55"/>
      <c r="J160" s="55"/>
      <c r="K160" s="55"/>
      <c r="L160" s="55"/>
      <c r="M160" s="55"/>
      <c r="N160" s="55"/>
      <c r="O160" s="56"/>
      <c r="P160" s="9"/>
      <c r="Q160" s="9"/>
      <c r="R160" s="9"/>
      <c r="S160" s="9"/>
      <c r="T160" s="9"/>
      <c r="U160" s="9"/>
      <c r="V160" s="9"/>
    </row>
    <row r="161" spans="1:22" ht="19.5">
      <c r="A161" s="155"/>
      <c r="B161" s="133"/>
      <c r="C161" s="134"/>
      <c r="D161" s="134"/>
      <c r="E161" s="135"/>
      <c r="F161" s="136"/>
      <c r="G161" s="137"/>
      <c r="H161" s="138"/>
      <c r="I161" s="137"/>
      <c r="J161" s="124"/>
      <c r="K161" s="139"/>
      <c r="L161" s="137"/>
      <c r="M161" s="124"/>
      <c r="N161" s="137"/>
      <c r="O161" s="127"/>
      <c r="P161" s="9"/>
      <c r="Q161" s="9"/>
      <c r="R161" s="9"/>
      <c r="S161" s="9"/>
      <c r="T161" s="9"/>
      <c r="U161" s="9"/>
      <c r="V161" s="9"/>
    </row>
    <row r="162" spans="1:22">
      <c r="A162" s="155"/>
      <c r="B162" s="75"/>
      <c r="C162" s="46" t="s">
        <v>233</v>
      </c>
      <c r="D162" s="47"/>
      <c r="E162" s="48"/>
      <c r="F162" s="62" t="s">
        <v>136</v>
      </c>
      <c r="G162" s="352" t="s">
        <v>410</v>
      </c>
      <c r="H162" s="23"/>
      <c r="I162" s="28" t="str">
        <f>I$22</f>
        <v>Checks</v>
      </c>
      <c r="J162" s="3"/>
      <c r="K162" s="28" t="str">
        <f>K$22</f>
        <v>Remarks</v>
      </c>
      <c r="L162" s="28" t="s">
        <v>171</v>
      </c>
      <c r="M162" s="3"/>
      <c r="N162" s="28" t="str">
        <f>N$22</f>
        <v>Supervisor Comments</v>
      </c>
      <c r="O162" s="76"/>
      <c r="P162" s="9"/>
      <c r="Q162" s="9"/>
      <c r="R162" s="9"/>
      <c r="S162" s="9"/>
      <c r="T162" s="9"/>
      <c r="U162" s="9"/>
      <c r="V162" s="9"/>
    </row>
    <row r="163" spans="1:22">
      <c r="A163" s="155"/>
      <c r="B163" s="77"/>
      <c r="C163" s="49" t="s">
        <v>522</v>
      </c>
      <c r="D163" s="50"/>
      <c r="E163" s="51"/>
      <c r="F163" s="147">
        <v>1202</v>
      </c>
      <c r="G163" s="157"/>
      <c r="H163" s="23" t="s">
        <v>172</v>
      </c>
      <c r="I163" s="42" t="str">
        <f>IF(ISTEXT(G163),"No text please",IF(G163&lt;0,"No negatives please",IF(ISBLANK(G163),"Please enter a value",IF(AND(G163=0,ISERROR(FIND("zero",K163))),"Please confirm zero",IF(AND(G163&lt;&gt;0,K163="Confirmed zero"),"Value not zero",IF($G$166&gt;$G$163,"&lt; 16.d."," "))))))</f>
        <v>Please enter a value</v>
      </c>
      <c r="J163" s="3"/>
      <c r="K163" s="31"/>
      <c r="L163" s="158"/>
      <c r="M163" s="3"/>
      <c r="N163" s="159"/>
      <c r="O163" s="76"/>
      <c r="P163" s="9"/>
      <c r="Q163" s="9"/>
      <c r="R163" s="9"/>
      <c r="S163" s="9"/>
      <c r="T163" s="9"/>
      <c r="U163" s="9"/>
      <c r="V163" s="9"/>
    </row>
    <row r="164" spans="1:22">
      <c r="A164" s="155"/>
      <c r="B164" s="77"/>
      <c r="C164" s="49" t="s">
        <v>523</v>
      </c>
      <c r="D164" s="50"/>
      <c r="E164" s="51"/>
      <c r="F164" s="147">
        <v>1203</v>
      </c>
      <c r="G164" s="157"/>
      <c r="H164" s="23" t="s">
        <v>173</v>
      </c>
      <c r="I164" s="42" t="str">
        <f>IF(ISTEXT(G164),"No text please",IF(G164&lt;0,"No negatives please",IF(ISBLANK(G164),"Please enter a value",IF(AND(G164=0,ISERROR(FIND("zero",K164))),"Please confirm zero",IF(AND(G164&lt;&gt;0,K164="Confirmed zero"),"Value not zero"," ")))))</f>
        <v>Please enter a value</v>
      </c>
      <c r="J164" s="3"/>
      <c r="K164" s="31"/>
      <c r="L164" s="158"/>
      <c r="M164" s="3"/>
      <c r="N164" s="159"/>
      <c r="O164" s="76"/>
      <c r="P164" s="9"/>
      <c r="Q164" s="9"/>
      <c r="R164" s="9"/>
      <c r="S164" s="9"/>
      <c r="T164" s="9"/>
      <c r="U164" s="9"/>
      <c r="V164" s="9"/>
    </row>
    <row r="165" spans="1:22">
      <c r="A165" s="155"/>
      <c r="B165" s="77"/>
      <c r="C165" s="49" t="s">
        <v>524</v>
      </c>
      <c r="D165" s="50"/>
      <c r="E165" s="51"/>
      <c r="F165" s="147">
        <v>1117</v>
      </c>
      <c r="G165" s="157"/>
      <c r="H165" s="23" t="s">
        <v>174</v>
      </c>
      <c r="I165" s="42" t="str">
        <f>IF(ISTEXT(G165),"No text please",IF(G165&lt;0,"No negatives please",IF(ISBLANK(G165),"Please enter a value",IF(AND(G165=0,ISERROR(FIND("zero",K165))),"Please confirm zero",IF(AND(G165&lt;&gt;0,K165="Confirmed zero"),"Value not zero",IF(AND($G$165&lt;$G$38,ISNUMBER($G$38)),"&lt; 2.f",IF($G$165&lt;SUM($G$167:$G$171),"&lt; sum of 16.d(1)-(5)"," ")))))))</f>
        <v>Please enter a value</v>
      </c>
      <c r="J165" s="3"/>
      <c r="K165" s="31"/>
      <c r="L165" s="158"/>
      <c r="M165" s="3"/>
      <c r="N165" s="159"/>
      <c r="O165" s="76"/>
      <c r="P165" s="9"/>
      <c r="Q165" s="9"/>
      <c r="R165" s="9"/>
      <c r="S165" s="9"/>
      <c r="T165" s="9"/>
      <c r="U165" s="9"/>
      <c r="V165" s="9"/>
    </row>
    <row r="166" spans="1:22">
      <c r="A166" s="155"/>
      <c r="B166" s="77"/>
      <c r="C166" s="49" t="s">
        <v>525</v>
      </c>
      <c r="D166" s="50"/>
      <c r="E166" s="51"/>
      <c r="F166" s="33"/>
      <c r="G166" s="32"/>
      <c r="H166" s="23"/>
      <c r="I166" s="32"/>
      <c r="J166" s="3"/>
      <c r="K166" s="31"/>
      <c r="L166" s="158"/>
      <c r="M166" s="3"/>
      <c r="N166" s="159"/>
      <c r="O166" s="76"/>
      <c r="P166" s="9"/>
      <c r="Q166" s="9"/>
      <c r="R166" s="9"/>
      <c r="S166" s="9"/>
      <c r="T166" s="9"/>
      <c r="U166" s="9"/>
      <c r="V166" s="9"/>
    </row>
    <row r="167" spans="1:22" ht="19.5" customHeight="1">
      <c r="A167" s="155"/>
      <c r="B167" s="77"/>
      <c r="C167" s="148" t="s">
        <v>526</v>
      </c>
      <c r="D167" s="50"/>
      <c r="E167" s="51"/>
      <c r="F167" s="147">
        <v>1204</v>
      </c>
      <c r="G167" s="157"/>
      <c r="H167" s="23" t="s">
        <v>527</v>
      </c>
      <c r="I167" s="42" t="str">
        <f>IF(ISTEXT(G167),"No text please",IF(G167&lt;0,"No negatives please",IF(ISBLANK(G167),"Please enter a value",IF(AND(G167=0,ISERROR(FIND("zero",K167))),"Please confirm zero",IF(AND(G167&lt;&gt;0,K167="Confirmed zero"),"Value not zero"," ")))))</f>
        <v>Please enter a value</v>
      </c>
      <c r="J167" s="3"/>
      <c r="K167" s="31"/>
      <c r="L167" s="158"/>
      <c r="M167" s="3"/>
      <c r="N167" s="159"/>
      <c r="O167" s="76"/>
      <c r="P167" s="9"/>
      <c r="Q167" s="9"/>
      <c r="R167" s="9"/>
      <c r="S167" s="9"/>
      <c r="T167" s="9"/>
      <c r="U167" s="9"/>
      <c r="V167" s="9"/>
    </row>
    <row r="168" spans="1:22">
      <c r="A168" s="155"/>
      <c r="B168" s="77"/>
      <c r="C168" s="148" t="s">
        <v>528</v>
      </c>
      <c r="D168" s="50"/>
      <c r="E168" s="51"/>
      <c r="F168" s="147">
        <v>1205</v>
      </c>
      <c r="G168" s="157"/>
      <c r="H168" s="23" t="s">
        <v>529</v>
      </c>
      <c r="I168" s="42" t="str">
        <f>IF(ISTEXT(G168),"No text please",IF(G168&lt;0,"No negatives please",IF(ISBLANK(G168),"Please enter a value",IF(AND(G168=0,ISERROR(FIND("zero",K168))),"Please confirm zero",IF(AND(G168&lt;&gt;0,K168="Confirmed zero"),"Value not zero",IF(L168="&lt;&lt;See line item instructions.&gt;&gt;","Comment required"," "))))))</f>
        <v>Please enter a value</v>
      </c>
      <c r="J168" s="3"/>
      <c r="K168" s="31"/>
      <c r="L168" s="360" t="s">
        <v>530</v>
      </c>
      <c r="M168" s="3"/>
      <c r="N168" s="159"/>
      <c r="O168" s="76"/>
      <c r="P168" s="9"/>
      <c r="Q168" s="9"/>
      <c r="R168" s="9"/>
      <c r="S168" s="9"/>
      <c r="T168" s="9"/>
      <c r="U168" s="9"/>
      <c r="V168" s="9"/>
    </row>
    <row r="169" spans="1:22">
      <c r="A169" s="155"/>
      <c r="B169" s="77"/>
      <c r="C169" s="148" t="s">
        <v>531</v>
      </c>
      <c r="D169" s="50"/>
      <c r="E169" s="51"/>
      <c r="F169" s="147">
        <v>1206</v>
      </c>
      <c r="G169" s="157"/>
      <c r="H169" s="23" t="s">
        <v>532</v>
      </c>
      <c r="I169" s="42" t="str">
        <f>IF(ISTEXT(G169),"No text please",IF(G169&lt;0,"No negatives please",IF(ISBLANK(G169),"Please enter a value",IF(AND(G169=0,ISERROR(FIND("zero",K169))),"Please confirm zero",IF(AND(G169&lt;&gt;0,K169="Confirmed zero"),"Value not zero"," ")))))</f>
        <v>Please enter a value</v>
      </c>
      <c r="J169" s="3"/>
      <c r="K169" s="31"/>
      <c r="L169" s="158"/>
      <c r="M169" s="3"/>
      <c r="N169" s="159"/>
      <c r="O169" s="76"/>
      <c r="P169" s="9"/>
      <c r="Q169" s="9"/>
      <c r="R169" s="9"/>
      <c r="S169" s="9"/>
      <c r="T169" s="9"/>
      <c r="U169" s="9"/>
      <c r="V169" s="9"/>
    </row>
    <row r="170" spans="1:22">
      <c r="A170" s="155"/>
      <c r="B170" s="77"/>
      <c r="C170" s="148" t="s">
        <v>533</v>
      </c>
      <c r="D170" s="50"/>
      <c r="E170" s="51"/>
      <c r="F170" s="147">
        <v>1207</v>
      </c>
      <c r="G170" s="157"/>
      <c r="H170" s="23" t="s">
        <v>534</v>
      </c>
      <c r="I170" s="42" t="str">
        <f>IF(ISTEXT(G170),"No text please",IF(G170&lt;0,"No negatives please",IF(ISBLANK(G170),"Please enter a value",IF(AND(G170=0,ISERROR(FIND("zero",K170))),"Please confirm zero",IF(AND(G170&lt;&gt;0,K170="Confirmed zero"),"Value not zero"," ")))))</f>
        <v>Please enter a value</v>
      </c>
      <c r="J170" s="3"/>
      <c r="K170" s="31"/>
      <c r="L170" s="158"/>
      <c r="M170" s="3"/>
      <c r="N170" s="159"/>
      <c r="O170" s="76"/>
      <c r="P170" s="9"/>
      <c r="Q170" s="9"/>
      <c r="R170" s="9"/>
      <c r="S170" s="9"/>
      <c r="T170" s="9"/>
      <c r="U170" s="9"/>
      <c r="V170" s="9"/>
    </row>
    <row r="171" spans="1:22">
      <c r="A171" s="155"/>
      <c r="B171" s="77"/>
      <c r="C171" s="148" t="s">
        <v>535</v>
      </c>
      <c r="D171" s="50"/>
      <c r="E171" s="51"/>
      <c r="F171" s="147">
        <v>1208</v>
      </c>
      <c r="G171" s="157"/>
      <c r="H171" s="23" t="s">
        <v>536</v>
      </c>
      <c r="I171" s="42" t="str">
        <f>IF(ISTEXT(G171),"No text please",IF(G171&lt;0,"No negatives please",IF(ISBLANK(G171),"Please enter a value",IF(AND(G171=0,ISERROR(FIND("zero",K171))),"Please confirm zero",IF(AND(G171&lt;&gt;0,K171="Confirmed zero"),"Value not zero"," ")))))</f>
        <v>Please enter a value</v>
      </c>
      <c r="J171" s="3"/>
      <c r="K171" s="31"/>
      <c r="L171" s="158"/>
      <c r="M171" s="3"/>
      <c r="N171" s="159"/>
      <c r="O171" s="76"/>
      <c r="P171" s="9"/>
      <c r="Q171" s="9"/>
      <c r="R171" s="9"/>
      <c r="S171" s="9"/>
      <c r="T171" s="9"/>
      <c r="U171" s="9"/>
      <c r="V171" s="9"/>
    </row>
    <row r="172" spans="1:22">
      <c r="A172" s="155"/>
      <c r="B172" s="77"/>
      <c r="C172" s="16"/>
      <c r="D172" s="16"/>
      <c r="E172" s="16"/>
      <c r="F172" s="30"/>
      <c r="G172" s="352"/>
      <c r="H172" s="23"/>
      <c r="I172" s="23"/>
      <c r="J172" s="3"/>
      <c r="K172" s="23"/>
      <c r="L172" s="23"/>
      <c r="M172" s="3"/>
      <c r="N172" s="23"/>
      <c r="O172" s="86"/>
      <c r="P172" s="9"/>
      <c r="Q172" s="9"/>
      <c r="R172" s="9"/>
      <c r="S172" s="9"/>
      <c r="T172" s="9"/>
      <c r="U172" s="9"/>
      <c r="V172" s="9"/>
    </row>
    <row r="173" spans="1:22">
      <c r="A173" s="155"/>
      <c r="B173" s="77"/>
      <c r="C173" s="46" t="s">
        <v>234</v>
      </c>
      <c r="D173" s="47"/>
      <c r="E173" s="48"/>
      <c r="F173" s="62" t="s">
        <v>136</v>
      </c>
      <c r="G173" s="352" t="s">
        <v>410</v>
      </c>
      <c r="H173" s="23"/>
      <c r="I173" s="28" t="str">
        <f>I$22</f>
        <v>Checks</v>
      </c>
      <c r="J173" s="3"/>
      <c r="K173" s="28" t="str">
        <f>K$22</f>
        <v>Remarks</v>
      </c>
      <c r="L173" s="28" t="str">
        <f>$L$162</f>
        <v>Comments Regarding Data Quality/Availability</v>
      </c>
      <c r="M173" s="3"/>
      <c r="N173" s="28" t="str">
        <f>N$22</f>
        <v>Supervisor Comments</v>
      </c>
      <c r="O173" s="76"/>
      <c r="P173" s="9"/>
      <c r="Q173" s="9"/>
      <c r="R173" s="9"/>
      <c r="S173" s="9"/>
      <c r="T173" s="9"/>
      <c r="U173" s="9"/>
      <c r="V173" s="9"/>
    </row>
    <row r="174" spans="1:22">
      <c r="A174" s="155"/>
      <c r="B174" s="77"/>
      <c r="C174" s="49" t="s">
        <v>179</v>
      </c>
      <c r="D174" s="50"/>
      <c r="E174" s="51"/>
      <c r="F174" s="147">
        <v>1118</v>
      </c>
      <c r="G174" s="157"/>
      <c r="H174" s="23" t="s">
        <v>181</v>
      </c>
      <c r="I174" s="42" t="str">
        <f>IF(ISTEXT(G174),"No text please",IF(G174&lt;0,"No negatives please",IF(ISBLANK(G174),"Please enter a value",IF(AND(G174=0,ISERROR(FIND("zero",K174))),"Please confirm zero",IF(AND(G174&lt;&gt;0,K174="Confirmed zero"),"Value not zero"," ")))))</f>
        <v>Please enter a value</v>
      </c>
      <c r="J174" s="3"/>
      <c r="K174" s="31"/>
      <c r="L174" s="158"/>
      <c r="M174" s="3"/>
      <c r="N174" s="159"/>
      <c r="O174" s="76"/>
      <c r="P174" s="9"/>
      <c r="Q174" s="9"/>
      <c r="R174" s="9"/>
      <c r="S174" s="9"/>
      <c r="T174" s="9"/>
      <c r="U174" s="9"/>
      <c r="V174" s="9"/>
    </row>
    <row r="175" spans="1:22">
      <c r="A175" s="155"/>
      <c r="B175" s="77"/>
      <c r="C175" s="49" t="s">
        <v>537</v>
      </c>
      <c r="D175" s="50"/>
      <c r="E175" s="51"/>
      <c r="F175" s="147">
        <v>1119</v>
      </c>
      <c r="G175" s="157"/>
      <c r="H175" s="23" t="s">
        <v>182</v>
      </c>
      <c r="I175" s="42" t="str">
        <f>IF(ISTEXT(G175),"No text please",IF(G175&lt;0,"No negatives please",IF(ISBLANK(G175),"Please enter a value",IF(AND(G175=0,ISERROR(FIND("zero",K175))),"Please confirm zero",IF(AND(G175&lt;&gt;0,K175="Confirmed zero"),"Value not zero"," ")))))</f>
        <v>Please enter a value</v>
      </c>
      <c r="J175" s="3"/>
      <c r="K175" s="31"/>
      <c r="L175" s="158"/>
      <c r="M175" s="3"/>
      <c r="N175" s="159"/>
      <c r="O175" s="76"/>
      <c r="P175" s="9"/>
      <c r="Q175" s="9"/>
      <c r="R175" s="9"/>
      <c r="S175" s="9"/>
      <c r="T175" s="9"/>
      <c r="U175" s="9"/>
      <c r="V175" s="9"/>
    </row>
    <row r="176" spans="1:22">
      <c r="A176" s="155"/>
      <c r="B176" s="77"/>
      <c r="C176" s="49" t="s">
        <v>180</v>
      </c>
      <c r="D176" s="50"/>
      <c r="E176" s="51"/>
      <c r="F176" s="147">
        <v>1120</v>
      </c>
      <c r="G176" s="157"/>
      <c r="H176" s="23" t="s">
        <v>183</v>
      </c>
      <c r="I176" s="42" t="str">
        <f>IF(ISTEXT(G176),"No text please",IF(G176&lt;0,"No negatives please",IF(ISBLANK(G176),"Please enter a value",IF(AND(G176=0,ISERROR(FIND("zero",K176))),"Please confirm zero",IF(AND(G176&lt;&gt;0,K176="Confirmed zero"),"Value not zero"," ")))))</f>
        <v>Please enter a value</v>
      </c>
      <c r="J176" s="3"/>
      <c r="K176" s="31"/>
      <c r="L176" s="158"/>
      <c r="M176" s="3"/>
      <c r="N176" s="159"/>
      <c r="O176" s="76"/>
      <c r="P176" s="9"/>
      <c r="Q176" s="9"/>
      <c r="R176" s="9"/>
      <c r="S176" s="9"/>
      <c r="T176" s="9"/>
      <c r="U176" s="9"/>
      <c r="V176" s="9"/>
    </row>
    <row r="177" spans="1:22">
      <c r="A177" s="155"/>
      <c r="B177" s="77"/>
      <c r="C177" s="49" t="s">
        <v>538</v>
      </c>
      <c r="D177" s="50"/>
      <c r="E177" s="51"/>
      <c r="F177" s="147">
        <v>1209</v>
      </c>
      <c r="G177" s="32"/>
      <c r="H177" s="23" t="s">
        <v>539</v>
      </c>
      <c r="I177" s="42" t="str">
        <f>IF(OR(ISBLANK(L177),L177="&lt;&lt;See line item instructions.&gt;&gt;"),"Comment required"," ")</f>
        <v>Comment required</v>
      </c>
      <c r="J177" s="3"/>
      <c r="K177" s="31"/>
      <c r="L177" s="360" t="s">
        <v>530</v>
      </c>
      <c r="M177" s="3"/>
      <c r="N177" s="159"/>
      <c r="O177" s="76"/>
      <c r="P177" s="9"/>
      <c r="Q177" s="9"/>
      <c r="R177" s="9"/>
      <c r="S177" s="9"/>
      <c r="T177" s="9"/>
      <c r="U177" s="9"/>
      <c r="V177" s="9"/>
    </row>
    <row r="178" spans="1:22">
      <c r="A178" s="155"/>
      <c r="B178" s="77"/>
      <c r="C178" s="49" t="s">
        <v>540</v>
      </c>
      <c r="D178" s="50"/>
      <c r="E178" s="51"/>
      <c r="F178" s="147">
        <v>1210</v>
      </c>
      <c r="G178" s="32"/>
      <c r="H178" s="23" t="s">
        <v>541</v>
      </c>
      <c r="I178" s="42" t="str">
        <f>IF(OR(ISBLANK(L178),L178="&lt;&lt;See line item instructions.&gt;&gt;"),"Comment required"," ")</f>
        <v>Comment required</v>
      </c>
      <c r="J178" s="3"/>
      <c r="K178" s="31"/>
      <c r="L178" s="360" t="s">
        <v>530</v>
      </c>
      <c r="M178" s="3"/>
      <c r="N178" s="159"/>
      <c r="O178" s="76"/>
      <c r="P178" s="9"/>
      <c r="Q178" s="9"/>
      <c r="R178" s="9"/>
      <c r="S178" s="9"/>
      <c r="T178" s="9"/>
      <c r="U178" s="9"/>
      <c r="V178" s="9"/>
    </row>
    <row r="179" spans="1:22">
      <c r="A179" s="155"/>
      <c r="B179" s="77"/>
      <c r="C179" s="49" t="s">
        <v>542</v>
      </c>
      <c r="D179" s="50"/>
      <c r="E179" s="51"/>
      <c r="F179" s="147">
        <v>1211</v>
      </c>
      <c r="G179" s="157"/>
      <c r="H179" s="23" t="s">
        <v>543</v>
      </c>
      <c r="I179" s="42" t="str">
        <f t="shared" ref="I179:I194" si="2">IF(ISTEXT(G179),"No text please",IF(G179&lt;0,"No negatives please",IF(ISBLANK(G179),"Please enter a value",IF(AND(G179=0,ISERROR(FIND("zero",K179))),"Please confirm zero",IF(AND(G179&lt;&gt;0,K179="Confirmed zero"),"Value not zero"," ")))))</f>
        <v>Please enter a value</v>
      </c>
      <c r="J179" s="3"/>
      <c r="K179" s="31"/>
      <c r="L179" s="158"/>
      <c r="M179" s="3"/>
      <c r="N179" s="159"/>
      <c r="O179" s="76"/>
      <c r="P179" s="9"/>
      <c r="Q179" s="9"/>
      <c r="R179" s="9"/>
      <c r="S179" s="9"/>
      <c r="T179" s="9"/>
      <c r="U179" s="9"/>
      <c r="V179" s="9"/>
    </row>
    <row r="180" spans="1:22">
      <c r="A180" s="155"/>
      <c r="B180" s="77"/>
      <c r="C180" s="49" t="s">
        <v>544</v>
      </c>
      <c r="D180" s="50"/>
      <c r="E180" s="51"/>
      <c r="F180" s="147">
        <v>1212</v>
      </c>
      <c r="G180" s="157"/>
      <c r="H180" s="23" t="s">
        <v>545</v>
      </c>
      <c r="I180" s="42" t="str">
        <f t="shared" si="2"/>
        <v>Please enter a value</v>
      </c>
      <c r="J180" s="3"/>
      <c r="K180" s="31"/>
      <c r="L180" s="158"/>
      <c r="M180" s="3"/>
      <c r="N180" s="159"/>
      <c r="O180" s="76"/>
      <c r="P180" s="9"/>
      <c r="Q180" s="9"/>
      <c r="R180" s="9"/>
      <c r="S180" s="9"/>
      <c r="T180" s="9"/>
      <c r="U180" s="9"/>
      <c r="V180" s="9"/>
    </row>
    <row r="181" spans="1:22">
      <c r="A181" s="155"/>
      <c r="B181" s="77"/>
      <c r="C181" s="49" t="s">
        <v>546</v>
      </c>
      <c r="D181" s="50"/>
      <c r="E181" s="51"/>
      <c r="F181" s="147">
        <v>1213</v>
      </c>
      <c r="G181" s="157"/>
      <c r="H181" s="23" t="s">
        <v>547</v>
      </c>
      <c r="I181" s="42" t="str">
        <f t="shared" si="2"/>
        <v>Please enter a value</v>
      </c>
      <c r="J181" s="3"/>
      <c r="K181" s="31"/>
      <c r="L181" s="158"/>
      <c r="M181" s="3"/>
      <c r="N181" s="159"/>
      <c r="O181" s="76"/>
      <c r="P181" s="9"/>
      <c r="Q181" s="9"/>
      <c r="R181" s="9"/>
      <c r="S181" s="9"/>
      <c r="T181" s="9"/>
      <c r="U181" s="9"/>
      <c r="V181" s="9"/>
    </row>
    <row r="182" spans="1:22">
      <c r="A182" s="155"/>
      <c r="B182" s="77"/>
      <c r="C182" s="49" t="s">
        <v>548</v>
      </c>
      <c r="D182" s="50"/>
      <c r="E182" s="51"/>
      <c r="F182" s="147">
        <v>1214</v>
      </c>
      <c r="G182" s="157"/>
      <c r="H182" s="23" t="s">
        <v>549</v>
      </c>
      <c r="I182" s="42" t="str">
        <f t="shared" si="2"/>
        <v>Please enter a value</v>
      </c>
      <c r="J182" s="3"/>
      <c r="K182" s="31"/>
      <c r="L182" s="158"/>
      <c r="M182" s="3"/>
      <c r="N182" s="159"/>
      <c r="O182" s="76"/>
      <c r="P182" s="9"/>
      <c r="Q182" s="9"/>
      <c r="R182" s="9"/>
      <c r="S182" s="9"/>
      <c r="T182" s="9"/>
      <c r="U182" s="9"/>
      <c r="V182" s="9"/>
    </row>
    <row r="183" spans="1:22">
      <c r="A183" s="155"/>
      <c r="B183" s="77"/>
      <c r="C183" s="49" t="s">
        <v>550</v>
      </c>
      <c r="D183" s="50"/>
      <c r="E183" s="51"/>
      <c r="F183" s="147">
        <v>1215</v>
      </c>
      <c r="G183" s="40" t="s">
        <v>703</v>
      </c>
      <c r="H183" s="23" t="s">
        <v>551</v>
      </c>
      <c r="I183" s="42" t="str">
        <f>IF(G183&lt;0,"No negatives please",IF(ISBLANK(G183),"Please enter a value",IF(AND(G183=0,ISERROR(FIND("zero",K183))),"Please confirm zero",IF(AND(G183&lt;&gt;0,K183="Confirmed zero"),"Value not zero",IF($G$183&lt;$G$58,"&lt;  3.f."," ")))))</f>
        <v xml:space="preserve"> </v>
      </c>
      <c r="J183" s="3"/>
      <c r="K183" s="32"/>
      <c r="L183" s="32"/>
      <c r="M183" s="26"/>
      <c r="N183" s="32"/>
      <c r="O183" s="76"/>
      <c r="P183" s="9"/>
      <c r="Q183" s="9"/>
      <c r="R183" s="9"/>
      <c r="S183" s="9"/>
      <c r="T183" s="9"/>
      <c r="U183" s="9"/>
      <c r="V183" s="9"/>
    </row>
    <row r="184" spans="1:22">
      <c r="A184" s="155"/>
      <c r="B184" s="77"/>
      <c r="C184" s="148" t="s">
        <v>552</v>
      </c>
      <c r="D184" s="50"/>
      <c r="E184" s="51"/>
      <c r="F184" s="147">
        <v>1216</v>
      </c>
      <c r="G184" s="157"/>
      <c r="H184" s="23" t="s">
        <v>553</v>
      </c>
      <c r="I184" s="42" t="str">
        <f t="shared" si="2"/>
        <v>Please enter a value</v>
      </c>
      <c r="J184" s="3"/>
      <c r="K184" s="31"/>
      <c r="L184" s="158"/>
      <c r="M184" s="3"/>
      <c r="N184" s="159"/>
      <c r="O184" s="76"/>
      <c r="P184" s="9"/>
      <c r="Q184" s="9"/>
      <c r="R184" s="9"/>
      <c r="S184" s="9"/>
      <c r="T184" s="9"/>
      <c r="U184" s="9"/>
      <c r="V184" s="9"/>
    </row>
    <row r="185" spans="1:22">
      <c r="A185" s="155"/>
      <c r="B185" s="77"/>
      <c r="C185" s="148" t="s">
        <v>554</v>
      </c>
      <c r="D185" s="50"/>
      <c r="E185" s="51"/>
      <c r="F185" s="147">
        <v>1217</v>
      </c>
      <c r="G185" s="157"/>
      <c r="H185" s="23" t="s">
        <v>555</v>
      </c>
      <c r="I185" s="42" t="str">
        <f t="shared" si="2"/>
        <v>Please enter a value</v>
      </c>
      <c r="J185" s="3"/>
      <c r="K185" s="31"/>
      <c r="L185" s="158"/>
      <c r="M185" s="3"/>
      <c r="N185" s="159"/>
      <c r="O185" s="76"/>
      <c r="P185" s="9"/>
      <c r="Q185" s="9"/>
      <c r="R185" s="9"/>
      <c r="S185" s="9"/>
      <c r="T185" s="9"/>
      <c r="U185" s="9"/>
      <c r="V185" s="9"/>
    </row>
    <row r="186" spans="1:22">
      <c r="A186" s="155"/>
      <c r="B186" s="77"/>
      <c r="C186" s="148" t="s">
        <v>556</v>
      </c>
      <c r="D186" s="50"/>
      <c r="E186" s="51"/>
      <c r="F186" s="147">
        <v>1218</v>
      </c>
      <c r="G186" s="157"/>
      <c r="H186" s="23" t="s">
        <v>557</v>
      </c>
      <c r="I186" s="42" t="str">
        <f t="shared" si="2"/>
        <v>Please enter a value</v>
      </c>
      <c r="J186" s="3"/>
      <c r="K186" s="31"/>
      <c r="L186" s="158"/>
      <c r="M186" s="3"/>
      <c r="N186" s="159"/>
      <c r="O186" s="76"/>
      <c r="P186" s="9"/>
      <c r="Q186" s="9"/>
      <c r="R186" s="9"/>
      <c r="S186" s="9"/>
      <c r="T186" s="9"/>
      <c r="U186" s="9"/>
      <c r="V186" s="9"/>
    </row>
    <row r="187" spans="1:22">
      <c r="A187" s="155"/>
      <c r="B187" s="77"/>
      <c r="C187" s="148" t="s">
        <v>558</v>
      </c>
      <c r="D187" s="50"/>
      <c r="E187" s="51"/>
      <c r="F187" s="147">
        <v>1219</v>
      </c>
      <c r="G187" s="157"/>
      <c r="H187" s="23" t="s">
        <v>559</v>
      </c>
      <c r="I187" s="42" t="str">
        <f t="shared" si="2"/>
        <v>Please enter a value</v>
      </c>
      <c r="J187" s="3"/>
      <c r="K187" s="31"/>
      <c r="L187" s="158"/>
      <c r="M187" s="3"/>
      <c r="N187" s="159"/>
      <c r="O187" s="76"/>
      <c r="P187" s="9"/>
      <c r="Q187" s="9"/>
      <c r="R187" s="9"/>
      <c r="S187" s="9"/>
      <c r="T187" s="9"/>
      <c r="U187" s="9"/>
      <c r="V187" s="9"/>
    </row>
    <row r="188" spans="1:22">
      <c r="A188" s="155"/>
      <c r="B188" s="77"/>
      <c r="C188" s="148" t="s">
        <v>560</v>
      </c>
      <c r="D188" s="50"/>
      <c r="E188" s="51"/>
      <c r="F188" s="147">
        <v>1220</v>
      </c>
      <c r="G188" s="157"/>
      <c r="H188" s="23" t="s">
        <v>561</v>
      </c>
      <c r="I188" s="42" t="str">
        <f t="shared" si="2"/>
        <v>Please enter a value</v>
      </c>
      <c r="J188" s="3"/>
      <c r="K188" s="31"/>
      <c r="L188" s="158"/>
      <c r="M188" s="3"/>
      <c r="N188" s="159"/>
      <c r="O188" s="76"/>
      <c r="P188" s="9"/>
      <c r="Q188" s="9"/>
      <c r="R188" s="9"/>
      <c r="S188" s="9"/>
      <c r="T188" s="9"/>
      <c r="U188" s="9"/>
      <c r="V188" s="9"/>
    </row>
    <row r="189" spans="1:22" ht="19.5" customHeight="1">
      <c r="A189" s="155"/>
      <c r="B189" s="77"/>
      <c r="C189" s="49" t="s">
        <v>562</v>
      </c>
      <c r="D189" s="50"/>
      <c r="E189" s="51"/>
      <c r="F189" s="147">
        <v>1221</v>
      </c>
      <c r="G189" s="40" t="s">
        <v>703</v>
      </c>
      <c r="H189" s="23" t="s">
        <v>563</v>
      </c>
      <c r="I189" s="42" t="str">
        <f>IF(G189&lt;0,"No negatives please",IF(ISBLANK(G189),"Please enter a value",IF(AND(G189=0,ISERROR(FIND("zero",K189))),"Please confirm zero",IF(AND(G189&lt;&gt;0,K189="Confirmed zero"),"Value not zero",IF($G$189&lt;$G$70,"&lt;  4.e."," ")))))</f>
        <v xml:space="preserve"> </v>
      </c>
      <c r="J189" s="3"/>
      <c r="K189" s="32"/>
      <c r="L189" s="32"/>
      <c r="M189" s="26"/>
      <c r="N189" s="32"/>
      <c r="O189" s="76"/>
      <c r="P189" s="9"/>
      <c r="Q189" s="9"/>
      <c r="R189" s="9"/>
      <c r="S189" s="9"/>
      <c r="T189" s="9"/>
      <c r="U189" s="9"/>
      <c r="V189" s="9"/>
    </row>
    <row r="190" spans="1:22">
      <c r="A190" s="155"/>
      <c r="B190" s="77"/>
      <c r="C190" s="148" t="s">
        <v>564</v>
      </c>
      <c r="D190" s="50"/>
      <c r="E190" s="51"/>
      <c r="F190" s="147">
        <v>1222</v>
      </c>
      <c r="G190" s="157"/>
      <c r="H190" s="23" t="s">
        <v>565</v>
      </c>
      <c r="I190" s="42" t="str">
        <f t="shared" ref="I190:I193" si="3">IF(ISTEXT(G190),"No text please",IF(G190&lt;0,"No negatives please",IF(ISBLANK(G190),"Please enter a value",IF(AND(G190=0,ISERROR(FIND("zero",K190))),"Please confirm zero",IF(AND(G190&lt;&gt;0,K190="Confirmed zero"),"Value not zero"," ")))))</f>
        <v>Please enter a value</v>
      </c>
      <c r="J190" s="3"/>
      <c r="K190" s="31"/>
      <c r="L190" s="158"/>
      <c r="M190" s="3"/>
      <c r="N190" s="159"/>
      <c r="O190" s="76"/>
      <c r="P190" s="9"/>
      <c r="Q190" s="9"/>
      <c r="R190" s="9"/>
      <c r="S190" s="9"/>
      <c r="T190" s="9"/>
      <c r="U190" s="9"/>
      <c r="V190" s="9"/>
    </row>
    <row r="191" spans="1:22">
      <c r="A191" s="155"/>
      <c r="B191" s="77"/>
      <c r="C191" s="148" t="s">
        <v>566</v>
      </c>
      <c r="D191" s="50"/>
      <c r="E191" s="51"/>
      <c r="F191" s="147">
        <v>1223</v>
      </c>
      <c r="G191" s="157"/>
      <c r="H191" s="23" t="s">
        <v>567</v>
      </c>
      <c r="I191" s="42" t="str">
        <f t="shared" si="3"/>
        <v>Please enter a value</v>
      </c>
      <c r="J191" s="3"/>
      <c r="K191" s="31"/>
      <c r="L191" s="158"/>
      <c r="M191" s="3"/>
      <c r="N191" s="159"/>
      <c r="O191" s="76"/>
      <c r="P191" s="9"/>
      <c r="Q191" s="9"/>
      <c r="R191" s="9"/>
      <c r="S191" s="9"/>
      <c r="T191" s="9"/>
      <c r="U191" s="9"/>
      <c r="V191" s="9"/>
    </row>
    <row r="192" spans="1:22">
      <c r="A192" s="155"/>
      <c r="B192" s="77"/>
      <c r="C192" s="148" t="s">
        <v>568</v>
      </c>
      <c r="D192" s="50"/>
      <c r="E192" s="51"/>
      <c r="F192" s="147">
        <v>1224</v>
      </c>
      <c r="G192" s="157"/>
      <c r="H192" s="23" t="s">
        <v>569</v>
      </c>
      <c r="I192" s="42" t="str">
        <f t="shared" si="3"/>
        <v>Please enter a value</v>
      </c>
      <c r="J192" s="3"/>
      <c r="K192" s="31"/>
      <c r="L192" s="158"/>
      <c r="M192" s="3"/>
      <c r="N192" s="159"/>
      <c r="O192" s="76"/>
      <c r="P192" s="9"/>
      <c r="Q192" s="9"/>
      <c r="R192" s="9"/>
      <c r="S192" s="9"/>
      <c r="T192" s="9"/>
      <c r="U192" s="9"/>
      <c r="V192" s="9"/>
    </row>
    <row r="193" spans="1:22">
      <c r="A193" s="155"/>
      <c r="B193" s="77"/>
      <c r="C193" s="148" t="s">
        <v>570</v>
      </c>
      <c r="D193" s="50"/>
      <c r="E193" s="51"/>
      <c r="F193" s="147">
        <v>1225</v>
      </c>
      <c r="G193" s="157"/>
      <c r="H193" s="23" t="s">
        <v>571</v>
      </c>
      <c r="I193" s="42" t="str">
        <f t="shared" si="3"/>
        <v>Please enter a value</v>
      </c>
      <c r="J193" s="3"/>
      <c r="K193" s="31"/>
      <c r="L193" s="158"/>
      <c r="M193" s="3"/>
      <c r="N193" s="159"/>
      <c r="O193" s="76"/>
      <c r="P193" s="9"/>
      <c r="Q193" s="9"/>
      <c r="R193" s="9"/>
      <c r="S193" s="9"/>
      <c r="T193" s="9"/>
      <c r="U193" s="9"/>
      <c r="V193" s="9"/>
    </row>
    <row r="194" spans="1:22">
      <c r="A194" s="155"/>
      <c r="B194" s="77"/>
      <c r="C194" s="49" t="s">
        <v>572</v>
      </c>
      <c r="D194" s="50"/>
      <c r="E194" s="51"/>
      <c r="F194" s="147">
        <v>1226</v>
      </c>
      <c r="G194" s="157"/>
      <c r="H194" s="23" t="s">
        <v>573</v>
      </c>
      <c r="I194" s="42" t="str">
        <f t="shared" si="2"/>
        <v>Please enter a value</v>
      </c>
      <c r="J194" s="3"/>
      <c r="K194" s="31"/>
      <c r="L194" s="158"/>
      <c r="M194" s="3"/>
      <c r="N194" s="159"/>
      <c r="O194" s="76"/>
      <c r="P194" s="9"/>
      <c r="Q194" s="9"/>
      <c r="R194" s="9"/>
      <c r="S194" s="9"/>
      <c r="T194" s="9"/>
      <c r="U194" s="9"/>
      <c r="V194" s="9"/>
    </row>
    <row r="195" spans="1:22">
      <c r="A195" s="155"/>
      <c r="B195" s="77"/>
      <c r="C195" s="16"/>
      <c r="D195" s="16"/>
      <c r="E195" s="16"/>
      <c r="F195" s="30"/>
      <c r="G195" s="352"/>
      <c r="H195" s="23"/>
      <c r="I195" s="23"/>
      <c r="J195" s="3"/>
      <c r="K195" s="23"/>
      <c r="L195" s="23"/>
      <c r="M195" s="3"/>
      <c r="N195" s="23"/>
      <c r="O195" s="86"/>
      <c r="P195" s="9"/>
      <c r="Q195" s="9"/>
      <c r="R195" s="9"/>
      <c r="S195" s="9"/>
      <c r="T195" s="9"/>
      <c r="U195" s="9"/>
      <c r="V195" s="9"/>
    </row>
    <row r="196" spans="1:22" ht="15.75">
      <c r="A196" s="155"/>
      <c r="B196" s="83"/>
      <c r="C196" s="46" t="s">
        <v>235</v>
      </c>
      <c r="D196" s="47"/>
      <c r="E196" s="48"/>
      <c r="F196" s="45" t="s">
        <v>136</v>
      </c>
      <c r="G196" s="352" t="s">
        <v>410</v>
      </c>
      <c r="H196" s="17"/>
      <c r="I196" s="28" t="str">
        <f>I$22</f>
        <v>Checks</v>
      </c>
      <c r="J196" s="3"/>
      <c r="K196" s="28" t="str">
        <f>K$22</f>
        <v>Remarks</v>
      </c>
      <c r="L196" s="28" t="str">
        <f>$L$162</f>
        <v>Comments Regarding Data Quality/Availability</v>
      </c>
      <c r="M196" s="3"/>
      <c r="N196" s="28" t="str">
        <f>N$22</f>
        <v>Supervisor Comments</v>
      </c>
      <c r="O196" s="76"/>
      <c r="P196" s="9"/>
      <c r="Q196" s="9"/>
      <c r="R196" s="9"/>
      <c r="S196" s="9"/>
      <c r="T196" s="9"/>
      <c r="U196" s="9"/>
      <c r="V196" s="9"/>
    </row>
    <row r="197" spans="1:22" ht="15.75">
      <c r="A197" s="155"/>
      <c r="B197" s="83"/>
      <c r="C197" s="104" t="s">
        <v>257</v>
      </c>
      <c r="D197" s="50"/>
      <c r="E197" s="51"/>
      <c r="F197" s="33"/>
      <c r="G197" s="32"/>
      <c r="H197" s="23"/>
      <c r="I197" s="32"/>
      <c r="J197" s="3"/>
      <c r="K197" s="32"/>
      <c r="L197" s="32"/>
      <c r="M197" s="26"/>
      <c r="N197" s="32"/>
      <c r="O197" s="76"/>
      <c r="P197" s="9"/>
      <c r="Q197" s="9"/>
      <c r="R197" s="9"/>
      <c r="S197" s="9"/>
      <c r="T197" s="9"/>
      <c r="U197" s="9"/>
      <c r="V197" s="9"/>
    </row>
    <row r="198" spans="1:22">
      <c r="A198" s="155"/>
      <c r="B198" s="77"/>
      <c r="C198" s="148" t="s">
        <v>574</v>
      </c>
      <c r="D198" s="50"/>
      <c r="E198" s="51"/>
      <c r="F198" s="147">
        <v>1121</v>
      </c>
      <c r="G198" s="157"/>
      <c r="H198" s="23" t="s">
        <v>184</v>
      </c>
      <c r="I198" s="42" t="str">
        <f t="shared" ref="I198:I222" si="4">IF(ISTEXT(G198),"No text please",IF(G198&lt;0,"No negatives please",IF(ISBLANK(G198),"Please enter a value",IF(AND(G198=0,ISERROR(FIND("zero",K198))),"Please confirm zero",IF(AND(G198&lt;&gt;0,K198="Confirmed zero"),"Value not zero"," ")))))</f>
        <v>Please enter a value</v>
      </c>
      <c r="J198" s="3"/>
      <c r="K198" s="31"/>
      <c r="L198" s="158"/>
      <c r="M198" s="3"/>
      <c r="N198" s="159"/>
      <c r="O198" s="76"/>
      <c r="P198" s="9"/>
      <c r="Q198" s="9"/>
      <c r="R198" s="9"/>
      <c r="S198" s="9"/>
      <c r="T198" s="9"/>
      <c r="U198" s="9"/>
      <c r="V198" s="9"/>
    </row>
    <row r="199" spans="1:22">
      <c r="A199" s="155"/>
      <c r="B199" s="77"/>
      <c r="C199" s="148" t="s">
        <v>575</v>
      </c>
      <c r="D199" s="50"/>
      <c r="E199" s="51"/>
      <c r="F199" s="147">
        <v>1122</v>
      </c>
      <c r="G199" s="157"/>
      <c r="H199" s="23" t="s">
        <v>185</v>
      </c>
      <c r="I199" s="42" t="str">
        <f t="shared" si="4"/>
        <v>Please enter a value</v>
      </c>
      <c r="J199" s="3"/>
      <c r="K199" s="31"/>
      <c r="L199" s="158"/>
      <c r="M199" s="3"/>
      <c r="N199" s="159"/>
      <c r="O199" s="76"/>
      <c r="P199" s="9"/>
      <c r="Q199" s="9"/>
      <c r="R199" s="9"/>
      <c r="S199" s="9"/>
      <c r="T199" s="9"/>
      <c r="U199" s="9"/>
      <c r="V199" s="9"/>
    </row>
    <row r="200" spans="1:22">
      <c r="A200" s="155"/>
      <c r="B200" s="77"/>
      <c r="C200" s="148" t="s">
        <v>576</v>
      </c>
      <c r="D200" s="50"/>
      <c r="E200" s="51"/>
      <c r="F200" s="147">
        <v>1123</v>
      </c>
      <c r="G200" s="157"/>
      <c r="H200" s="23" t="s">
        <v>186</v>
      </c>
      <c r="I200" s="42" t="str">
        <f t="shared" si="4"/>
        <v>Please enter a value</v>
      </c>
      <c r="J200" s="3"/>
      <c r="K200" s="31"/>
      <c r="L200" s="158"/>
      <c r="M200" s="3"/>
      <c r="N200" s="159"/>
      <c r="O200" s="76"/>
      <c r="P200" s="9"/>
      <c r="Q200" s="9"/>
      <c r="R200" s="9"/>
      <c r="S200" s="9"/>
      <c r="T200" s="9"/>
      <c r="U200" s="9"/>
      <c r="V200" s="9"/>
    </row>
    <row r="201" spans="1:22">
      <c r="A201" s="155"/>
      <c r="B201" s="77"/>
      <c r="C201" s="148" t="s">
        <v>577</v>
      </c>
      <c r="D201" s="50"/>
      <c r="E201" s="51"/>
      <c r="F201" s="147">
        <v>1124</v>
      </c>
      <c r="G201" s="157"/>
      <c r="H201" s="23" t="s">
        <v>187</v>
      </c>
      <c r="I201" s="42" t="str">
        <f t="shared" si="4"/>
        <v>Please enter a value</v>
      </c>
      <c r="J201" s="3"/>
      <c r="K201" s="31"/>
      <c r="L201" s="158"/>
      <c r="M201" s="3"/>
      <c r="N201" s="159"/>
      <c r="O201" s="76"/>
      <c r="P201" s="9"/>
      <c r="Q201" s="9"/>
      <c r="R201" s="9"/>
      <c r="S201" s="9"/>
      <c r="T201" s="9"/>
      <c r="U201" s="9"/>
      <c r="V201" s="9"/>
    </row>
    <row r="202" spans="1:22">
      <c r="A202" s="155"/>
      <c r="B202" s="77"/>
      <c r="C202" s="148" t="s">
        <v>578</v>
      </c>
      <c r="D202" s="50"/>
      <c r="E202" s="51"/>
      <c r="F202" s="147">
        <v>1125</v>
      </c>
      <c r="G202" s="157"/>
      <c r="H202" s="23" t="s">
        <v>188</v>
      </c>
      <c r="I202" s="42" t="str">
        <f t="shared" si="4"/>
        <v>Please enter a value</v>
      </c>
      <c r="J202" s="3"/>
      <c r="K202" s="31"/>
      <c r="L202" s="158"/>
      <c r="M202" s="3"/>
      <c r="N202" s="159"/>
      <c r="O202" s="76"/>
      <c r="P202" s="9"/>
      <c r="Q202" s="9"/>
      <c r="R202" s="9"/>
      <c r="S202" s="9"/>
      <c r="T202" s="9"/>
      <c r="U202" s="9"/>
      <c r="V202" s="9"/>
    </row>
    <row r="203" spans="1:22">
      <c r="A203" s="155"/>
      <c r="B203" s="77"/>
      <c r="C203" s="148" t="s">
        <v>579</v>
      </c>
      <c r="D203" s="50"/>
      <c r="E203" s="51"/>
      <c r="F203" s="147">
        <v>1126</v>
      </c>
      <c r="G203" s="157"/>
      <c r="H203" s="23" t="s">
        <v>189</v>
      </c>
      <c r="I203" s="42" t="str">
        <f t="shared" si="4"/>
        <v>Please enter a value</v>
      </c>
      <c r="J203" s="3"/>
      <c r="K203" s="31"/>
      <c r="L203" s="158"/>
      <c r="M203" s="3"/>
      <c r="N203" s="159"/>
      <c r="O203" s="76"/>
      <c r="P203" s="9"/>
      <c r="Q203" s="9"/>
      <c r="R203" s="9"/>
      <c r="S203" s="9"/>
      <c r="T203" s="9"/>
      <c r="U203" s="9"/>
      <c r="V203" s="9"/>
    </row>
    <row r="204" spans="1:22">
      <c r="A204" s="155"/>
      <c r="B204" s="77"/>
      <c r="C204" s="148" t="s">
        <v>580</v>
      </c>
      <c r="D204" s="50"/>
      <c r="E204" s="51"/>
      <c r="F204" s="147">
        <v>1127</v>
      </c>
      <c r="G204" s="157"/>
      <c r="H204" s="23" t="s">
        <v>190</v>
      </c>
      <c r="I204" s="42" t="str">
        <f t="shared" si="4"/>
        <v>Please enter a value</v>
      </c>
      <c r="J204" s="3"/>
      <c r="K204" s="31"/>
      <c r="L204" s="158"/>
      <c r="M204" s="3"/>
      <c r="N204" s="159"/>
      <c r="O204" s="76"/>
      <c r="P204" s="9"/>
      <c r="Q204" s="9"/>
      <c r="R204" s="9"/>
      <c r="S204" s="9"/>
      <c r="T204" s="9"/>
      <c r="U204" s="9"/>
      <c r="V204" s="9"/>
    </row>
    <row r="205" spans="1:22">
      <c r="A205" s="155"/>
      <c r="B205" s="77"/>
      <c r="C205" s="148" t="s">
        <v>581</v>
      </c>
      <c r="D205" s="50"/>
      <c r="E205" s="51"/>
      <c r="F205" s="147">
        <v>1128</v>
      </c>
      <c r="G205" s="157"/>
      <c r="H205" s="23" t="s">
        <v>191</v>
      </c>
      <c r="I205" s="42" t="str">
        <f t="shared" si="4"/>
        <v>Please enter a value</v>
      </c>
      <c r="J205" s="3"/>
      <c r="K205" s="31"/>
      <c r="L205" s="158"/>
      <c r="M205" s="3"/>
      <c r="N205" s="159"/>
      <c r="O205" s="76"/>
      <c r="P205" s="9"/>
      <c r="Q205" s="9"/>
      <c r="R205" s="9"/>
      <c r="S205" s="9"/>
      <c r="T205" s="9"/>
      <c r="U205" s="9"/>
      <c r="V205" s="9"/>
    </row>
    <row r="206" spans="1:22">
      <c r="A206" s="155"/>
      <c r="B206" s="77"/>
      <c r="C206" s="148" t="s">
        <v>582</v>
      </c>
      <c r="D206" s="50"/>
      <c r="E206" s="51"/>
      <c r="F206" s="147">
        <v>1129</v>
      </c>
      <c r="G206" s="157"/>
      <c r="H206" s="23" t="s">
        <v>192</v>
      </c>
      <c r="I206" s="42" t="str">
        <f t="shared" si="4"/>
        <v>Please enter a value</v>
      </c>
      <c r="J206" s="3"/>
      <c r="K206" s="31"/>
      <c r="L206" s="158"/>
      <c r="M206" s="3"/>
      <c r="N206" s="159"/>
      <c r="O206" s="76"/>
      <c r="P206" s="9"/>
      <c r="Q206" s="9"/>
      <c r="R206" s="9"/>
      <c r="S206" s="9"/>
      <c r="T206" s="9"/>
      <c r="U206" s="9"/>
      <c r="V206" s="9"/>
    </row>
    <row r="207" spans="1:22">
      <c r="A207" s="155"/>
      <c r="B207" s="77"/>
      <c r="C207" s="148" t="s">
        <v>583</v>
      </c>
      <c r="D207" s="50"/>
      <c r="E207" s="51"/>
      <c r="F207" s="147">
        <v>1130</v>
      </c>
      <c r="G207" s="157"/>
      <c r="H207" s="23" t="s">
        <v>193</v>
      </c>
      <c r="I207" s="42" t="str">
        <f t="shared" si="4"/>
        <v>Please enter a value</v>
      </c>
      <c r="J207" s="3"/>
      <c r="K207" s="31"/>
      <c r="L207" s="158"/>
      <c r="M207" s="3"/>
      <c r="N207" s="159"/>
      <c r="O207" s="76"/>
      <c r="P207" s="9"/>
      <c r="Q207" s="9"/>
      <c r="R207" s="9"/>
      <c r="S207" s="9"/>
      <c r="T207" s="9"/>
      <c r="U207" s="9"/>
      <c r="V207" s="9"/>
    </row>
    <row r="208" spans="1:22">
      <c r="A208" s="155"/>
      <c r="B208" s="77"/>
      <c r="C208" s="148" t="s">
        <v>584</v>
      </c>
      <c r="D208" s="50"/>
      <c r="E208" s="51"/>
      <c r="F208" s="147">
        <v>1131</v>
      </c>
      <c r="G208" s="157"/>
      <c r="H208" s="23" t="s">
        <v>194</v>
      </c>
      <c r="I208" s="42" t="str">
        <f t="shared" si="4"/>
        <v>Please enter a value</v>
      </c>
      <c r="J208" s="3"/>
      <c r="K208" s="31"/>
      <c r="L208" s="158"/>
      <c r="M208" s="3"/>
      <c r="N208" s="159"/>
      <c r="O208" s="76"/>
      <c r="P208" s="9"/>
      <c r="Q208" s="9"/>
      <c r="R208" s="9"/>
      <c r="S208" s="9"/>
      <c r="T208" s="9"/>
      <c r="U208" s="9"/>
      <c r="V208" s="9"/>
    </row>
    <row r="209" spans="1:22">
      <c r="A209" s="155"/>
      <c r="B209" s="77"/>
      <c r="C209" s="148" t="s">
        <v>585</v>
      </c>
      <c r="D209" s="50"/>
      <c r="E209" s="51"/>
      <c r="F209" s="147">
        <v>1132</v>
      </c>
      <c r="G209" s="157"/>
      <c r="H209" s="23" t="s">
        <v>195</v>
      </c>
      <c r="I209" s="42" t="str">
        <f t="shared" si="4"/>
        <v>Please enter a value</v>
      </c>
      <c r="J209" s="3"/>
      <c r="K209" s="31"/>
      <c r="L209" s="158"/>
      <c r="M209" s="3"/>
      <c r="N209" s="159"/>
      <c r="O209" s="76"/>
      <c r="P209" s="9"/>
      <c r="Q209" s="9"/>
      <c r="R209" s="9"/>
      <c r="S209" s="9"/>
      <c r="T209" s="9"/>
      <c r="U209" s="9"/>
      <c r="V209" s="9"/>
    </row>
    <row r="210" spans="1:22">
      <c r="A210" s="155"/>
      <c r="B210" s="77"/>
      <c r="C210" s="148" t="s">
        <v>586</v>
      </c>
      <c r="D210" s="50"/>
      <c r="E210" s="51"/>
      <c r="F210" s="147">
        <v>1133</v>
      </c>
      <c r="G210" s="157"/>
      <c r="H210" s="23" t="s">
        <v>196</v>
      </c>
      <c r="I210" s="42" t="str">
        <f t="shared" si="4"/>
        <v>Please enter a value</v>
      </c>
      <c r="J210" s="3"/>
      <c r="K210" s="31"/>
      <c r="L210" s="158"/>
      <c r="M210" s="3"/>
      <c r="N210" s="159"/>
      <c r="O210" s="76"/>
      <c r="P210" s="9"/>
      <c r="Q210" s="9"/>
      <c r="R210" s="9"/>
      <c r="S210" s="9"/>
      <c r="T210" s="9"/>
      <c r="U210" s="9"/>
      <c r="V210" s="9"/>
    </row>
    <row r="211" spans="1:22">
      <c r="A211" s="155"/>
      <c r="B211" s="77"/>
      <c r="C211" s="148" t="s">
        <v>587</v>
      </c>
      <c r="D211" s="50"/>
      <c r="E211" s="51"/>
      <c r="F211" s="147">
        <v>1134</v>
      </c>
      <c r="G211" s="157"/>
      <c r="H211" s="23" t="s">
        <v>250</v>
      </c>
      <c r="I211" s="42" t="str">
        <f t="shared" si="4"/>
        <v>Please enter a value</v>
      </c>
      <c r="J211" s="3"/>
      <c r="K211" s="31"/>
      <c r="L211" s="158"/>
      <c r="M211" s="3"/>
      <c r="N211" s="159"/>
      <c r="O211" s="76"/>
      <c r="P211" s="9"/>
      <c r="Q211" s="9"/>
      <c r="R211" s="9"/>
      <c r="S211" s="9"/>
      <c r="T211" s="9"/>
      <c r="U211" s="9"/>
      <c r="V211" s="9"/>
    </row>
    <row r="212" spans="1:22">
      <c r="A212" s="155"/>
      <c r="B212" s="77"/>
      <c r="C212" s="148" t="s">
        <v>588</v>
      </c>
      <c r="D212" s="50"/>
      <c r="E212" s="51"/>
      <c r="F212" s="147">
        <v>1135</v>
      </c>
      <c r="G212" s="157"/>
      <c r="H212" s="23" t="s">
        <v>236</v>
      </c>
      <c r="I212" s="42" t="str">
        <f t="shared" si="4"/>
        <v>Please enter a value</v>
      </c>
      <c r="J212" s="3"/>
      <c r="K212" s="31"/>
      <c r="L212" s="158"/>
      <c r="M212" s="3"/>
      <c r="N212" s="159"/>
      <c r="O212" s="76"/>
      <c r="P212" s="9"/>
      <c r="Q212" s="9"/>
      <c r="R212" s="9"/>
      <c r="S212" s="9"/>
      <c r="T212" s="9"/>
      <c r="U212" s="9"/>
      <c r="V212" s="9"/>
    </row>
    <row r="213" spans="1:22">
      <c r="A213" s="155"/>
      <c r="B213" s="77"/>
      <c r="C213" s="104" t="s">
        <v>198</v>
      </c>
      <c r="D213" s="50"/>
      <c r="E213" s="51"/>
      <c r="F213" s="147">
        <v>1136</v>
      </c>
      <c r="G213" s="157"/>
      <c r="H213" s="23" t="s">
        <v>197</v>
      </c>
      <c r="I213" s="42" t="str">
        <f t="shared" si="4"/>
        <v>Please enter a value</v>
      </c>
      <c r="J213" s="3"/>
      <c r="K213" s="31"/>
      <c r="L213" s="158"/>
      <c r="M213" s="3"/>
      <c r="N213" s="159"/>
      <c r="O213" s="76"/>
      <c r="P213" s="9"/>
      <c r="Q213" s="9"/>
      <c r="R213" s="9"/>
      <c r="S213" s="9"/>
      <c r="T213" s="9"/>
      <c r="U213" s="9"/>
      <c r="V213" s="9"/>
    </row>
    <row r="214" spans="1:22">
      <c r="A214" s="155"/>
      <c r="B214" s="77"/>
      <c r="C214" s="104" t="s">
        <v>199</v>
      </c>
      <c r="D214" s="50"/>
      <c r="E214" s="51"/>
      <c r="F214" s="147">
        <v>1137</v>
      </c>
      <c r="G214" s="157"/>
      <c r="H214" s="23" t="s">
        <v>203</v>
      </c>
      <c r="I214" s="42" t="str">
        <f t="shared" si="4"/>
        <v>Please enter a value</v>
      </c>
      <c r="J214" s="3"/>
      <c r="K214" s="31"/>
      <c r="L214" s="158"/>
      <c r="M214" s="3"/>
      <c r="N214" s="159"/>
      <c r="O214" s="76"/>
      <c r="P214" s="9"/>
      <c r="Q214" s="9"/>
      <c r="R214" s="9"/>
      <c r="S214" s="9"/>
      <c r="T214" s="9"/>
      <c r="U214" s="9"/>
      <c r="V214" s="9"/>
    </row>
    <row r="215" spans="1:22">
      <c r="A215" s="155"/>
      <c r="B215" s="77"/>
      <c r="C215" s="104" t="s">
        <v>200</v>
      </c>
      <c r="D215" s="50"/>
      <c r="E215" s="51"/>
      <c r="F215" s="147">
        <v>1138</v>
      </c>
      <c r="G215" s="157"/>
      <c r="H215" s="23" t="s">
        <v>204</v>
      </c>
      <c r="I215" s="42" t="str">
        <f t="shared" si="4"/>
        <v>Please enter a value</v>
      </c>
      <c r="J215" s="3"/>
      <c r="K215" s="31"/>
      <c r="L215" s="158"/>
      <c r="M215" s="3"/>
      <c r="N215" s="159"/>
      <c r="O215" s="76"/>
      <c r="P215" s="9"/>
      <c r="Q215" s="9"/>
      <c r="R215" s="9"/>
      <c r="S215" s="9"/>
      <c r="T215" s="9"/>
      <c r="U215" s="9"/>
      <c r="V215" s="9"/>
    </row>
    <row r="216" spans="1:22">
      <c r="A216" s="155"/>
      <c r="B216" s="77"/>
      <c r="C216" s="104" t="s">
        <v>201</v>
      </c>
      <c r="D216" s="50"/>
      <c r="E216" s="51"/>
      <c r="F216" s="147">
        <v>1139</v>
      </c>
      <c r="G216" s="157"/>
      <c r="H216" s="23" t="s">
        <v>205</v>
      </c>
      <c r="I216" s="42" t="str">
        <f t="shared" si="4"/>
        <v>Please enter a value</v>
      </c>
      <c r="J216" s="3"/>
      <c r="K216" s="31"/>
      <c r="L216" s="158"/>
      <c r="M216" s="3"/>
      <c r="N216" s="159"/>
      <c r="O216" s="76"/>
      <c r="P216" s="9"/>
      <c r="Q216" s="9"/>
      <c r="R216" s="9"/>
      <c r="S216" s="9"/>
      <c r="T216" s="9"/>
      <c r="U216" s="9"/>
      <c r="V216" s="9"/>
    </row>
    <row r="217" spans="1:22">
      <c r="A217" s="155"/>
      <c r="B217" s="77"/>
      <c r="C217" s="104" t="s">
        <v>202</v>
      </c>
      <c r="D217" s="50"/>
      <c r="E217" s="51"/>
      <c r="F217" s="147">
        <v>1140</v>
      </c>
      <c r="G217" s="157"/>
      <c r="H217" s="23" t="s">
        <v>206</v>
      </c>
      <c r="I217" s="42" t="str">
        <f t="shared" si="4"/>
        <v>Please enter a value</v>
      </c>
      <c r="J217" s="3"/>
      <c r="K217" s="31"/>
      <c r="L217" s="158"/>
      <c r="M217" s="3"/>
      <c r="N217" s="159"/>
      <c r="O217" s="76"/>
      <c r="P217" s="9"/>
      <c r="Q217" s="9"/>
      <c r="R217" s="9"/>
      <c r="S217" s="9"/>
      <c r="T217" s="9"/>
      <c r="U217" s="9"/>
      <c r="V217" s="9"/>
    </row>
    <row r="218" spans="1:22">
      <c r="A218" s="155"/>
      <c r="B218" s="77"/>
      <c r="C218" s="104" t="s">
        <v>242</v>
      </c>
      <c r="D218" s="50"/>
      <c r="E218" s="51"/>
      <c r="F218" s="147">
        <v>1141</v>
      </c>
      <c r="G218" s="157"/>
      <c r="H218" s="23" t="s">
        <v>207</v>
      </c>
      <c r="I218" s="42" t="str">
        <f t="shared" si="4"/>
        <v>Please enter a value</v>
      </c>
      <c r="J218" s="3"/>
      <c r="K218" s="31"/>
      <c r="L218" s="158"/>
      <c r="M218" s="3"/>
      <c r="N218" s="159"/>
      <c r="O218" s="76"/>
      <c r="P218" s="9"/>
      <c r="Q218" s="9"/>
      <c r="R218" s="9"/>
      <c r="S218" s="9"/>
      <c r="T218" s="9"/>
      <c r="U218" s="9"/>
      <c r="V218" s="9"/>
    </row>
    <row r="219" spans="1:22">
      <c r="A219" s="155"/>
      <c r="B219" s="77"/>
      <c r="C219" s="104" t="s">
        <v>237</v>
      </c>
      <c r="D219" s="50"/>
      <c r="E219" s="51"/>
      <c r="F219" s="147">
        <v>1142</v>
      </c>
      <c r="G219" s="157"/>
      <c r="H219" s="23" t="s">
        <v>208</v>
      </c>
      <c r="I219" s="42" t="str">
        <f t="shared" si="4"/>
        <v>Please enter a value</v>
      </c>
      <c r="J219" s="3"/>
      <c r="K219" s="31"/>
      <c r="L219" s="158"/>
      <c r="M219" s="3"/>
      <c r="N219" s="159"/>
      <c r="O219" s="76"/>
      <c r="P219" s="9"/>
      <c r="Q219" s="9"/>
      <c r="R219" s="9"/>
      <c r="S219" s="9"/>
      <c r="T219" s="9"/>
      <c r="U219" s="9"/>
      <c r="V219" s="9"/>
    </row>
    <row r="220" spans="1:22">
      <c r="A220" s="155"/>
      <c r="B220" s="77"/>
      <c r="C220" s="104" t="s">
        <v>238</v>
      </c>
      <c r="D220" s="50"/>
      <c r="E220" s="51"/>
      <c r="F220" s="147">
        <v>1143</v>
      </c>
      <c r="G220" s="157"/>
      <c r="H220" s="23" t="s">
        <v>209</v>
      </c>
      <c r="I220" s="42" t="str">
        <f t="shared" si="4"/>
        <v>Please enter a value</v>
      </c>
      <c r="J220" s="3"/>
      <c r="K220" s="31"/>
      <c r="L220" s="158"/>
      <c r="M220" s="3"/>
      <c r="N220" s="159"/>
      <c r="O220" s="76"/>
      <c r="P220" s="9"/>
      <c r="Q220" s="9"/>
      <c r="R220" s="9"/>
      <c r="S220" s="9"/>
      <c r="T220" s="9"/>
      <c r="U220" s="9"/>
      <c r="V220" s="9"/>
    </row>
    <row r="221" spans="1:22">
      <c r="A221" s="155"/>
      <c r="B221" s="77"/>
      <c r="C221" s="104" t="s">
        <v>239</v>
      </c>
      <c r="D221" s="50"/>
      <c r="E221" s="51"/>
      <c r="F221" s="147">
        <v>1144</v>
      </c>
      <c r="G221" s="157"/>
      <c r="H221" s="23" t="s">
        <v>175</v>
      </c>
      <c r="I221" s="42" t="str">
        <f t="shared" si="4"/>
        <v>Please enter a value</v>
      </c>
      <c r="J221" s="3"/>
      <c r="K221" s="31"/>
      <c r="L221" s="158"/>
      <c r="M221" s="3"/>
      <c r="N221" s="159"/>
      <c r="O221" s="76"/>
      <c r="P221" s="9"/>
      <c r="Q221" s="9"/>
      <c r="R221" s="9"/>
      <c r="S221" s="9"/>
      <c r="T221" s="9"/>
      <c r="U221" s="9"/>
      <c r="V221" s="9"/>
    </row>
    <row r="222" spans="1:22">
      <c r="A222" s="155"/>
      <c r="B222" s="77"/>
      <c r="C222" s="104" t="s">
        <v>240</v>
      </c>
      <c r="D222" s="50"/>
      <c r="E222" s="51"/>
      <c r="F222" s="147">
        <v>1145</v>
      </c>
      <c r="G222" s="157"/>
      <c r="H222" s="23" t="s">
        <v>176</v>
      </c>
      <c r="I222" s="42" t="str">
        <f t="shared" si="4"/>
        <v>Please enter a value</v>
      </c>
      <c r="J222" s="3"/>
      <c r="K222" s="31"/>
      <c r="L222" s="158"/>
      <c r="M222" s="3"/>
      <c r="N222" s="159"/>
      <c r="O222" s="76"/>
      <c r="P222" s="9"/>
      <c r="Q222" s="9"/>
      <c r="R222" s="9"/>
      <c r="S222" s="9"/>
      <c r="T222" s="9"/>
      <c r="U222" s="9"/>
      <c r="V222" s="9"/>
    </row>
    <row r="223" spans="1:22">
      <c r="A223" s="155"/>
      <c r="B223" s="77"/>
      <c r="C223" s="16"/>
      <c r="D223" s="16"/>
      <c r="E223" s="16"/>
      <c r="F223" s="30"/>
      <c r="G223" s="352"/>
      <c r="H223" s="23"/>
      <c r="I223" s="23"/>
      <c r="J223" s="3"/>
      <c r="K223" s="23"/>
      <c r="L223" s="23"/>
      <c r="M223" s="3"/>
      <c r="N223" s="23"/>
      <c r="O223" s="86"/>
      <c r="P223" s="9"/>
      <c r="Q223" s="9"/>
      <c r="R223" s="9"/>
      <c r="S223" s="9"/>
      <c r="T223" s="9"/>
      <c r="U223" s="9"/>
      <c r="V223" s="9"/>
    </row>
    <row r="224" spans="1:22">
      <c r="A224" s="155"/>
      <c r="B224" s="77"/>
      <c r="C224" s="46" t="s">
        <v>589</v>
      </c>
      <c r="D224" s="47"/>
      <c r="E224" s="48"/>
      <c r="F224" s="62" t="s">
        <v>136</v>
      </c>
      <c r="G224" s="352" t="s">
        <v>410</v>
      </c>
      <c r="H224" s="23"/>
      <c r="I224" s="28" t="str">
        <f>I$22</f>
        <v>Checks</v>
      </c>
      <c r="J224" s="3"/>
      <c r="K224" s="28" t="str">
        <f>K$22</f>
        <v>Remarks</v>
      </c>
      <c r="L224" s="28" t="str">
        <f>$L$162</f>
        <v>Comments Regarding Data Quality/Availability</v>
      </c>
      <c r="M224" s="3"/>
      <c r="N224" s="28" t="str">
        <f>N$22</f>
        <v>Supervisor Comments</v>
      </c>
      <c r="O224" s="76"/>
      <c r="P224" s="9"/>
      <c r="Q224" s="9"/>
      <c r="R224" s="9"/>
      <c r="S224" s="9"/>
      <c r="T224" s="9"/>
      <c r="U224" s="9"/>
      <c r="V224" s="9"/>
    </row>
    <row r="225" spans="1:22">
      <c r="A225" s="155"/>
      <c r="B225" s="77"/>
      <c r="C225" s="49" t="s">
        <v>590</v>
      </c>
      <c r="D225" s="50"/>
      <c r="E225" s="51"/>
      <c r="F225" s="147">
        <v>1227</v>
      </c>
      <c r="G225" s="157"/>
      <c r="H225" s="23" t="s">
        <v>211</v>
      </c>
      <c r="I225" s="42" t="str">
        <f>IF(ISTEXT(G225),"No text please",IF(G225&lt;0,"No negatives please",IF(ISBLANK(G225),"Please enter a value",IF(AND(G225=0,ISERROR(FIND("zero",K225))),"Please confirm zero",IF(AND(G225&lt;&gt;0,K225="Confirmed zero"),"Value not zero",IF($G$231&lt;SUM($G$232:$G$232),"&lt; 19.d. + 19.e."," "))))))</f>
        <v>Please enter a value</v>
      </c>
      <c r="J225" s="3"/>
      <c r="K225" s="31"/>
      <c r="L225" s="158"/>
      <c r="M225" s="3"/>
      <c r="N225" s="159"/>
      <c r="O225" s="76"/>
      <c r="P225" s="9"/>
      <c r="Q225" s="9"/>
      <c r="R225" s="9"/>
      <c r="S225" s="9"/>
      <c r="T225" s="9"/>
      <c r="U225" s="9"/>
      <c r="V225" s="9"/>
    </row>
    <row r="226" spans="1:22">
      <c r="A226" s="155"/>
      <c r="B226" s="77"/>
      <c r="C226" s="49" t="s">
        <v>591</v>
      </c>
      <c r="D226" s="50"/>
      <c r="E226" s="51"/>
      <c r="F226" s="147">
        <v>1228</v>
      </c>
      <c r="G226" s="157"/>
      <c r="H226" s="23" t="s">
        <v>212</v>
      </c>
      <c r="I226" s="42" t="str">
        <f>IF(ISTEXT(G226),"No text please",IF(G226&lt;0,"No negatives please",IF(ISBLANK(G226),"Please enter a value",IF(AND(G226=0,ISERROR(FIND("zero",K226))),"Please confirm zero",IF(AND(G226&lt;&gt;0,K226="Confirmed zero"),"Value not zero",IF($G$231&lt;$G$232,"&gt; 19.c."," "))))))</f>
        <v>Please enter a value</v>
      </c>
      <c r="J226" s="3"/>
      <c r="K226" s="31"/>
      <c r="L226" s="158"/>
      <c r="M226" s="3"/>
      <c r="N226" s="159"/>
      <c r="O226" s="76"/>
      <c r="P226" s="9"/>
      <c r="Q226" s="9"/>
      <c r="R226" s="9"/>
      <c r="S226" s="9"/>
      <c r="T226" s="9"/>
      <c r="U226" s="9"/>
      <c r="V226" s="9"/>
    </row>
    <row r="227" spans="1:22">
      <c r="A227" s="155"/>
      <c r="B227" s="77"/>
      <c r="C227" s="49" t="s">
        <v>592</v>
      </c>
      <c r="D227" s="50"/>
      <c r="E227" s="51"/>
      <c r="F227" s="147">
        <v>1229</v>
      </c>
      <c r="G227" s="157"/>
      <c r="H227" s="23" t="s">
        <v>213</v>
      </c>
      <c r="I227" s="42" t="str">
        <f>IF(ISTEXT(G227),"No text please",IF(G227&lt;0,"No negatives please",IF(ISBLANK(G227),"Please enter a value",IF(AND(G227=0,ISERROR(FIND("zero",K227))),"Please confirm zero",IF(AND(G227&lt;&gt;0,K227="Confirmed zero"),"Value not zero"," ")))))</f>
        <v>Please enter a value</v>
      </c>
      <c r="J227" s="3"/>
      <c r="K227" s="31"/>
      <c r="L227" s="158"/>
      <c r="M227" s="3"/>
      <c r="N227" s="159"/>
      <c r="O227" s="76"/>
      <c r="P227" s="9"/>
      <c r="Q227" s="9"/>
      <c r="R227" s="9"/>
      <c r="S227" s="9"/>
      <c r="T227" s="9"/>
      <c r="U227" s="9"/>
      <c r="V227" s="9"/>
    </row>
    <row r="228" spans="1:22">
      <c r="A228" s="155"/>
      <c r="B228" s="77"/>
      <c r="C228" s="16"/>
      <c r="D228" s="16"/>
      <c r="E228" s="16"/>
      <c r="F228" s="30"/>
      <c r="G228" s="352"/>
      <c r="H228" s="23"/>
      <c r="I228" s="23"/>
      <c r="J228" s="3"/>
      <c r="K228" s="23"/>
      <c r="L228" s="23"/>
      <c r="M228" s="3"/>
      <c r="N228" s="23"/>
      <c r="O228" s="86"/>
      <c r="P228" s="9"/>
      <c r="Q228" s="9"/>
      <c r="R228" s="9"/>
      <c r="S228" s="9"/>
      <c r="T228" s="9"/>
      <c r="U228" s="9"/>
      <c r="V228" s="9"/>
    </row>
    <row r="229" spans="1:22">
      <c r="A229" s="155"/>
      <c r="B229" s="77"/>
      <c r="C229" s="46" t="s">
        <v>593</v>
      </c>
      <c r="D229" s="47"/>
      <c r="E229" s="48"/>
      <c r="F229" s="62" t="s">
        <v>136</v>
      </c>
      <c r="G229" s="352" t="s">
        <v>410</v>
      </c>
      <c r="H229" s="23"/>
      <c r="I229" s="28" t="str">
        <f>I$22</f>
        <v>Checks</v>
      </c>
      <c r="J229" s="3"/>
      <c r="K229" s="28" t="str">
        <f>K$22</f>
        <v>Remarks</v>
      </c>
      <c r="L229" s="28" t="str">
        <f>$L$162</f>
        <v>Comments Regarding Data Quality/Availability</v>
      </c>
      <c r="M229" s="3"/>
      <c r="N229" s="28" t="str">
        <f>N$22</f>
        <v>Supervisor Comments</v>
      </c>
      <c r="O229" s="76"/>
      <c r="P229" s="9"/>
      <c r="Q229" s="9"/>
      <c r="R229" s="9"/>
      <c r="S229" s="9"/>
      <c r="T229" s="9"/>
      <c r="U229" s="9"/>
      <c r="V229" s="9"/>
    </row>
    <row r="230" spans="1:22">
      <c r="A230" s="155"/>
      <c r="B230" s="77"/>
      <c r="C230" s="49" t="s">
        <v>210</v>
      </c>
      <c r="D230" s="50"/>
      <c r="E230" s="51"/>
      <c r="F230" s="147">
        <v>1146</v>
      </c>
      <c r="G230" s="157"/>
      <c r="H230" s="23" t="s">
        <v>177</v>
      </c>
      <c r="I230" s="42" t="str">
        <f>IF(ISTEXT(G230),"No text please",IF(G230&lt;0,"No negatives please",IF(ISBLANK(G230),"Please enter a value",IF(AND(G230=0,ISERROR(FIND("zero",K230))),"Please confirm zero",IF(AND(G230&lt;&gt;0,K230="Confirmed zero"),"Value not zero"," ")))))</f>
        <v>Please enter a value</v>
      </c>
      <c r="J230" s="3"/>
      <c r="K230" s="31"/>
      <c r="L230" s="158"/>
      <c r="M230" s="3"/>
      <c r="N230" s="159"/>
      <c r="O230" s="76"/>
      <c r="P230" s="9"/>
      <c r="Q230" s="9"/>
      <c r="R230" s="9"/>
      <c r="S230" s="9"/>
      <c r="T230" s="9"/>
      <c r="U230" s="9"/>
      <c r="V230" s="9"/>
    </row>
    <row r="231" spans="1:22">
      <c r="A231" s="155"/>
      <c r="B231" s="77"/>
      <c r="C231" s="49" t="s">
        <v>594</v>
      </c>
      <c r="D231" s="50"/>
      <c r="E231" s="51"/>
      <c r="F231" s="147">
        <v>1148</v>
      </c>
      <c r="G231" s="157"/>
      <c r="H231" s="23" t="s">
        <v>178</v>
      </c>
      <c r="I231" s="42" t="str">
        <f>IF(ISTEXT(G231),"No text please",IF(G231&lt;0,"No negatives please",IF(ISBLANK(G231),"Please enter a value",IF(AND(G231=0,ISERROR(FIND("zero",K231))),"Please confirm zero",IF(AND(G231&lt;&gt;0,K231="Confirmed zero"),"Value not zero",IF($G$231&lt;$G$232,"&lt; 20.c.(1)"," "))))))</f>
        <v>Please enter a value</v>
      </c>
      <c r="J231" s="3"/>
      <c r="K231" s="31"/>
      <c r="L231" s="158"/>
      <c r="M231" s="3"/>
      <c r="N231" s="159"/>
      <c r="O231" s="76"/>
      <c r="P231" s="9"/>
      <c r="Q231" s="9"/>
      <c r="R231" s="9"/>
      <c r="S231" s="9"/>
      <c r="T231" s="9"/>
      <c r="U231" s="9"/>
      <c r="V231" s="9"/>
    </row>
    <row r="232" spans="1:22">
      <c r="A232" s="155"/>
      <c r="B232" s="77"/>
      <c r="C232" s="148" t="s">
        <v>595</v>
      </c>
      <c r="D232" s="50"/>
      <c r="E232" s="51"/>
      <c r="F232" s="147">
        <v>1149</v>
      </c>
      <c r="G232" s="157"/>
      <c r="H232" s="23" t="s">
        <v>596</v>
      </c>
      <c r="I232" s="42" t="str">
        <f>IF(ISTEXT(G232),"No text please",IF(G232&lt;0,"No negatives please",IF(ISBLANK(G232),"Please enter a value",IF(AND(G232=0,ISERROR(FIND("zero",K232))),"Please confirm zero",IF(AND(G232&lt;&gt;0,K232="Confirmed zero"),"Value not zero",IF($G$231&lt;$G$232,"&gt; 20.c."," "))))))</f>
        <v>Please enter a value</v>
      </c>
      <c r="J232" s="3"/>
      <c r="K232" s="31"/>
      <c r="L232" s="158"/>
      <c r="M232" s="3"/>
      <c r="N232" s="159"/>
      <c r="O232" s="76"/>
      <c r="P232" s="9"/>
      <c r="Q232" s="9"/>
      <c r="R232" s="9"/>
      <c r="S232" s="9"/>
      <c r="T232" s="9"/>
      <c r="U232" s="9"/>
      <c r="V232" s="9"/>
    </row>
    <row r="233" spans="1:22">
      <c r="A233" s="155"/>
      <c r="B233" s="77"/>
      <c r="C233" s="16"/>
      <c r="D233" s="16"/>
      <c r="E233" s="16"/>
      <c r="F233" s="30"/>
      <c r="G233" s="352"/>
      <c r="H233" s="23"/>
      <c r="I233" s="23"/>
      <c r="J233" s="3"/>
      <c r="K233" s="23"/>
      <c r="L233" s="23"/>
      <c r="M233" s="3"/>
      <c r="N233" s="23"/>
      <c r="O233" s="86"/>
      <c r="P233" s="9"/>
      <c r="Q233" s="9"/>
      <c r="R233" s="9"/>
      <c r="S233" s="9"/>
      <c r="T233" s="9"/>
      <c r="U233" s="9"/>
      <c r="V233" s="9"/>
    </row>
    <row r="234" spans="1:22">
      <c r="A234" s="155"/>
      <c r="B234" s="77"/>
      <c r="C234" s="46" t="s">
        <v>597</v>
      </c>
      <c r="D234" s="47"/>
      <c r="E234" s="48"/>
      <c r="F234" s="62" t="s">
        <v>136</v>
      </c>
      <c r="G234" s="352" t="s">
        <v>410</v>
      </c>
      <c r="H234" s="23"/>
      <c r="I234" s="28" t="str">
        <f>I$22</f>
        <v>Checks</v>
      </c>
      <c r="J234" s="3"/>
      <c r="K234" s="28" t="str">
        <f>K$22</f>
        <v>Remarks</v>
      </c>
      <c r="L234" s="28" t="str">
        <f>$L$162</f>
        <v>Comments Regarding Data Quality/Availability</v>
      </c>
      <c r="M234" s="3"/>
      <c r="N234" s="28" t="str">
        <f>N$22</f>
        <v>Supervisor Comments</v>
      </c>
      <c r="O234" s="76"/>
      <c r="P234" s="9"/>
      <c r="Q234" s="9"/>
      <c r="R234" s="9"/>
      <c r="S234" s="9"/>
      <c r="T234" s="9"/>
      <c r="U234" s="9"/>
      <c r="V234" s="9"/>
    </row>
    <row r="235" spans="1:22">
      <c r="A235" s="155"/>
      <c r="B235" s="77"/>
      <c r="C235" s="49" t="s">
        <v>598</v>
      </c>
      <c r="D235" s="50"/>
      <c r="E235" s="51"/>
      <c r="F235" s="33"/>
      <c r="G235" s="32"/>
      <c r="H235" s="23"/>
      <c r="I235" s="32"/>
      <c r="J235" s="3"/>
      <c r="K235" s="32"/>
      <c r="L235" s="32"/>
      <c r="M235" s="26"/>
      <c r="N235" s="32"/>
      <c r="O235" s="76"/>
      <c r="P235" s="9"/>
      <c r="Q235" s="9"/>
      <c r="R235" s="9"/>
      <c r="S235" s="9"/>
      <c r="T235" s="9"/>
      <c r="U235" s="9"/>
      <c r="V235" s="9"/>
    </row>
    <row r="236" spans="1:22">
      <c r="A236" s="155"/>
      <c r="B236" s="77"/>
      <c r="C236" s="148" t="s">
        <v>599</v>
      </c>
      <c r="D236" s="50"/>
      <c r="E236" s="51"/>
      <c r="F236" s="39">
        <v>1178</v>
      </c>
      <c r="G236" s="157"/>
      <c r="H236" s="23" t="s">
        <v>600</v>
      </c>
      <c r="I236" s="42" t="str">
        <f t="shared" ref="I236:I241" si="5">IF(ISTEXT(G236),"No text please",IF(G236&lt;0,"No negatives please",IF(ISBLANK(G236),"Please enter a value",IF(AND(G236=0,ISERROR(FIND("zero",K236))),"Please confirm zero",IF(AND(G236&lt;&gt;0,K236="Confirmed zero"),"Value not zero"," ")))))</f>
        <v>Please enter a value</v>
      </c>
      <c r="J236" s="3"/>
      <c r="K236" s="31"/>
      <c r="L236" s="158"/>
      <c r="M236" s="3"/>
      <c r="N236" s="159"/>
      <c r="O236" s="76"/>
      <c r="P236" s="9"/>
      <c r="Q236" s="9"/>
      <c r="R236" s="9"/>
      <c r="S236" s="9"/>
      <c r="T236" s="9"/>
      <c r="U236" s="9"/>
      <c r="V236" s="9"/>
    </row>
    <row r="237" spans="1:22">
      <c r="A237" s="155"/>
      <c r="B237" s="77"/>
      <c r="C237" s="148" t="s">
        <v>601</v>
      </c>
      <c r="D237" s="50"/>
      <c r="E237" s="51"/>
      <c r="F237" s="39">
        <v>1179</v>
      </c>
      <c r="G237" s="157"/>
      <c r="H237" s="23" t="s">
        <v>602</v>
      </c>
      <c r="I237" s="42" t="str">
        <f t="shared" si="5"/>
        <v>Please enter a value</v>
      </c>
      <c r="J237" s="3"/>
      <c r="K237" s="31"/>
      <c r="L237" s="158"/>
      <c r="M237" s="3"/>
      <c r="N237" s="159"/>
      <c r="O237" s="76"/>
      <c r="P237" s="9"/>
      <c r="Q237" s="9"/>
      <c r="R237" s="9"/>
      <c r="S237" s="9"/>
      <c r="T237" s="9"/>
      <c r="U237" s="9"/>
      <c r="V237" s="9"/>
    </row>
    <row r="238" spans="1:22">
      <c r="A238" s="155"/>
      <c r="B238" s="77"/>
      <c r="C238" s="148" t="s">
        <v>603</v>
      </c>
      <c r="D238" s="50"/>
      <c r="E238" s="51"/>
      <c r="F238" s="39">
        <v>1180</v>
      </c>
      <c r="G238" s="157"/>
      <c r="H238" s="23" t="s">
        <v>604</v>
      </c>
      <c r="I238" s="42" t="str">
        <f t="shared" si="5"/>
        <v>Please enter a value</v>
      </c>
      <c r="J238" s="3"/>
      <c r="K238" s="31"/>
      <c r="L238" s="158"/>
      <c r="M238" s="3"/>
      <c r="N238" s="159"/>
      <c r="O238" s="76"/>
      <c r="P238" s="9"/>
      <c r="Q238" s="9"/>
      <c r="R238" s="9"/>
      <c r="S238" s="9"/>
      <c r="T238" s="9"/>
      <c r="U238" s="9"/>
      <c r="V238" s="9"/>
    </row>
    <row r="239" spans="1:22">
      <c r="A239" s="155"/>
      <c r="B239" s="77"/>
      <c r="C239" s="148" t="s">
        <v>605</v>
      </c>
      <c r="D239" s="50"/>
      <c r="E239" s="51"/>
      <c r="F239" s="39">
        <v>1181</v>
      </c>
      <c r="G239" s="157"/>
      <c r="H239" s="23" t="s">
        <v>606</v>
      </c>
      <c r="I239" s="42" t="str">
        <f t="shared" si="5"/>
        <v>Please enter a value</v>
      </c>
      <c r="J239" s="3"/>
      <c r="K239" s="31"/>
      <c r="L239" s="158"/>
      <c r="M239" s="3"/>
      <c r="N239" s="159"/>
      <c r="O239" s="76"/>
      <c r="P239" s="9"/>
      <c r="Q239" s="9"/>
      <c r="R239" s="9"/>
      <c r="S239" s="9"/>
      <c r="T239" s="9"/>
      <c r="U239" s="9"/>
      <c r="V239" s="9"/>
    </row>
    <row r="240" spans="1:22">
      <c r="A240" s="155"/>
      <c r="B240" s="77"/>
      <c r="C240" s="148" t="s">
        <v>607</v>
      </c>
      <c r="D240" s="50"/>
      <c r="E240" s="51"/>
      <c r="F240" s="39">
        <v>1182</v>
      </c>
      <c r="G240" s="157"/>
      <c r="H240" s="23" t="s">
        <v>608</v>
      </c>
      <c r="I240" s="42" t="str">
        <f t="shared" si="5"/>
        <v>Please enter a value</v>
      </c>
      <c r="J240" s="3"/>
      <c r="K240" s="31"/>
      <c r="L240" s="158"/>
      <c r="M240" s="3"/>
      <c r="N240" s="159"/>
      <c r="O240" s="76"/>
      <c r="P240" s="9"/>
      <c r="Q240" s="9"/>
      <c r="R240" s="9"/>
      <c r="S240" s="9"/>
      <c r="T240" s="9"/>
      <c r="U240" s="9"/>
      <c r="V240" s="9"/>
    </row>
    <row r="241" spans="1:22">
      <c r="A241" s="155"/>
      <c r="B241" s="77"/>
      <c r="C241" s="148" t="s">
        <v>609</v>
      </c>
      <c r="D241" s="50"/>
      <c r="E241" s="51"/>
      <c r="F241" s="39">
        <v>1183</v>
      </c>
      <c r="G241" s="157"/>
      <c r="H241" s="23" t="s">
        <v>610</v>
      </c>
      <c r="I241" s="42" t="str">
        <f t="shared" si="5"/>
        <v>Please enter a value</v>
      </c>
      <c r="J241" s="3"/>
      <c r="K241" s="31"/>
      <c r="L241" s="158"/>
      <c r="M241" s="3"/>
      <c r="N241" s="159"/>
      <c r="O241" s="76"/>
      <c r="P241" s="9"/>
      <c r="Q241" s="9"/>
      <c r="R241" s="9"/>
      <c r="S241" s="9"/>
      <c r="T241" s="9"/>
      <c r="U241" s="9"/>
      <c r="V241" s="9"/>
    </row>
    <row r="242" spans="1:22">
      <c r="A242" s="155"/>
      <c r="B242" s="77"/>
      <c r="C242" s="49" t="s">
        <v>611</v>
      </c>
      <c r="D242" s="50"/>
      <c r="E242" s="51"/>
      <c r="F242" s="33"/>
      <c r="G242" s="32"/>
      <c r="H242" s="23"/>
      <c r="I242" s="32"/>
      <c r="J242" s="3"/>
      <c r="K242" s="32"/>
      <c r="L242" s="32"/>
      <c r="M242" s="26"/>
      <c r="N242" s="32"/>
      <c r="O242" s="76"/>
      <c r="P242" s="9"/>
      <c r="Q242" s="9"/>
      <c r="R242" s="9"/>
      <c r="S242" s="9"/>
      <c r="T242" s="9"/>
      <c r="U242" s="9"/>
      <c r="V242" s="9"/>
    </row>
    <row r="243" spans="1:22">
      <c r="A243" s="155"/>
      <c r="B243" s="77"/>
      <c r="C243" s="148" t="s">
        <v>612</v>
      </c>
      <c r="D243" s="50"/>
      <c r="E243" s="51"/>
      <c r="F243" s="39">
        <v>1184</v>
      </c>
      <c r="G243" s="157"/>
      <c r="H243" s="23" t="s">
        <v>613</v>
      </c>
      <c r="I243" s="42" t="str">
        <f t="shared" ref="I243:I246" si="6">IF(ISTEXT(G243),"No text please",IF(G243&lt;0,"No negatives please",IF(ISBLANK(G243),"Please enter a value",IF(AND(G243=0,ISERROR(FIND("zero",K243))),"Please confirm zero",IF(AND(G243&lt;&gt;0,K243="Confirmed zero"),"Value not zero"," ")))))</f>
        <v>Please enter a value</v>
      </c>
      <c r="J243" s="3"/>
      <c r="K243" s="31"/>
      <c r="L243" s="158"/>
      <c r="M243" s="3"/>
      <c r="N243" s="159"/>
      <c r="O243" s="76"/>
      <c r="P243" s="9"/>
      <c r="Q243" s="9"/>
      <c r="R243" s="9"/>
      <c r="S243" s="9"/>
      <c r="T243" s="9"/>
      <c r="U243" s="9"/>
      <c r="V243" s="9"/>
    </row>
    <row r="244" spans="1:22">
      <c r="A244" s="155"/>
      <c r="B244" s="77"/>
      <c r="C244" s="148" t="s">
        <v>614</v>
      </c>
      <c r="D244" s="50"/>
      <c r="E244" s="51"/>
      <c r="F244" s="39">
        <v>1185</v>
      </c>
      <c r="G244" s="157"/>
      <c r="H244" s="23" t="s">
        <v>615</v>
      </c>
      <c r="I244" s="42" t="str">
        <f t="shared" si="6"/>
        <v>Please enter a value</v>
      </c>
      <c r="J244" s="3"/>
      <c r="K244" s="31"/>
      <c r="L244" s="158"/>
      <c r="M244" s="3"/>
      <c r="N244" s="159"/>
      <c r="O244" s="76"/>
      <c r="P244" s="9"/>
      <c r="Q244" s="9"/>
      <c r="R244" s="9"/>
      <c r="S244" s="9"/>
      <c r="T244" s="9"/>
      <c r="U244" s="9"/>
      <c r="V244" s="9"/>
    </row>
    <row r="245" spans="1:22">
      <c r="A245" s="155"/>
      <c r="B245" s="77"/>
      <c r="C245" s="148" t="s">
        <v>616</v>
      </c>
      <c r="D245" s="50"/>
      <c r="E245" s="51"/>
      <c r="F245" s="39">
        <v>1186</v>
      </c>
      <c r="G245" s="157"/>
      <c r="H245" s="23" t="s">
        <v>617</v>
      </c>
      <c r="I245" s="42" t="str">
        <f t="shared" si="6"/>
        <v>Please enter a value</v>
      </c>
      <c r="J245" s="3"/>
      <c r="K245" s="31"/>
      <c r="L245" s="158"/>
      <c r="M245" s="3"/>
      <c r="N245" s="159"/>
      <c r="O245" s="76"/>
      <c r="P245" s="9"/>
      <c r="Q245" s="9"/>
      <c r="R245" s="9"/>
      <c r="S245" s="9"/>
      <c r="T245" s="9"/>
      <c r="U245" s="9"/>
      <c r="V245" s="9"/>
    </row>
    <row r="246" spans="1:22">
      <c r="A246" s="155"/>
      <c r="B246" s="77"/>
      <c r="C246" s="148" t="s">
        <v>618</v>
      </c>
      <c r="D246" s="50"/>
      <c r="E246" s="51"/>
      <c r="F246" s="39">
        <v>1187</v>
      </c>
      <c r="G246" s="157"/>
      <c r="H246" s="23" t="s">
        <v>619</v>
      </c>
      <c r="I246" s="42" t="str">
        <f t="shared" si="6"/>
        <v>Please enter a value</v>
      </c>
      <c r="J246" s="3"/>
      <c r="K246" s="31"/>
      <c r="L246" s="158"/>
      <c r="M246" s="3"/>
      <c r="N246" s="159"/>
      <c r="O246" s="76"/>
      <c r="P246" s="9"/>
      <c r="Q246" s="9"/>
      <c r="R246" s="9"/>
      <c r="S246" s="9"/>
      <c r="T246" s="9"/>
      <c r="U246" s="9"/>
      <c r="V246" s="9"/>
    </row>
    <row r="247" spans="1:22">
      <c r="A247" s="155"/>
      <c r="B247" s="77"/>
      <c r="C247" s="49" t="s">
        <v>620</v>
      </c>
      <c r="D247" s="50"/>
      <c r="E247" s="51"/>
      <c r="F247" s="33"/>
      <c r="G247" s="32"/>
      <c r="H247" s="23"/>
      <c r="I247" s="32"/>
      <c r="J247" s="3"/>
      <c r="K247" s="32"/>
      <c r="L247" s="32"/>
      <c r="M247" s="26"/>
      <c r="N247" s="32"/>
      <c r="O247" s="76"/>
      <c r="P247" s="9"/>
      <c r="Q247" s="9"/>
      <c r="R247" s="9"/>
      <c r="S247" s="9"/>
      <c r="T247" s="9"/>
      <c r="U247" s="9"/>
      <c r="V247" s="9"/>
    </row>
    <row r="248" spans="1:22">
      <c r="A248" s="155"/>
      <c r="B248" s="77"/>
      <c r="C248" s="148" t="s">
        <v>621</v>
      </c>
      <c r="D248" s="50"/>
      <c r="E248" s="51"/>
      <c r="F248" s="39">
        <v>1188</v>
      </c>
      <c r="G248" s="157"/>
      <c r="H248" s="23" t="s">
        <v>622</v>
      </c>
      <c r="I248" s="42" t="str">
        <f t="shared" ref="I248:I249" si="7">IF(ISTEXT(G248),"No text please",IF(G248&lt;0,"No negatives please",IF(ISBLANK(G248),"Please enter a value",IF(AND(G248=0,ISERROR(FIND("zero",K248))),"Please confirm zero",IF(AND(G248&lt;&gt;0,K248="Confirmed zero"),"Value not zero"," ")))))</f>
        <v>Please enter a value</v>
      </c>
      <c r="J248" s="3"/>
      <c r="K248" s="31"/>
      <c r="L248" s="158"/>
      <c r="M248" s="3"/>
      <c r="N248" s="159"/>
      <c r="O248" s="76"/>
      <c r="P248" s="9"/>
      <c r="Q248" s="9"/>
      <c r="R248" s="9"/>
      <c r="S248" s="9"/>
      <c r="T248" s="9"/>
      <c r="U248" s="9"/>
      <c r="V248" s="9"/>
    </row>
    <row r="249" spans="1:22">
      <c r="A249" s="155"/>
      <c r="B249" s="77"/>
      <c r="C249" s="148" t="s">
        <v>623</v>
      </c>
      <c r="D249" s="50"/>
      <c r="E249" s="51"/>
      <c r="F249" s="39">
        <v>1189</v>
      </c>
      <c r="G249" s="157"/>
      <c r="H249" s="23" t="s">
        <v>624</v>
      </c>
      <c r="I249" s="42" t="str">
        <f t="shared" si="7"/>
        <v>Please enter a value</v>
      </c>
      <c r="J249" s="3"/>
      <c r="K249" s="31"/>
      <c r="L249" s="158"/>
      <c r="M249" s="3"/>
      <c r="N249" s="159"/>
      <c r="O249" s="76"/>
      <c r="P249" s="9"/>
      <c r="Q249" s="9"/>
      <c r="R249" s="9"/>
      <c r="S249" s="9"/>
      <c r="T249" s="9"/>
      <c r="U249" s="9"/>
      <c r="V249" s="9"/>
    </row>
    <row r="250" spans="1:22">
      <c r="A250" s="155"/>
      <c r="B250" s="77"/>
      <c r="C250" s="361" t="s">
        <v>625</v>
      </c>
      <c r="D250" s="362"/>
      <c r="E250" s="363"/>
      <c r="F250" s="33"/>
      <c r="G250" s="32"/>
      <c r="H250" s="23"/>
      <c r="I250" s="32"/>
      <c r="J250" s="3"/>
      <c r="K250" s="32"/>
      <c r="L250" s="32"/>
      <c r="M250" s="26"/>
      <c r="N250" s="32"/>
      <c r="O250" s="76"/>
      <c r="P250" s="9"/>
      <c r="Q250" s="9"/>
      <c r="R250" s="9"/>
      <c r="S250" s="9"/>
      <c r="T250" s="9"/>
      <c r="U250" s="9"/>
      <c r="V250" s="9"/>
    </row>
    <row r="251" spans="1:22">
      <c r="A251" s="155"/>
      <c r="B251" s="77"/>
      <c r="C251" s="148" t="s">
        <v>612</v>
      </c>
      <c r="D251" s="50"/>
      <c r="E251" s="51"/>
      <c r="F251" s="39">
        <v>1190</v>
      </c>
      <c r="G251" s="157"/>
      <c r="H251" s="23" t="s">
        <v>626</v>
      </c>
      <c r="I251" s="42" t="str">
        <f t="shared" ref="I251:I254" si="8">IF(ISTEXT(G251),"No text please",IF(G251&lt;0,"No negatives please",IF(ISBLANK(G251),"Please enter a value",IF(AND(G251=0,ISERROR(FIND("zero",K251))),"Please confirm zero",IF(AND(G251&lt;&gt;0,K251="Confirmed zero"),"Value not zero"," ")))))</f>
        <v>Please enter a value</v>
      </c>
      <c r="J251" s="3"/>
      <c r="K251" s="31"/>
      <c r="L251" s="158"/>
      <c r="M251" s="3"/>
      <c r="N251" s="159"/>
      <c r="O251" s="76"/>
      <c r="P251" s="9"/>
      <c r="Q251" s="9"/>
      <c r="R251" s="9"/>
      <c r="S251" s="9"/>
      <c r="T251" s="9"/>
      <c r="U251" s="9"/>
      <c r="V251" s="9"/>
    </row>
    <row r="252" spans="1:22">
      <c r="A252" s="155"/>
      <c r="B252" s="77"/>
      <c r="C252" s="148" t="s">
        <v>614</v>
      </c>
      <c r="D252" s="50"/>
      <c r="E252" s="51"/>
      <c r="F252" s="39">
        <v>1191</v>
      </c>
      <c r="G252" s="157"/>
      <c r="H252" s="23" t="s">
        <v>627</v>
      </c>
      <c r="I252" s="42" t="str">
        <f t="shared" si="8"/>
        <v>Please enter a value</v>
      </c>
      <c r="J252" s="3"/>
      <c r="K252" s="31"/>
      <c r="L252" s="158"/>
      <c r="M252" s="3"/>
      <c r="N252" s="159"/>
      <c r="O252" s="76"/>
      <c r="P252" s="9"/>
      <c r="Q252" s="9"/>
      <c r="R252" s="9"/>
      <c r="S252" s="9"/>
      <c r="T252" s="9"/>
      <c r="U252" s="9"/>
      <c r="V252" s="9"/>
    </row>
    <row r="253" spans="1:22">
      <c r="A253" s="155"/>
      <c r="B253" s="77"/>
      <c r="C253" s="148" t="s">
        <v>628</v>
      </c>
      <c r="D253" s="50"/>
      <c r="E253" s="51"/>
      <c r="F253" s="39">
        <v>1192</v>
      </c>
      <c r="G253" s="157"/>
      <c r="H253" s="23" t="s">
        <v>629</v>
      </c>
      <c r="I253" s="42" t="str">
        <f t="shared" si="8"/>
        <v>Please enter a value</v>
      </c>
      <c r="J253" s="3"/>
      <c r="K253" s="31"/>
      <c r="L253" s="158"/>
      <c r="M253" s="3"/>
      <c r="N253" s="159"/>
      <c r="O253" s="76"/>
      <c r="P253" s="9"/>
      <c r="Q253" s="9"/>
      <c r="R253" s="9"/>
      <c r="S253" s="9"/>
      <c r="T253" s="9"/>
      <c r="U253" s="9"/>
      <c r="V253" s="9"/>
    </row>
    <row r="254" spans="1:22">
      <c r="A254" s="155"/>
      <c r="B254" s="77"/>
      <c r="C254" s="148" t="s">
        <v>630</v>
      </c>
      <c r="D254" s="50"/>
      <c r="E254" s="51"/>
      <c r="F254" s="39">
        <v>1193</v>
      </c>
      <c r="G254" s="157"/>
      <c r="H254" s="23" t="s">
        <v>631</v>
      </c>
      <c r="I254" s="42" t="str">
        <f t="shared" si="8"/>
        <v>Please enter a value</v>
      </c>
      <c r="J254" s="3"/>
      <c r="K254" s="31"/>
      <c r="L254" s="158"/>
      <c r="M254" s="3"/>
      <c r="N254" s="159"/>
      <c r="O254" s="76"/>
      <c r="P254" s="9"/>
      <c r="Q254" s="9"/>
      <c r="R254" s="9"/>
      <c r="S254" s="9"/>
      <c r="T254" s="9"/>
      <c r="U254" s="9"/>
      <c r="V254" s="9"/>
    </row>
    <row r="255" spans="1:22">
      <c r="A255" s="155"/>
      <c r="B255" s="77"/>
      <c r="C255" s="49" t="s">
        <v>632</v>
      </c>
      <c r="D255" s="50"/>
      <c r="E255" s="51"/>
      <c r="F255" s="33"/>
      <c r="G255" s="32"/>
      <c r="H255" s="23"/>
      <c r="I255" s="32"/>
      <c r="J255" s="3"/>
      <c r="K255" s="32"/>
      <c r="L255" s="32"/>
      <c r="M255" s="26"/>
      <c r="N255" s="32"/>
      <c r="O255" s="76"/>
      <c r="P255" s="9"/>
      <c r="Q255" s="9"/>
      <c r="R255" s="9"/>
      <c r="S255" s="9"/>
      <c r="T255" s="9"/>
      <c r="U255" s="9"/>
      <c r="V255" s="9"/>
    </row>
    <row r="256" spans="1:22">
      <c r="A256" s="155"/>
      <c r="B256" s="77"/>
      <c r="C256" s="148" t="s">
        <v>612</v>
      </c>
      <c r="D256" s="50"/>
      <c r="E256" s="51"/>
      <c r="F256" s="39">
        <v>1194</v>
      </c>
      <c r="G256" s="157"/>
      <c r="H256" s="23" t="s">
        <v>633</v>
      </c>
      <c r="I256" s="42" t="str">
        <f t="shared" ref="I256:I259" si="9">IF(ISTEXT(G256),"No text please",IF(G256&lt;0,"No negatives please",IF(ISBLANK(G256),"Please enter a value",IF(AND(G256=0,ISERROR(FIND("zero",K256))),"Please confirm zero",IF(AND(G256&lt;&gt;0,K256="Confirmed zero"),"Value not zero"," ")))))</f>
        <v>Please enter a value</v>
      </c>
      <c r="J256" s="3"/>
      <c r="K256" s="31"/>
      <c r="L256" s="158"/>
      <c r="M256" s="3"/>
      <c r="N256" s="159"/>
      <c r="O256" s="76"/>
      <c r="P256" s="9"/>
      <c r="Q256" s="9"/>
      <c r="R256" s="9"/>
      <c r="S256" s="9"/>
      <c r="T256" s="9"/>
      <c r="U256" s="9"/>
      <c r="V256" s="9"/>
    </row>
    <row r="257" spans="1:22">
      <c r="A257" s="155"/>
      <c r="B257" s="77"/>
      <c r="C257" s="148" t="s">
        <v>614</v>
      </c>
      <c r="D257" s="50"/>
      <c r="E257" s="51"/>
      <c r="F257" s="39">
        <v>1195</v>
      </c>
      <c r="G257" s="157"/>
      <c r="H257" s="23" t="s">
        <v>634</v>
      </c>
      <c r="I257" s="42" t="str">
        <f t="shared" si="9"/>
        <v>Please enter a value</v>
      </c>
      <c r="J257" s="3"/>
      <c r="K257" s="31"/>
      <c r="L257" s="158"/>
      <c r="M257" s="3"/>
      <c r="N257" s="159"/>
      <c r="O257" s="76"/>
      <c r="P257" s="9"/>
      <c r="Q257" s="9"/>
      <c r="R257" s="9"/>
      <c r="S257" s="9"/>
      <c r="T257" s="9"/>
      <c r="U257" s="9"/>
      <c r="V257" s="9"/>
    </row>
    <row r="258" spans="1:22">
      <c r="A258" s="155"/>
      <c r="B258" s="77"/>
      <c r="C258" s="148" t="s">
        <v>628</v>
      </c>
      <c r="D258" s="50"/>
      <c r="E258" s="51"/>
      <c r="F258" s="39">
        <v>1196</v>
      </c>
      <c r="G258" s="157"/>
      <c r="H258" s="23" t="s">
        <v>635</v>
      </c>
      <c r="I258" s="42" t="str">
        <f t="shared" si="9"/>
        <v>Please enter a value</v>
      </c>
      <c r="J258" s="3"/>
      <c r="K258" s="31"/>
      <c r="L258" s="158"/>
      <c r="M258" s="3"/>
      <c r="N258" s="159"/>
      <c r="O258" s="76"/>
      <c r="P258" s="9"/>
      <c r="Q258" s="9"/>
      <c r="R258" s="9"/>
      <c r="S258" s="9"/>
      <c r="T258" s="9"/>
      <c r="U258" s="9"/>
      <c r="V258" s="9"/>
    </row>
    <row r="259" spans="1:22">
      <c r="A259" s="155"/>
      <c r="B259" s="77"/>
      <c r="C259" s="148" t="s">
        <v>630</v>
      </c>
      <c r="D259" s="50"/>
      <c r="E259" s="51"/>
      <c r="F259" s="39">
        <v>1197</v>
      </c>
      <c r="G259" s="157"/>
      <c r="H259" s="23" t="s">
        <v>636</v>
      </c>
      <c r="I259" s="42" t="str">
        <f t="shared" si="9"/>
        <v>Please enter a value</v>
      </c>
      <c r="J259" s="3"/>
      <c r="K259" s="31"/>
      <c r="L259" s="158"/>
      <c r="M259" s="3"/>
      <c r="N259" s="159"/>
      <c r="O259" s="76"/>
      <c r="P259" s="9"/>
      <c r="Q259" s="9"/>
      <c r="R259" s="9"/>
      <c r="S259" s="9"/>
      <c r="T259" s="9"/>
      <c r="U259" s="9"/>
      <c r="V259" s="9"/>
    </row>
    <row r="260" spans="1:22">
      <c r="A260" s="155"/>
      <c r="B260" s="128"/>
      <c r="C260" s="107"/>
      <c r="D260" s="107"/>
      <c r="E260" s="107"/>
      <c r="F260" s="129"/>
      <c r="G260" s="107"/>
      <c r="H260" s="140"/>
      <c r="I260" s="107"/>
      <c r="J260" s="109"/>
      <c r="K260" s="109"/>
      <c r="L260" s="107"/>
      <c r="M260" s="109"/>
      <c r="N260" s="107"/>
      <c r="O260" s="121"/>
      <c r="P260" s="9"/>
      <c r="Q260" s="9"/>
      <c r="R260" s="9"/>
      <c r="S260" s="9"/>
      <c r="T260" s="9"/>
      <c r="U260" s="9"/>
      <c r="V260" s="9"/>
    </row>
    <row r="261" spans="1:22" ht="15.75">
      <c r="A261" s="155"/>
      <c r="B261" s="54" t="s">
        <v>125</v>
      </c>
      <c r="C261" s="55"/>
      <c r="D261" s="55"/>
      <c r="E261" s="55"/>
      <c r="F261" s="55"/>
      <c r="G261" s="55"/>
      <c r="H261" s="72"/>
      <c r="I261" s="55"/>
      <c r="J261" s="55"/>
      <c r="K261" s="55"/>
      <c r="L261" s="55"/>
      <c r="M261" s="55"/>
      <c r="N261" s="55"/>
      <c r="O261" s="56"/>
    </row>
    <row r="262" spans="1:22" ht="26.25">
      <c r="A262" s="155"/>
      <c r="B262" s="141"/>
      <c r="C262" s="142"/>
      <c r="D262" s="142"/>
      <c r="E262" s="144"/>
      <c r="F262" s="143"/>
      <c r="G262" s="144"/>
      <c r="H262" s="145"/>
      <c r="I262" s="144"/>
      <c r="J262" s="144"/>
      <c r="K262" s="144"/>
      <c r="L262" s="144"/>
      <c r="M262" s="144"/>
      <c r="N262" s="144"/>
      <c r="O262" s="146"/>
    </row>
    <row r="263" spans="1:22">
      <c r="A263" s="155"/>
      <c r="B263" s="87"/>
      <c r="C263" s="4"/>
      <c r="D263" s="4"/>
      <c r="E263" s="352" t="s">
        <v>132</v>
      </c>
      <c r="F263" s="352"/>
      <c r="G263" s="27" t="s">
        <v>132</v>
      </c>
      <c r="H263" s="73"/>
      <c r="I263" s="28"/>
      <c r="J263" s="1"/>
      <c r="K263" s="1"/>
      <c r="L263" s="4"/>
      <c r="M263" s="1"/>
      <c r="N263" s="1"/>
      <c r="O263" s="88"/>
    </row>
    <row r="264" spans="1:22">
      <c r="A264" s="155"/>
      <c r="B264" s="87"/>
      <c r="C264" s="64" t="s">
        <v>637</v>
      </c>
      <c r="D264" s="65"/>
      <c r="E264" s="352" t="s">
        <v>705</v>
      </c>
      <c r="F264" s="45" t="s">
        <v>136</v>
      </c>
      <c r="G264" s="27" t="s">
        <v>131</v>
      </c>
      <c r="H264" s="73"/>
      <c r="I264" s="28" t="str">
        <f>I$22</f>
        <v>Checks</v>
      </c>
      <c r="J264" s="1"/>
      <c r="K264" s="1"/>
      <c r="L264" s="352" t="s">
        <v>137</v>
      </c>
      <c r="M264" s="1"/>
      <c r="N264" s="28" t="str">
        <f>N$22</f>
        <v>Supervisor Comments</v>
      </c>
      <c r="O264" s="88"/>
    </row>
    <row r="265" spans="1:22">
      <c r="A265" s="155"/>
      <c r="B265" s="87"/>
      <c r="C265" s="104" t="s">
        <v>141</v>
      </c>
      <c r="D265" s="114"/>
      <c r="E265" s="156" t="s">
        <v>704</v>
      </c>
      <c r="F265" s="147">
        <v>1166</v>
      </c>
      <c r="G265" s="63" t="s">
        <v>703</v>
      </c>
      <c r="H265" s="23" t="s">
        <v>638</v>
      </c>
      <c r="I265" s="42" t="str">
        <f>IF(COUNTIF(I24:I26,"&lt;&gt; ")+COUNTIF(I28:I30,"&lt;&gt; ")+COUNTIF(I32:I36,"&lt;&gt; ")=0," ","Errors detected: "&amp;COUNTIF(I24:I26,"&lt;&gt; ")+COUNTIF(I28:I30,"&lt;&gt; ")+COUNTIF(I32:I36,"&lt;&gt; "))</f>
        <v>Errors detected: 11</v>
      </c>
      <c r="J265" s="1"/>
      <c r="K265" s="1"/>
      <c r="L265" s="158"/>
      <c r="M265" s="1"/>
      <c r="N265" s="159"/>
      <c r="O265" s="88"/>
    </row>
    <row r="266" spans="1:22">
      <c r="A266" s="155"/>
      <c r="B266" s="87"/>
      <c r="C266" s="104" t="s">
        <v>142</v>
      </c>
      <c r="D266" s="114"/>
      <c r="E266" s="156" t="s">
        <v>704</v>
      </c>
      <c r="F266" s="147">
        <v>1167</v>
      </c>
      <c r="G266" s="63" t="s">
        <v>703</v>
      </c>
      <c r="H266" s="23" t="s">
        <v>639</v>
      </c>
      <c r="I266" s="42" t="str">
        <f>IF(COUNTIF(I43:I45,"&lt;&gt; ")+COUNTIF(I47:I53,"&lt;&gt; ")+COUNTIF(I55:I56,"&lt;&gt; ")=0," ","Errors detected: "&amp;COUNTIF(I43:I45,"&lt;&gt; ")+COUNTIF(I47:I53,"&lt;&gt; ")+COUNTIF(I55:I56,"&lt;&gt; "))</f>
        <v>Errors detected: 12</v>
      </c>
      <c r="J266" s="1"/>
      <c r="K266" s="1"/>
      <c r="L266" s="158"/>
      <c r="M266" s="1"/>
      <c r="N266" s="159"/>
      <c r="O266" s="88"/>
    </row>
    <row r="267" spans="1:22">
      <c r="A267" s="155"/>
      <c r="B267" s="87"/>
      <c r="C267" s="104" t="s">
        <v>143</v>
      </c>
      <c r="D267" s="114"/>
      <c r="E267" s="156" t="s">
        <v>704</v>
      </c>
      <c r="F267" s="147">
        <v>1168</v>
      </c>
      <c r="G267" s="63" t="s">
        <v>703</v>
      </c>
      <c r="H267" s="23" t="s">
        <v>640</v>
      </c>
      <c r="I267" s="42" t="str">
        <f>IF(COUNTIF(I62:I66,"&lt;&gt; ")+COUNTIF(I68:I69,"&lt;&gt; ")=0," ","Errors detected: "&amp;COUNTIF(I62:I66,"&lt;&gt; ")+COUNTIF(I68:I69,"&lt;&gt; "))</f>
        <v>Errors detected: 7</v>
      </c>
      <c r="J267" s="1"/>
      <c r="K267" s="1"/>
      <c r="L267" s="158"/>
      <c r="M267" s="1"/>
      <c r="N267" s="159"/>
      <c r="O267" s="88"/>
    </row>
    <row r="268" spans="1:22">
      <c r="A268" s="155"/>
      <c r="B268" s="87"/>
      <c r="C268" s="104" t="s">
        <v>144</v>
      </c>
      <c r="D268" s="114"/>
      <c r="E268" s="156" t="s">
        <v>704</v>
      </c>
      <c r="F268" s="147">
        <v>1169</v>
      </c>
      <c r="G268" s="63" t="s">
        <v>703</v>
      </c>
      <c r="H268" s="23" t="s">
        <v>641</v>
      </c>
      <c r="I268" s="42" t="str">
        <f>IF(COUNTIF(I73:I79,"&lt;&gt; ")=0," ","Errors detected: "&amp;COUNTIF(I73:I79,"&lt;&gt; "))</f>
        <v>Errors detected: 7</v>
      </c>
      <c r="J268" s="1"/>
      <c r="K268" s="1"/>
      <c r="L268" s="158"/>
      <c r="M268" s="1"/>
      <c r="N268" s="159"/>
      <c r="O268" s="88"/>
    </row>
    <row r="269" spans="1:22">
      <c r="A269" s="155"/>
      <c r="B269" s="87"/>
      <c r="C269" s="104" t="s">
        <v>145</v>
      </c>
      <c r="D269" s="114"/>
      <c r="E269" s="156" t="s">
        <v>704</v>
      </c>
      <c r="F269" s="147">
        <v>1170</v>
      </c>
      <c r="G269" s="63" t="s">
        <v>703</v>
      </c>
      <c r="H269" s="23" t="s">
        <v>642</v>
      </c>
      <c r="I269" s="42" t="str">
        <f>IF(COUNTIF(I85:I96,"&lt;&gt; ")=0," ","Errors detected: "&amp;COUNTIF(I85:I96,"&lt;&gt; "))</f>
        <v>Errors detected: 12</v>
      </c>
      <c r="J269" s="1"/>
      <c r="K269" s="1"/>
      <c r="L269" s="158"/>
      <c r="M269" s="1"/>
      <c r="N269" s="159"/>
      <c r="O269" s="88"/>
    </row>
    <row r="270" spans="1:22">
      <c r="A270" s="155"/>
      <c r="B270" s="87"/>
      <c r="C270" s="104" t="s">
        <v>146</v>
      </c>
      <c r="D270" s="114"/>
      <c r="E270" s="156" t="s">
        <v>704</v>
      </c>
      <c r="F270" s="147">
        <v>1171</v>
      </c>
      <c r="G270" s="63" t="s">
        <v>703</v>
      </c>
      <c r="H270" s="23" t="s">
        <v>643</v>
      </c>
      <c r="I270" s="42" t="str">
        <f>IF(COUNTIF(I101,"&lt;&gt; ")=0," ","Errors detected: "&amp;COUNTIF(I101,"&lt;&gt; "))</f>
        <v>Errors detected: 1</v>
      </c>
      <c r="J270" s="1"/>
      <c r="K270" s="1"/>
      <c r="L270" s="158"/>
      <c r="M270" s="1"/>
      <c r="N270" s="159"/>
      <c r="O270" s="88"/>
    </row>
    <row r="271" spans="1:22">
      <c r="A271" s="155"/>
      <c r="B271" s="87"/>
      <c r="C271" s="104" t="s">
        <v>147</v>
      </c>
      <c r="D271" s="114"/>
      <c r="E271" s="156" t="s">
        <v>704</v>
      </c>
      <c r="F271" s="147">
        <v>1172</v>
      </c>
      <c r="G271" s="63" t="s">
        <v>703</v>
      </c>
      <c r="H271" s="23" t="s">
        <v>644</v>
      </c>
      <c r="I271" s="42" t="str">
        <f>IF(COUNTIF(I104:I105,"&lt;&gt; ")=0," ","Errors detected: "&amp;COUNTIF(I104:I105,"&lt;&gt; "))</f>
        <v>Errors detected: 2</v>
      </c>
      <c r="J271" s="1"/>
      <c r="K271" s="1"/>
      <c r="L271" s="158"/>
      <c r="M271" s="1"/>
      <c r="N271" s="159"/>
      <c r="O271" s="88"/>
    </row>
    <row r="272" spans="1:22">
      <c r="A272" s="155"/>
      <c r="B272" s="87"/>
      <c r="C272" s="104" t="s">
        <v>148</v>
      </c>
      <c r="D272" s="114"/>
      <c r="E272" s="156" t="s">
        <v>704</v>
      </c>
      <c r="F272" s="147">
        <v>1173</v>
      </c>
      <c r="G272" s="63" t="s">
        <v>703</v>
      </c>
      <c r="H272" s="23" t="s">
        <v>645</v>
      </c>
      <c r="I272" s="42" t="str">
        <f>IF(COUNTIF(I111:I112,"&lt;&gt; ")=0," ","Errors detected: "&amp;COUNTIF(I111:I112,"&lt;&gt; "))</f>
        <v>Errors detected: 2</v>
      </c>
      <c r="J272" s="1"/>
      <c r="K272" s="1"/>
      <c r="L272" s="158"/>
      <c r="M272" s="1"/>
      <c r="N272" s="159"/>
      <c r="O272" s="88"/>
    </row>
    <row r="273" spans="1:15">
      <c r="A273" s="155"/>
      <c r="B273" s="87"/>
      <c r="C273" s="104" t="s">
        <v>149</v>
      </c>
      <c r="D273" s="114"/>
      <c r="E273" s="156" t="s">
        <v>704</v>
      </c>
      <c r="F273" s="147">
        <v>1174</v>
      </c>
      <c r="G273" s="63" t="s">
        <v>703</v>
      </c>
      <c r="H273" s="23" t="s">
        <v>646</v>
      </c>
      <c r="I273" s="42" t="str">
        <f>IF(COUNTIF(I116:I119,"&lt;&gt; ")=0," ","Errors detected: "&amp;COUNTIF(I116:I119,"&lt;&gt; "))</f>
        <v>Errors detected: 4</v>
      </c>
      <c r="J273" s="1"/>
      <c r="K273" s="1"/>
      <c r="L273" s="158"/>
      <c r="M273" s="1"/>
      <c r="N273" s="159"/>
      <c r="O273" s="88"/>
    </row>
    <row r="274" spans="1:15">
      <c r="A274" s="155"/>
      <c r="B274" s="87"/>
      <c r="C274" s="104" t="s">
        <v>150</v>
      </c>
      <c r="D274" s="114"/>
      <c r="E274" s="156" t="s">
        <v>704</v>
      </c>
      <c r="F274" s="147">
        <v>1175</v>
      </c>
      <c r="G274" s="63" t="s">
        <v>703</v>
      </c>
      <c r="H274" s="23" t="s">
        <v>647</v>
      </c>
      <c r="I274" s="42" t="str">
        <f>IF(COUNTIF(I123,"&lt;&gt; ")=0," ","Errors detected: "&amp;COUNTIF(I123,"&lt;&gt; "))</f>
        <v>Errors detected: 1</v>
      </c>
      <c r="J274" s="1"/>
      <c r="K274" s="1"/>
      <c r="L274" s="158"/>
      <c r="M274" s="1"/>
      <c r="N274" s="159"/>
      <c r="O274" s="88"/>
    </row>
    <row r="275" spans="1:15">
      <c r="A275" s="155"/>
      <c r="B275" s="87"/>
      <c r="C275" s="104" t="s">
        <v>151</v>
      </c>
      <c r="D275" s="114"/>
      <c r="E275" s="156" t="s">
        <v>704</v>
      </c>
      <c r="F275" s="147">
        <v>1176</v>
      </c>
      <c r="G275" s="63" t="s">
        <v>703</v>
      </c>
      <c r="H275" s="23" t="s">
        <v>648</v>
      </c>
      <c r="I275" s="42" t="str">
        <f>IF(COUNTIF(I128,"&lt;&gt; ")=0," ","Errors detected: "&amp;COUNTIF(I128,"&lt;&gt; "))</f>
        <v>Errors detected: 1</v>
      </c>
      <c r="J275" s="1"/>
      <c r="K275" s="1"/>
      <c r="L275" s="158"/>
      <c r="M275" s="1"/>
      <c r="N275" s="159"/>
      <c r="O275" s="88"/>
    </row>
    <row r="276" spans="1:15">
      <c r="A276" s="155"/>
      <c r="B276" s="87"/>
      <c r="C276" s="104" t="s">
        <v>152</v>
      </c>
      <c r="D276" s="114"/>
      <c r="E276" s="156" t="s">
        <v>704</v>
      </c>
      <c r="F276" s="147">
        <v>1177</v>
      </c>
      <c r="G276" s="63" t="s">
        <v>703</v>
      </c>
      <c r="H276" s="23" t="s">
        <v>649</v>
      </c>
      <c r="I276" s="42" t="str">
        <f>IF(COUNTIF(I131:I133,"&lt;&gt; ")=0," ","Errors detected: "&amp;COUNTIF(I131:I133,"&lt;&gt; "))</f>
        <v>Errors detected: 3</v>
      </c>
      <c r="J276" s="1"/>
      <c r="K276" s="1"/>
      <c r="L276" s="158"/>
      <c r="M276" s="1"/>
      <c r="N276" s="159"/>
      <c r="O276" s="88"/>
    </row>
    <row r="277" spans="1:15">
      <c r="A277" s="155"/>
      <c r="B277" s="87"/>
      <c r="C277" s="49" t="s">
        <v>139</v>
      </c>
      <c r="D277" s="106"/>
      <c r="E277" s="32"/>
      <c r="F277" s="32"/>
      <c r="G277" s="32"/>
      <c r="H277" s="23"/>
      <c r="I277" s="32"/>
      <c r="J277" s="1"/>
      <c r="K277" s="1"/>
      <c r="L277" s="1"/>
      <c r="M277" s="1"/>
      <c r="N277" s="1"/>
      <c r="O277" s="88"/>
    </row>
    <row r="278" spans="1:15">
      <c r="A278" s="155"/>
      <c r="B278" s="87"/>
      <c r="C278" s="148" t="s">
        <v>650</v>
      </c>
      <c r="D278" s="106"/>
      <c r="E278" s="32"/>
      <c r="F278" s="32"/>
      <c r="G278" s="32"/>
      <c r="H278" s="23" t="s">
        <v>651</v>
      </c>
      <c r="I278" s="42" t="str">
        <f>IF(COUNTIF(I7:I10,"&lt;&gt; ")+COUNTIF(I12,"&lt;&gt; ")=0," ","Errors detected: "&amp;COUNTIF(I7:I10,"&lt;&gt; ")+COUNTIF(I12,"&lt;&gt; "))</f>
        <v>Errors detected: 5</v>
      </c>
      <c r="J278" s="1"/>
      <c r="K278" s="1"/>
      <c r="L278" s="1"/>
      <c r="M278" s="1"/>
      <c r="N278" s="1"/>
      <c r="O278" s="88"/>
    </row>
    <row r="279" spans="1:15">
      <c r="A279" s="155"/>
      <c r="B279" s="87"/>
      <c r="C279" s="148" t="s">
        <v>154</v>
      </c>
      <c r="D279" s="106"/>
      <c r="E279" s="32"/>
      <c r="F279" s="32"/>
      <c r="G279" s="32"/>
      <c r="H279" s="23" t="s">
        <v>652</v>
      </c>
      <c r="I279" s="42" t="str">
        <f>IF(COUNTIF(I14:I18,"&lt;&gt; ")=0," ","Errors detected: "&amp;COUNTIF(I14:I18,"&lt;&gt; "))</f>
        <v>Errors detected: 4</v>
      </c>
      <c r="J279" s="1"/>
      <c r="K279" s="1"/>
      <c r="L279" s="1"/>
      <c r="M279" s="1"/>
      <c r="N279" s="1"/>
      <c r="O279" s="88"/>
    </row>
    <row r="280" spans="1:15">
      <c r="A280" s="155"/>
      <c r="B280" s="87"/>
      <c r="C280" s="148" t="s">
        <v>153</v>
      </c>
      <c r="D280" s="106"/>
      <c r="E280" s="32"/>
      <c r="F280" s="32"/>
      <c r="G280" s="32"/>
      <c r="H280" s="23" t="s">
        <v>653</v>
      </c>
      <c r="I280" s="42" t="str">
        <f>IF(COUNTIF(I139:I140,"&lt;&gt; ")+COUNTIF(I142:I148,"&lt;&gt; ")+COUNTIF(I151,"&lt;&gt; ")=0," ","Errors detected: "&amp;COUNTIF(I139:I140,"&lt;&gt; ")+COUNTIF(I142:I148,"&lt;&gt; ")+COUNTIF(I151,"&lt;&gt; "))</f>
        <v>Errors detected: 10</v>
      </c>
      <c r="J280" s="1"/>
      <c r="K280" s="1"/>
      <c r="L280" s="1"/>
      <c r="M280" s="1"/>
      <c r="N280" s="1"/>
      <c r="O280" s="88"/>
    </row>
    <row r="281" spans="1:15">
      <c r="A281" s="155"/>
      <c r="B281" s="87"/>
      <c r="C281" s="148" t="s">
        <v>214</v>
      </c>
      <c r="D281" s="106"/>
      <c r="E281" s="32"/>
      <c r="F281" s="32"/>
      <c r="G281" s="32"/>
      <c r="H281" s="23" t="s">
        <v>654</v>
      </c>
      <c r="I281" s="42" t="str">
        <f>IF(COUNTIF(I154:I154,"&lt;&gt; ")+COUNTIF(I156:I158,"&lt;&gt; ")=0," ","Errors detected: "&amp;COUNTIF(I154:I154,"&lt;&gt; ")+COUNTIF(I156:I158,"&lt;&gt; "))</f>
        <v>Errors detected: 4</v>
      </c>
      <c r="J281" s="1"/>
      <c r="K281" s="1"/>
      <c r="L281" s="1"/>
      <c r="M281" s="1"/>
      <c r="N281" s="1"/>
      <c r="O281" s="88"/>
    </row>
    <row r="282" spans="1:15">
      <c r="A282" s="155"/>
      <c r="B282" s="87"/>
      <c r="C282" s="148" t="s">
        <v>215</v>
      </c>
      <c r="D282" s="106"/>
      <c r="E282" s="32"/>
      <c r="F282" s="32"/>
      <c r="G282" s="32"/>
      <c r="H282" s="23" t="s">
        <v>655</v>
      </c>
      <c r="I282" s="42" t="str">
        <f>IF(COUNTIF(I163:I165,"&lt;&gt; ")+COUNTIF(I167:I171,"&lt;&gt; ")=0," ","Errors detected: "&amp;COUNTIF(I163:I165,"&lt;&gt; ")+COUNTIF(I167:I171,"&lt;&gt; "))</f>
        <v>Errors detected: 8</v>
      </c>
      <c r="J282" s="1"/>
      <c r="K282" s="1"/>
      <c r="L282" s="1"/>
      <c r="M282" s="1"/>
      <c r="N282" s="1"/>
      <c r="O282" s="88"/>
    </row>
    <row r="283" spans="1:15">
      <c r="A283" s="155"/>
      <c r="B283" s="87"/>
      <c r="C283" s="148" t="s">
        <v>216</v>
      </c>
      <c r="D283" s="106"/>
      <c r="E283" s="32"/>
      <c r="F283" s="32"/>
      <c r="G283" s="32"/>
      <c r="H283" s="23" t="s">
        <v>656</v>
      </c>
      <c r="I283" s="42" t="str">
        <f>IF(COUNTIF(I174:I194,"&lt;&gt; ")=0," ","Errors detected: "&amp;COUNTIF(I174:I194,"&lt;&gt; "))</f>
        <v>Errors detected: 19</v>
      </c>
      <c r="J283" s="1"/>
      <c r="K283" s="1"/>
      <c r="L283" s="1"/>
      <c r="M283" s="1"/>
      <c r="N283" s="1"/>
      <c r="O283" s="88"/>
    </row>
    <row r="284" spans="1:15">
      <c r="A284" s="155"/>
      <c r="B284" s="87"/>
      <c r="C284" s="148" t="s">
        <v>217</v>
      </c>
      <c r="D284" s="106"/>
      <c r="E284" s="32"/>
      <c r="F284" s="32"/>
      <c r="G284" s="32"/>
      <c r="H284" s="23" t="s">
        <v>657</v>
      </c>
      <c r="I284" s="42" t="str">
        <f>IF(COUNTIF(I198:I222,"&lt;&gt; ")=0," ","Errors detected: "&amp;COUNTIF(I198:I222,"&lt;&gt; "))</f>
        <v>Errors detected: 25</v>
      </c>
      <c r="J284" s="1"/>
      <c r="K284" s="1"/>
      <c r="L284" s="1"/>
      <c r="M284" s="1"/>
      <c r="N284" s="1"/>
      <c r="O284" s="88"/>
    </row>
    <row r="285" spans="1:15">
      <c r="A285" s="155"/>
      <c r="B285" s="87"/>
      <c r="C285" s="148" t="s">
        <v>658</v>
      </c>
      <c r="D285" s="106"/>
      <c r="E285" s="32"/>
      <c r="F285" s="32"/>
      <c r="G285" s="32"/>
      <c r="H285" s="23" t="s">
        <v>659</v>
      </c>
      <c r="I285" s="42" t="str">
        <f>IF(COUNTIF(I225:I227,"&lt;&gt; ")=0," ","Errors detected: "&amp;COUNTIF(I225:I227,"&lt;&gt; "))</f>
        <v>Errors detected: 3</v>
      </c>
      <c r="J285" s="1"/>
      <c r="K285" s="1"/>
      <c r="L285" s="1"/>
      <c r="M285" s="1"/>
      <c r="N285" s="1"/>
      <c r="O285" s="88"/>
    </row>
    <row r="286" spans="1:15">
      <c r="A286" s="155"/>
      <c r="B286" s="87"/>
      <c r="C286" s="148" t="s">
        <v>660</v>
      </c>
      <c r="D286" s="106"/>
      <c r="E286" s="32"/>
      <c r="F286" s="32"/>
      <c r="G286" s="32"/>
      <c r="H286" s="23" t="s">
        <v>661</v>
      </c>
      <c r="I286" s="42" t="str">
        <f>IF(COUNTIF(I230:I232,"&lt;&gt; ")=0," ","Errors detected: "&amp;COUNTIF(I230:I232,"&lt;&gt; "))</f>
        <v>Errors detected: 3</v>
      </c>
      <c r="J286" s="1"/>
      <c r="K286" s="1"/>
      <c r="L286" s="1"/>
      <c r="M286" s="1"/>
      <c r="N286" s="1"/>
      <c r="O286" s="88"/>
    </row>
    <row r="287" spans="1:15">
      <c r="A287" s="155"/>
      <c r="B287" s="87"/>
      <c r="C287" s="148" t="s">
        <v>662</v>
      </c>
      <c r="D287" s="106"/>
      <c r="E287" s="32"/>
      <c r="F287" s="32"/>
      <c r="G287" s="32"/>
      <c r="H287" s="23" t="s">
        <v>663</v>
      </c>
      <c r="I287" s="42" t="str">
        <f>IF(COUNTIF(I236:I241,"&lt;&gt; ")+COUNTIF(I243:I246,"&lt;&gt; ")+COUNTIF(I248:I249,"&lt;&gt; ")+COUNTIF(I251:I254,"&lt;&gt; ")+COUNTIF(I256:I259,"&lt;&gt; ")=0," ","Errors detected: "&amp;COUNTIF(I236:I241,"&lt;&gt; ")+COUNTIF(I243:I246,"&lt;&gt; ")+COUNTIF(I248:I249,"&lt;&gt; ")+COUNTIF(I251:I254,"&lt;&gt; ")+COUNTIF(I256:I259,"&lt;&gt; "))</f>
        <v>Errors detected: 20</v>
      </c>
      <c r="J287" s="1"/>
      <c r="K287" s="1"/>
      <c r="L287" s="1"/>
      <c r="M287" s="1"/>
      <c r="N287" s="1"/>
      <c r="O287" s="88"/>
    </row>
    <row r="288" spans="1:15">
      <c r="A288" s="155"/>
      <c r="B288" s="89"/>
      <c r="C288" s="90"/>
      <c r="D288" s="90"/>
      <c r="E288" s="90"/>
      <c r="F288" s="90"/>
      <c r="G288" s="90"/>
      <c r="H288" s="91"/>
      <c r="I288" s="90"/>
      <c r="J288" s="90"/>
      <c r="K288" s="90"/>
      <c r="L288" s="90"/>
      <c r="M288" s="90"/>
      <c r="N288" s="90"/>
      <c r="O288" s="92"/>
    </row>
    <row r="289" spans="1:22">
      <c r="A289" s="15"/>
      <c r="B289" s="153"/>
      <c r="C289" s="4"/>
      <c r="D289" s="4"/>
      <c r="E289" s="155"/>
      <c r="F289" s="155"/>
      <c r="G289" s="4"/>
      <c r="H289" s="111"/>
      <c r="I289" s="4"/>
      <c r="J289" s="15"/>
      <c r="K289" s="3"/>
      <c r="L289" s="4"/>
      <c r="M289" s="15"/>
      <c r="N289" s="4"/>
      <c r="O289" s="3"/>
      <c r="P289" s="9"/>
      <c r="Q289" s="9"/>
      <c r="R289" s="9"/>
      <c r="S289" s="9"/>
      <c r="T289" s="9"/>
      <c r="U289" s="9"/>
      <c r="V289" s="9"/>
    </row>
    <row r="290" spans="1:22">
      <c r="P290" s="9"/>
      <c r="Q290" s="9"/>
      <c r="R290" s="9"/>
      <c r="S290" s="9"/>
      <c r="T290" s="9"/>
      <c r="U290" s="9"/>
      <c r="V290" s="9"/>
    </row>
    <row r="291" spans="1:22">
      <c r="P291" s="9"/>
      <c r="Q291" s="9"/>
      <c r="R291" s="9"/>
      <c r="S291" s="9"/>
      <c r="T291" s="9"/>
      <c r="U291" s="9"/>
      <c r="V291" s="9"/>
    </row>
    <row r="292" spans="1:22">
      <c r="P292" s="9"/>
      <c r="Q292" s="9"/>
      <c r="R292" s="9"/>
      <c r="S292" s="9"/>
      <c r="T292" s="9"/>
      <c r="U292" s="9"/>
      <c r="V292" s="9"/>
    </row>
    <row r="293" spans="1:22">
      <c r="P293" s="9"/>
      <c r="Q293" s="9"/>
      <c r="R293" s="9"/>
      <c r="S293" s="9"/>
      <c r="T293" s="9"/>
      <c r="U293" s="9"/>
      <c r="V293" s="9"/>
    </row>
    <row r="294" spans="1:22">
      <c r="P294" s="9"/>
      <c r="Q294" s="9"/>
      <c r="R294" s="9"/>
      <c r="S294" s="9"/>
      <c r="T294" s="9"/>
      <c r="U294" s="9"/>
      <c r="V294" s="9"/>
    </row>
    <row r="295" spans="1:22">
      <c r="P295" s="9"/>
      <c r="Q295" s="9"/>
      <c r="R295" s="9"/>
      <c r="S295" s="9"/>
      <c r="T295" s="9"/>
      <c r="U295" s="9"/>
      <c r="V295" s="9"/>
    </row>
    <row r="296" spans="1:22">
      <c r="P296" s="9"/>
      <c r="Q296" s="9"/>
      <c r="R296" s="9"/>
      <c r="S296" s="9"/>
      <c r="T296" s="9"/>
      <c r="U296" s="9"/>
      <c r="V296" s="9"/>
    </row>
    <row r="297" spans="1:22">
      <c r="P297" s="9"/>
      <c r="Q297" s="9"/>
      <c r="R297" s="9"/>
      <c r="S297" s="9"/>
      <c r="T297" s="9"/>
      <c r="U297" s="9"/>
      <c r="V297" s="9"/>
    </row>
    <row r="298" spans="1:22">
      <c r="P298" s="9"/>
      <c r="Q298" s="9"/>
      <c r="R298" s="9"/>
      <c r="S298" s="9"/>
      <c r="T298" s="9"/>
      <c r="U298" s="9"/>
      <c r="V298" s="9"/>
    </row>
    <row r="299" spans="1:22">
      <c r="P299" s="9"/>
      <c r="Q299" s="9"/>
      <c r="R299" s="9"/>
      <c r="S299" s="9"/>
      <c r="T299" s="9"/>
      <c r="U299" s="9"/>
      <c r="V299" s="9"/>
    </row>
    <row r="300" spans="1:22">
      <c r="P300" s="9"/>
      <c r="Q300" s="9"/>
      <c r="R300" s="9"/>
      <c r="S300" s="9"/>
      <c r="T300" s="9"/>
      <c r="U300" s="9"/>
      <c r="V300" s="9"/>
    </row>
    <row r="301" spans="1:22" ht="12.75" hidden="1" customHeight="1">
      <c r="P301" s="9"/>
      <c r="Q301" s="9"/>
      <c r="R301" s="9"/>
      <c r="S301" s="9"/>
      <c r="T301" s="9"/>
      <c r="U301" s="9"/>
      <c r="V301" s="9"/>
    </row>
    <row r="302" spans="1:22" ht="12.75" hidden="1" customHeight="1">
      <c r="P302" s="9"/>
      <c r="Q302" s="9"/>
      <c r="R302" s="9"/>
      <c r="S302" s="9"/>
      <c r="T302" s="9"/>
      <c r="U302" s="9"/>
      <c r="V302" s="9"/>
    </row>
    <row r="303" spans="1:22" ht="12.75" hidden="1" customHeight="1">
      <c r="P303" s="9"/>
      <c r="Q303" s="9"/>
      <c r="R303" s="9"/>
      <c r="S303" s="9"/>
      <c r="T303" s="9"/>
      <c r="U303" s="9"/>
      <c r="V303" s="9"/>
    </row>
    <row r="304" spans="1:22" ht="12.75" hidden="1" customHeight="1">
      <c r="P304" s="9"/>
      <c r="Q304" s="9"/>
      <c r="R304" s="9"/>
      <c r="S304" s="9"/>
      <c r="T304" s="9"/>
      <c r="U304" s="9"/>
      <c r="V304" s="9"/>
    </row>
    <row r="305" spans="16:22" ht="12.75" hidden="1" customHeight="1">
      <c r="P305" s="9"/>
      <c r="Q305" s="9"/>
      <c r="R305" s="9"/>
      <c r="S305" s="9"/>
      <c r="T305" s="9"/>
      <c r="U305" s="9"/>
      <c r="V305" s="9"/>
    </row>
    <row r="306" spans="16:22" ht="12.75" hidden="1" customHeight="1">
      <c r="P306" s="9"/>
      <c r="Q306" s="9"/>
      <c r="R306" s="9"/>
      <c r="S306" s="9"/>
      <c r="T306" s="9"/>
      <c r="U306" s="9"/>
      <c r="V306" s="9"/>
    </row>
    <row r="307" spans="16:22" ht="12.75" hidden="1" customHeight="1">
      <c r="P307" s="9"/>
      <c r="Q307" s="9"/>
      <c r="R307" s="9"/>
      <c r="S307" s="9"/>
      <c r="T307" s="9"/>
      <c r="U307" s="9"/>
      <c r="V307" s="9"/>
    </row>
    <row r="308" spans="16:22" ht="12.75" hidden="1" customHeight="1">
      <c r="P308" s="9"/>
      <c r="Q308" s="9"/>
      <c r="R308" s="9"/>
      <c r="S308" s="9"/>
      <c r="T308" s="9"/>
      <c r="U308" s="9"/>
      <c r="V308" s="9"/>
    </row>
    <row r="309" spans="16:22" ht="12.75" hidden="1" customHeight="1">
      <c r="P309" s="9"/>
      <c r="Q309" s="9"/>
      <c r="R309" s="9"/>
      <c r="S309" s="9"/>
      <c r="T309" s="9"/>
      <c r="U309" s="9"/>
      <c r="V309" s="9"/>
    </row>
    <row r="310" spans="16:22" ht="12.75" hidden="1" customHeight="1">
      <c r="P310" s="9"/>
      <c r="Q310" s="9"/>
      <c r="R310" s="9"/>
      <c r="S310" s="9"/>
      <c r="T310" s="9"/>
      <c r="U310" s="9"/>
      <c r="V310" s="9"/>
    </row>
  </sheetData>
  <sheetProtection password="EE70" sheet="1" objects="1" scenarios="1"/>
  <mergeCells count="3">
    <mergeCell ref="C57:E58"/>
    <mergeCell ref="C2:E2"/>
    <mergeCell ref="C37:E38"/>
  </mergeCells>
  <conditionalFormatting sqref="I184:I188">
    <cfRule type="cellIs" dxfId="135" priority="9" stopIfTrue="1" operator="notEqual">
      <formula>" "</formula>
    </cfRule>
  </conditionalFormatting>
  <conditionalFormatting sqref="I183">
    <cfRule type="cellIs" dxfId="134" priority="10" stopIfTrue="1" operator="notEqual">
      <formula>" "</formula>
    </cfRule>
  </conditionalFormatting>
  <conditionalFormatting sqref="I170">
    <cfRule type="cellIs" dxfId="133" priority="11" stopIfTrue="1" operator="notEqual">
      <formula>" "</formula>
    </cfRule>
  </conditionalFormatting>
  <conditionalFormatting sqref="I169">
    <cfRule type="cellIs" dxfId="132" priority="12" stopIfTrue="1" operator="notEqual">
      <formula>" "</formula>
    </cfRule>
  </conditionalFormatting>
  <conditionalFormatting sqref="I194">
    <cfRule type="cellIs" dxfId="131" priority="14" stopIfTrue="1" operator="notEqual">
      <formula>" "</formula>
    </cfRule>
  </conditionalFormatting>
  <conditionalFormatting sqref="I226">
    <cfRule type="cellIs" dxfId="130" priority="19" stopIfTrue="1" operator="notEqual">
      <formula>" "</formula>
    </cfRule>
  </conditionalFormatting>
  <conditionalFormatting sqref="I225">
    <cfRule type="cellIs" dxfId="129" priority="20" stopIfTrue="1" operator="notEqual">
      <formula>" "</formula>
    </cfRule>
  </conditionalFormatting>
  <conditionalFormatting sqref="I227">
    <cfRule type="cellIs" dxfId="128" priority="21" stopIfTrue="1" operator="notEqual">
      <formula>" "</formula>
    </cfRule>
  </conditionalFormatting>
  <conditionalFormatting sqref="I168">
    <cfRule type="cellIs" dxfId="127" priority="13" stopIfTrue="1" operator="notEqual">
      <formula>" "</formula>
    </cfRule>
  </conditionalFormatting>
  <conditionalFormatting sqref="I180">
    <cfRule type="cellIs" dxfId="126" priority="22" stopIfTrue="1" operator="notEqual">
      <formula>" "</formula>
    </cfRule>
  </conditionalFormatting>
  <conditionalFormatting sqref="L168">
    <cfRule type="expression" dxfId="125" priority="4" stopIfTrue="1">
      <formula>LEN(L168)&gt;56</formula>
    </cfRule>
  </conditionalFormatting>
  <conditionalFormatting sqref="G7:G8 G12">
    <cfRule type="containsText" priority="138" stopIfTrue="1" operator="containsText" text="&lt;select&gt;">
      <formula>NOT(ISERROR(SEARCH("&lt;select&gt;",G7)))</formula>
    </cfRule>
  </conditionalFormatting>
  <conditionalFormatting sqref="G7:G8 G12">
    <cfRule type="containsBlanks" priority="139" stopIfTrue="1">
      <formula>LEN(TRIM(G7))=0</formula>
    </cfRule>
  </conditionalFormatting>
  <conditionalFormatting sqref="I7:I10 I12 I154 I64 I24 I26 I28:I30 I32:I36">
    <cfRule type="cellIs" dxfId="124" priority="123" stopIfTrue="1" operator="notEqual">
      <formula>" "</formula>
    </cfRule>
  </conditionalFormatting>
  <conditionalFormatting sqref="I43:I45 I47:I53 I55:I56">
    <cfRule type="cellIs" dxfId="123" priority="124" stopIfTrue="1" operator="notEqual">
      <formula>" "</formula>
    </cfRule>
  </conditionalFormatting>
  <conditionalFormatting sqref="I68:I69 I62:I63 I65:I66">
    <cfRule type="cellIs" dxfId="122" priority="125" stopIfTrue="1" operator="notEqual">
      <formula>" "</formula>
    </cfRule>
  </conditionalFormatting>
  <conditionalFormatting sqref="I73:I79">
    <cfRule type="cellIs" dxfId="121" priority="126" stopIfTrue="1" operator="notEqual">
      <formula>" "</formula>
    </cfRule>
  </conditionalFormatting>
  <conditionalFormatting sqref="I86:I96">
    <cfRule type="cellIs" dxfId="120" priority="127" stopIfTrue="1" operator="notEqual">
      <formula>" "</formula>
    </cfRule>
  </conditionalFormatting>
  <conditionalFormatting sqref="I104:I105">
    <cfRule type="cellIs" dxfId="119" priority="129" stopIfTrue="1" operator="notEqual">
      <formula>" "</formula>
    </cfRule>
  </conditionalFormatting>
  <conditionalFormatting sqref="I111:I112">
    <cfRule type="cellIs" dxfId="118" priority="130" stopIfTrue="1" operator="notEqual">
      <formula>" "</formula>
    </cfRule>
  </conditionalFormatting>
  <conditionalFormatting sqref="I116:I119">
    <cfRule type="cellIs" dxfId="117" priority="131" stopIfTrue="1" operator="notEqual">
      <formula>" "</formula>
    </cfRule>
  </conditionalFormatting>
  <conditionalFormatting sqref="I123">
    <cfRule type="cellIs" dxfId="116" priority="132" stopIfTrue="1" operator="notEqual">
      <formula>" "</formula>
    </cfRule>
  </conditionalFormatting>
  <conditionalFormatting sqref="I131:I133">
    <cfRule type="cellIs" dxfId="115" priority="134" stopIfTrue="1" operator="notEqual">
      <formula>" "</formula>
    </cfRule>
  </conditionalFormatting>
  <conditionalFormatting sqref="I139:I140 I142:I148">
    <cfRule type="cellIs" dxfId="114" priority="135" stopIfTrue="1" operator="notEqual">
      <formula>" "</formula>
    </cfRule>
  </conditionalFormatting>
  <conditionalFormatting sqref="I151">
    <cfRule type="cellIs" dxfId="113" priority="136" stopIfTrue="1" operator="notEqual">
      <formula>" "</formula>
    </cfRule>
  </conditionalFormatting>
  <conditionalFormatting sqref="G16">
    <cfRule type="containsText" priority="140" stopIfTrue="1" operator="containsText" text="&lt;select&gt;">
      <formula>NOT(ISERROR(SEARCH("&lt;select&gt;",G16)))</formula>
    </cfRule>
  </conditionalFormatting>
  <conditionalFormatting sqref="G16">
    <cfRule type="containsBlanks" priority="141" stopIfTrue="1">
      <formula>LEN(TRIM(G16))=0</formula>
    </cfRule>
  </conditionalFormatting>
  <conditionalFormatting sqref="I14:I18">
    <cfRule type="cellIs" dxfId="112" priority="122" stopIfTrue="1" operator="notEqual">
      <formula>" "</formula>
    </cfRule>
  </conditionalFormatting>
  <conditionalFormatting sqref="I128">
    <cfRule type="cellIs" dxfId="111" priority="133" stopIfTrue="1" operator="notEqual">
      <formula>" "</formula>
    </cfRule>
  </conditionalFormatting>
  <conditionalFormatting sqref="I101">
    <cfRule type="cellIs" dxfId="110" priority="128" stopIfTrue="1" operator="notEqual">
      <formula>" "</formula>
    </cfRule>
  </conditionalFormatting>
  <conditionalFormatting sqref="I265:I276 I278:I286">
    <cfRule type="cellIs" dxfId="109" priority="137" stopIfTrue="1" operator="notEqual">
      <formula>" "</formula>
    </cfRule>
  </conditionalFormatting>
  <conditionalFormatting sqref="I282:I286">
    <cfRule type="containsText" dxfId="108" priority="121" stopIfTrue="1" operator="containsText" text="Warnings detected">
      <formula>NOT(ISERROR(SEARCH("Warnings detected",I282)))</formula>
    </cfRule>
  </conditionalFormatting>
  <conditionalFormatting sqref="L111:L112 L104:L105 L101 L85:L96 L73:L79 L68:L69 L55:L56 L47:L53 L43:L45 L16:L18 L154 L24 L26 L28:L30 L32:L36 L62:L66 L230:L232 L225:L227">
    <cfRule type="expression" dxfId="107" priority="120" stopIfTrue="1">
      <formula>LEN(L16)&gt;56</formula>
    </cfRule>
  </conditionalFormatting>
  <conditionalFormatting sqref="L265:L276 L156:L158 L151 L142:L148 L139:L140 L131:L133 L128 L123 L116:L119 L163:L167 L174:L175 L198:L222 L170:L171">
    <cfRule type="expression" dxfId="106" priority="119" stopIfTrue="1">
      <formula>LEN(L116)&gt;56</formula>
    </cfRule>
  </conditionalFormatting>
  <conditionalFormatting sqref="N111:N112 N104:N105 N101 N85:N96 N73:N79 N68:N69 N55:N56 N47:N53 N43:N45 N16:N18 N154 N24 N26 N28:N30 N32:N36 N62:N66 N230:N232 N225:N227">
    <cfRule type="expression" dxfId="105" priority="118" stopIfTrue="1">
      <formula>LEN(N16)&gt;30</formula>
    </cfRule>
  </conditionalFormatting>
  <conditionalFormatting sqref="N265:N276 N198:N222 N174:N175 N163:N167 N156:N158 N151 N142:N148 N139:N140 N131:N133 N128 N123 N116:N119 N178 N170:N171">
    <cfRule type="expression" dxfId="104" priority="117" stopIfTrue="1">
      <formula>LEN(N116)&gt;30</formula>
    </cfRule>
  </conditionalFormatting>
  <conditionalFormatting sqref="N9:N10">
    <cfRule type="expression" dxfId="103" priority="116" stopIfTrue="1">
      <formula>LEN(N9)&gt;30</formula>
    </cfRule>
  </conditionalFormatting>
  <conditionalFormatting sqref="I85:I96">
    <cfRule type="cellIs" dxfId="102" priority="115" stopIfTrue="1" operator="notEqual">
      <formula>" "</formula>
    </cfRule>
  </conditionalFormatting>
  <conditionalFormatting sqref="I156">
    <cfRule type="cellIs" dxfId="101" priority="114" stopIfTrue="1" operator="notEqual">
      <formula>" "</formula>
    </cfRule>
  </conditionalFormatting>
  <conditionalFormatting sqref="I157">
    <cfRule type="cellIs" dxfId="100" priority="113" stopIfTrue="1" operator="notEqual">
      <formula>" "</formula>
    </cfRule>
  </conditionalFormatting>
  <conditionalFormatting sqref="I158">
    <cfRule type="cellIs" dxfId="99" priority="112" stopIfTrue="1" operator="notEqual">
      <formula>" "</formula>
    </cfRule>
  </conditionalFormatting>
  <conditionalFormatting sqref="L25">
    <cfRule type="expression" dxfId="98" priority="111" stopIfTrue="1">
      <formula>LEN(L25)&gt;56</formula>
    </cfRule>
  </conditionalFormatting>
  <conditionalFormatting sqref="N25">
    <cfRule type="expression" dxfId="97" priority="110" stopIfTrue="1">
      <formula>LEN(N25)&gt;30</formula>
    </cfRule>
  </conditionalFormatting>
  <conditionalFormatting sqref="I25">
    <cfRule type="cellIs" dxfId="96" priority="109" stopIfTrue="1" operator="notEqual">
      <formula>" "</formula>
    </cfRule>
  </conditionalFormatting>
  <conditionalFormatting sqref="L259">
    <cfRule type="expression" dxfId="95" priority="108" stopIfTrue="1">
      <formula>LEN(L259)&gt;56</formula>
    </cfRule>
  </conditionalFormatting>
  <conditionalFormatting sqref="N259">
    <cfRule type="expression" dxfId="94" priority="107" stopIfTrue="1">
      <formula>LEN(N259)&gt;30</formula>
    </cfRule>
  </conditionalFormatting>
  <conditionalFormatting sqref="L258">
    <cfRule type="expression" dxfId="93" priority="106" stopIfTrue="1">
      <formula>LEN(L258)&gt;56</formula>
    </cfRule>
  </conditionalFormatting>
  <conditionalFormatting sqref="N258">
    <cfRule type="expression" dxfId="92" priority="105" stopIfTrue="1">
      <formula>LEN(N258)&gt;30</formula>
    </cfRule>
  </conditionalFormatting>
  <conditionalFormatting sqref="L257">
    <cfRule type="expression" dxfId="91" priority="104" stopIfTrue="1">
      <formula>LEN(L257)&gt;56</formula>
    </cfRule>
  </conditionalFormatting>
  <conditionalFormatting sqref="N257">
    <cfRule type="expression" dxfId="90" priority="103" stopIfTrue="1">
      <formula>LEN(N257)&gt;30</formula>
    </cfRule>
  </conditionalFormatting>
  <conditionalFormatting sqref="L256">
    <cfRule type="expression" dxfId="89" priority="102" stopIfTrue="1">
      <formula>LEN(L256)&gt;56</formula>
    </cfRule>
  </conditionalFormatting>
  <conditionalFormatting sqref="N256">
    <cfRule type="expression" dxfId="88" priority="101" stopIfTrue="1">
      <formula>LEN(N256)&gt;30</formula>
    </cfRule>
  </conditionalFormatting>
  <conditionalFormatting sqref="L254">
    <cfRule type="expression" dxfId="87" priority="100" stopIfTrue="1">
      <formula>LEN(L254)&gt;56</formula>
    </cfRule>
  </conditionalFormatting>
  <conditionalFormatting sqref="N254">
    <cfRule type="expression" dxfId="86" priority="99" stopIfTrue="1">
      <formula>LEN(N254)&gt;30</formula>
    </cfRule>
  </conditionalFormatting>
  <conditionalFormatting sqref="L253">
    <cfRule type="expression" dxfId="85" priority="98" stopIfTrue="1">
      <formula>LEN(L253)&gt;56</formula>
    </cfRule>
  </conditionalFormatting>
  <conditionalFormatting sqref="N253">
    <cfRule type="expression" dxfId="84" priority="97" stopIfTrue="1">
      <formula>LEN(N253)&gt;30</formula>
    </cfRule>
  </conditionalFormatting>
  <conditionalFormatting sqref="L252">
    <cfRule type="expression" dxfId="83" priority="96" stopIfTrue="1">
      <formula>LEN(L252)&gt;56</formula>
    </cfRule>
  </conditionalFormatting>
  <conditionalFormatting sqref="N252">
    <cfRule type="expression" dxfId="82" priority="95" stopIfTrue="1">
      <formula>LEN(N252)&gt;30</formula>
    </cfRule>
  </conditionalFormatting>
  <conditionalFormatting sqref="L251">
    <cfRule type="expression" dxfId="81" priority="94" stopIfTrue="1">
      <formula>LEN(L251)&gt;56</formula>
    </cfRule>
  </conditionalFormatting>
  <conditionalFormatting sqref="N251">
    <cfRule type="expression" dxfId="80" priority="93" stopIfTrue="1">
      <formula>LEN(N251)&gt;30</formula>
    </cfRule>
  </conditionalFormatting>
  <conditionalFormatting sqref="L249">
    <cfRule type="expression" dxfId="79" priority="92" stopIfTrue="1">
      <formula>LEN(L249)&gt;56</formula>
    </cfRule>
  </conditionalFormatting>
  <conditionalFormatting sqref="N249">
    <cfRule type="expression" dxfId="78" priority="91" stopIfTrue="1">
      <formula>LEN(N249)&gt;30</formula>
    </cfRule>
  </conditionalFormatting>
  <conditionalFormatting sqref="L248">
    <cfRule type="expression" dxfId="77" priority="90" stopIfTrue="1">
      <formula>LEN(L248)&gt;56</formula>
    </cfRule>
  </conditionalFormatting>
  <conditionalFormatting sqref="N248">
    <cfRule type="expression" dxfId="76" priority="89" stopIfTrue="1">
      <formula>LEN(N248)&gt;30</formula>
    </cfRule>
  </conditionalFormatting>
  <conditionalFormatting sqref="L246">
    <cfRule type="expression" dxfId="75" priority="88" stopIfTrue="1">
      <formula>LEN(L246)&gt;56</formula>
    </cfRule>
  </conditionalFormatting>
  <conditionalFormatting sqref="N246">
    <cfRule type="expression" dxfId="74" priority="87" stopIfTrue="1">
      <formula>LEN(N246)&gt;30</formula>
    </cfRule>
  </conditionalFormatting>
  <conditionalFormatting sqref="L245">
    <cfRule type="expression" dxfId="73" priority="86" stopIfTrue="1">
      <formula>LEN(L245)&gt;56</formula>
    </cfRule>
  </conditionalFormatting>
  <conditionalFormatting sqref="N245">
    <cfRule type="expression" dxfId="72" priority="85" stopIfTrue="1">
      <formula>LEN(N245)&gt;30</formula>
    </cfRule>
  </conditionalFormatting>
  <conditionalFormatting sqref="L244">
    <cfRule type="expression" dxfId="71" priority="84" stopIfTrue="1">
      <formula>LEN(L244)&gt;56</formula>
    </cfRule>
  </conditionalFormatting>
  <conditionalFormatting sqref="N244">
    <cfRule type="expression" dxfId="70" priority="83" stopIfTrue="1">
      <formula>LEN(N244)&gt;30</formula>
    </cfRule>
  </conditionalFormatting>
  <conditionalFormatting sqref="L243">
    <cfRule type="expression" dxfId="69" priority="82" stopIfTrue="1">
      <formula>LEN(L243)&gt;56</formula>
    </cfRule>
  </conditionalFormatting>
  <conditionalFormatting sqref="N243">
    <cfRule type="expression" dxfId="68" priority="81" stopIfTrue="1">
      <formula>LEN(N243)&gt;30</formula>
    </cfRule>
  </conditionalFormatting>
  <conditionalFormatting sqref="L241">
    <cfRule type="expression" dxfId="67" priority="80" stopIfTrue="1">
      <formula>LEN(L241)&gt;56</formula>
    </cfRule>
  </conditionalFormatting>
  <conditionalFormatting sqref="N241">
    <cfRule type="expression" dxfId="66" priority="79" stopIfTrue="1">
      <formula>LEN(N241)&gt;30</formula>
    </cfRule>
  </conditionalFormatting>
  <conditionalFormatting sqref="L240">
    <cfRule type="expression" dxfId="65" priority="78" stopIfTrue="1">
      <formula>LEN(L240)&gt;56</formula>
    </cfRule>
  </conditionalFormatting>
  <conditionalFormatting sqref="N240">
    <cfRule type="expression" dxfId="64" priority="77" stopIfTrue="1">
      <formula>LEN(N240)&gt;30</formula>
    </cfRule>
  </conditionalFormatting>
  <conditionalFormatting sqref="L239">
    <cfRule type="expression" dxfId="63" priority="76" stopIfTrue="1">
      <formula>LEN(L239)&gt;56</formula>
    </cfRule>
  </conditionalFormatting>
  <conditionalFormatting sqref="N239">
    <cfRule type="expression" dxfId="62" priority="75" stopIfTrue="1">
      <formula>LEN(N239)&gt;30</formula>
    </cfRule>
  </conditionalFormatting>
  <conditionalFormatting sqref="L238">
    <cfRule type="expression" dxfId="61" priority="74" stopIfTrue="1">
      <formula>LEN(L238)&gt;56</formula>
    </cfRule>
  </conditionalFormatting>
  <conditionalFormatting sqref="N238">
    <cfRule type="expression" dxfId="60" priority="73" stopIfTrue="1">
      <formula>LEN(N238)&gt;30</formula>
    </cfRule>
  </conditionalFormatting>
  <conditionalFormatting sqref="L237">
    <cfRule type="expression" dxfId="59" priority="72" stopIfTrue="1">
      <formula>LEN(L237)&gt;56</formula>
    </cfRule>
  </conditionalFormatting>
  <conditionalFormatting sqref="N237">
    <cfRule type="expression" dxfId="58" priority="71" stopIfTrue="1">
      <formula>LEN(N237)&gt;30</formula>
    </cfRule>
  </conditionalFormatting>
  <conditionalFormatting sqref="L236">
    <cfRule type="expression" dxfId="57" priority="70" stopIfTrue="1">
      <formula>LEN(L236)&gt;56</formula>
    </cfRule>
  </conditionalFormatting>
  <conditionalFormatting sqref="N236">
    <cfRule type="expression" dxfId="56" priority="69" stopIfTrue="1">
      <formula>LEN(N236)&gt;30</formula>
    </cfRule>
  </conditionalFormatting>
  <conditionalFormatting sqref="I164">
    <cfRule type="cellIs" dxfId="55" priority="68" stopIfTrue="1" operator="notEqual">
      <formula>" "</formula>
    </cfRule>
  </conditionalFormatting>
  <conditionalFormatting sqref="I165">
    <cfRule type="cellIs" dxfId="54" priority="67" stopIfTrue="1" operator="notEqual">
      <formula>" "</formula>
    </cfRule>
  </conditionalFormatting>
  <conditionalFormatting sqref="I167">
    <cfRule type="cellIs" dxfId="53" priority="66" stopIfTrue="1" operator="notEqual">
      <formula>" "</formula>
    </cfRule>
  </conditionalFormatting>
  <conditionalFormatting sqref="I171">
    <cfRule type="cellIs" dxfId="52" priority="65" stopIfTrue="1" operator="notEqual">
      <formula>" "</formula>
    </cfRule>
  </conditionalFormatting>
  <conditionalFormatting sqref="I174">
    <cfRule type="cellIs" dxfId="51" priority="64" stopIfTrue="1" operator="notEqual">
      <formula>" "</formula>
    </cfRule>
  </conditionalFormatting>
  <conditionalFormatting sqref="I175">
    <cfRule type="cellIs" dxfId="50" priority="63" stopIfTrue="1" operator="notEqual">
      <formula>" "</formula>
    </cfRule>
  </conditionalFormatting>
  <conditionalFormatting sqref="I201">
    <cfRule type="cellIs" dxfId="49" priority="59" stopIfTrue="1" operator="notEqual">
      <formula>" "</formula>
    </cfRule>
  </conditionalFormatting>
  <conditionalFormatting sqref="I198">
    <cfRule type="cellIs" dxfId="48" priority="62" stopIfTrue="1" operator="notEqual">
      <formula>" "</formula>
    </cfRule>
  </conditionalFormatting>
  <conditionalFormatting sqref="I199">
    <cfRule type="cellIs" dxfId="47" priority="61" stopIfTrue="1" operator="notEqual">
      <formula>" "</formula>
    </cfRule>
  </conditionalFormatting>
  <conditionalFormatting sqref="I200">
    <cfRule type="cellIs" dxfId="46" priority="60" stopIfTrue="1" operator="notEqual">
      <formula>" "</formula>
    </cfRule>
  </conditionalFormatting>
  <conditionalFormatting sqref="I204">
    <cfRule type="cellIs" dxfId="45" priority="56" stopIfTrue="1" operator="notEqual">
      <formula>" "</formula>
    </cfRule>
  </conditionalFormatting>
  <conditionalFormatting sqref="I202">
    <cfRule type="cellIs" dxfId="44" priority="58" stopIfTrue="1" operator="notEqual">
      <formula>" "</formula>
    </cfRule>
  </conditionalFormatting>
  <conditionalFormatting sqref="I203">
    <cfRule type="cellIs" dxfId="43" priority="57" stopIfTrue="1" operator="notEqual">
      <formula>" "</formula>
    </cfRule>
  </conditionalFormatting>
  <conditionalFormatting sqref="I207">
    <cfRule type="cellIs" dxfId="42" priority="53" stopIfTrue="1" operator="notEqual">
      <formula>" "</formula>
    </cfRule>
  </conditionalFormatting>
  <conditionalFormatting sqref="I205">
    <cfRule type="cellIs" dxfId="41" priority="55" stopIfTrue="1" operator="notEqual">
      <formula>" "</formula>
    </cfRule>
  </conditionalFormatting>
  <conditionalFormatting sqref="I206">
    <cfRule type="cellIs" dxfId="40" priority="54" stopIfTrue="1" operator="notEqual">
      <formula>" "</formula>
    </cfRule>
  </conditionalFormatting>
  <conditionalFormatting sqref="I208">
    <cfRule type="cellIs" dxfId="39" priority="52" stopIfTrue="1" operator="notEqual">
      <formula>" "</formula>
    </cfRule>
  </conditionalFormatting>
  <conditionalFormatting sqref="I209">
    <cfRule type="cellIs" dxfId="38" priority="51" stopIfTrue="1" operator="notEqual">
      <formula>" "</formula>
    </cfRule>
  </conditionalFormatting>
  <conditionalFormatting sqref="I210">
    <cfRule type="cellIs" dxfId="37" priority="50" stopIfTrue="1" operator="notEqual">
      <formula>" "</formula>
    </cfRule>
  </conditionalFormatting>
  <conditionalFormatting sqref="I211">
    <cfRule type="cellIs" dxfId="36" priority="49" stopIfTrue="1" operator="notEqual">
      <formula>" "</formula>
    </cfRule>
  </conditionalFormatting>
  <conditionalFormatting sqref="I212:I222">
    <cfRule type="cellIs" dxfId="35" priority="48" stopIfTrue="1" operator="notEqual">
      <formula>" "</formula>
    </cfRule>
  </conditionalFormatting>
  <conditionalFormatting sqref="I230">
    <cfRule type="cellIs" dxfId="34" priority="47" stopIfTrue="1" operator="notEqual">
      <formula>" "</formula>
    </cfRule>
  </conditionalFormatting>
  <conditionalFormatting sqref="I236:I241">
    <cfRule type="cellIs" dxfId="33" priority="46" stopIfTrue="1" operator="notEqual">
      <formula>" "</formula>
    </cfRule>
  </conditionalFormatting>
  <conditionalFormatting sqref="I243:I246">
    <cfRule type="cellIs" dxfId="32" priority="45" stopIfTrue="1" operator="notEqual">
      <formula>" "</formula>
    </cfRule>
  </conditionalFormatting>
  <conditionalFormatting sqref="I248:I249">
    <cfRule type="cellIs" dxfId="31" priority="44" stopIfTrue="1" operator="notEqual">
      <formula>" "</formula>
    </cfRule>
  </conditionalFormatting>
  <conditionalFormatting sqref="I251:I254">
    <cfRule type="cellIs" dxfId="30" priority="43" stopIfTrue="1" operator="notEqual">
      <formula>" "</formula>
    </cfRule>
  </conditionalFormatting>
  <conditionalFormatting sqref="I256:I259">
    <cfRule type="cellIs" dxfId="29" priority="42" stopIfTrue="1" operator="notEqual">
      <formula>" "</formula>
    </cfRule>
  </conditionalFormatting>
  <conditionalFormatting sqref="I163">
    <cfRule type="cellIs" dxfId="28" priority="41" stopIfTrue="1" operator="notEqual">
      <formula>" "</formula>
    </cfRule>
  </conditionalFormatting>
  <conditionalFormatting sqref="I231">
    <cfRule type="cellIs" dxfId="27" priority="40" stopIfTrue="1" operator="notEqual">
      <formula>" "</formula>
    </cfRule>
  </conditionalFormatting>
  <conditionalFormatting sqref="I232">
    <cfRule type="cellIs" dxfId="26" priority="39" stopIfTrue="1" operator="notEqual">
      <formula>" "</formula>
    </cfRule>
  </conditionalFormatting>
  <conditionalFormatting sqref="I287">
    <cfRule type="cellIs" dxfId="25" priority="38" stopIfTrue="1" operator="notEqual">
      <formula>" "</formula>
    </cfRule>
  </conditionalFormatting>
  <conditionalFormatting sqref="I287">
    <cfRule type="containsText" dxfId="24" priority="37" stopIfTrue="1" operator="containsText" text="Warnings detected">
      <formula>NOT(ISERROR(SEARCH("Warnings detected",I287)))</formula>
    </cfRule>
  </conditionalFormatting>
  <conditionalFormatting sqref="L176">
    <cfRule type="expression" dxfId="23" priority="36" stopIfTrue="1">
      <formula>LEN(L176)&gt;56</formula>
    </cfRule>
  </conditionalFormatting>
  <conditionalFormatting sqref="N176">
    <cfRule type="expression" dxfId="22" priority="35" stopIfTrue="1">
      <formula>LEN(N176)&gt;30</formula>
    </cfRule>
  </conditionalFormatting>
  <conditionalFormatting sqref="I176">
    <cfRule type="cellIs" dxfId="21" priority="34" stopIfTrue="1" operator="notEqual">
      <formula>" "</formula>
    </cfRule>
  </conditionalFormatting>
  <conditionalFormatting sqref="L181:L182">
    <cfRule type="expression" dxfId="20" priority="33" stopIfTrue="1">
      <formula>LEN(L181)&gt;56</formula>
    </cfRule>
  </conditionalFormatting>
  <conditionalFormatting sqref="N181:N182">
    <cfRule type="expression" dxfId="19" priority="32" stopIfTrue="1">
      <formula>LEN(N181)&gt;30</formula>
    </cfRule>
  </conditionalFormatting>
  <conditionalFormatting sqref="I181:I182">
    <cfRule type="cellIs" dxfId="18" priority="31" stopIfTrue="1" operator="notEqual">
      <formula>" "</formula>
    </cfRule>
  </conditionalFormatting>
  <conditionalFormatting sqref="N177">
    <cfRule type="expression" dxfId="17" priority="30" stopIfTrue="1">
      <formula>LEN(N177)&gt;30</formula>
    </cfRule>
  </conditionalFormatting>
  <conditionalFormatting sqref="I177">
    <cfRule type="cellIs" dxfId="16" priority="29" stopIfTrue="1" operator="notEqual">
      <formula>" "</formula>
    </cfRule>
  </conditionalFormatting>
  <conditionalFormatting sqref="I178">
    <cfRule type="cellIs" dxfId="15" priority="28" stopIfTrue="1" operator="notEqual">
      <formula>" "</formula>
    </cfRule>
  </conditionalFormatting>
  <conditionalFormatting sqref="I179">
    <cfRule type="cellIs" dxfId="14" priority="25" stopIfTrue="1" operator="notEqual">
      <formula>" "</formula>
    </cfRule>
  </conditionalFormatting>
  <conditionalFormatting sqref="L179">
    <cfRule type="expression" dxfId="13" priority="27" stopIfTrue="1">
      <formula>LEN(L179)&gt;56</formula>
    </cfRule>
  </conditionalFormatting>
  <conditionalFormatting sqref="N179">
    <cfRule type="expression" dxfId="12" priority="26" stopIfTrue="1">
      <formula>LEN(N179)&gt;30</formula>
    </cfRule>
  </conditionalFormatting>
  <conditionalFormatting sqref="L180">
    <cfRule type="expression" dxfId="11" priority="24" stopIfTrue="1">
      <formula>LEN(L180)&gt;56</formula>
    </cfRule>
  </conditionalFormatting>
  <conditionalFormatting sqref="N180">
    <cfRule type="expression" dxfId="10" priority="23" stopIfTrue="1">
      <formula>LEN(N180)&gt;30</formula>
    </cfRule>
  </conditionalFormatting>
  <conditionalFormatting sqref="L169">
    <cfRule type="expression" dxfId="9" priority="18" stopIfTrue="1">
      <formula>LEN(L169)&gt;56</formula>
    </cfRule>
  </conditionalFormatting>
  <conditionalFormatting sqref="N168:N169">
    <cfRule type="expression" dxfId="8" priority="17" stopIfTrue="1">
      <formula>LEN(N168)&gt;30</formula>
    </cfRule>
  </conditionalFormatting>
  <conditionalFormatting sqref="L184:L188 L194">
    <cfRule type="expression" dxfId="7" priority="16" stopIfTrue="1">
      <formula>LEN(L184)&gt;56</formula>
    </cfRule>
  </conditionalFormatting>
  <conditionalFormatting sqref="N184:N188 N194">
    <cfRule type="expression" dxfId="6" priority="15" stopIfTrue="1">
      <formula>LEN(N184)&gt;30</formula>
    </cfRule>
  </conditionalFormatting>
  <conditionalFormatting sqref="L190:L193">
    <cfRule type="expression" dxfId="5" priority="8" stopIfTrue="1">
      <formula>LEN(L190)&gt;56</formula>
    </cfRule>
  </conditionalFormatting>
  <conditionalFormatting sqref="N190:N193">
    <cfRule type="expression" dxfId="4" priority="7" stopIfTrue="1">
      <formula>LEN(N190)&gt;30</formula>
    </cfRule>
  </conditionalFormatting>
  <conditionalFormatting sqref="I189">
    <cfRule type="cellIs" dxfId="3" priority="5" stopIfTrue="1" operator="notEqual">
      <formula>" "</formula>
    </cfRule>
  </conditionalFormatting>
  <conditionalFormatting sqref="I190:I193">
    <cfRule type="cellIs" dxfId="2" priority="6" stopIfTrue="1" operator="notEqual">
      <formula>" "</formula>
    </cfRule>
  </conditionalFormatting>
  <conditionalFormatting sqref="L177">
    <cfRule type="expression" dxfId="1" priority="3" stopIfTrue="1">
      <formula>LEN(L177)&gt;56</formula>
    </cfRule>
  </conditionalFormatting>
  <conditionalFormatting sqref="L178">
    <cfRule type="expression" dxfId="0" priority="2" stopIfTrue="1">
      <formula>LEN(L178)&gt;56</formula>
    </cfRule>
  </conditionalFormatting>
  <dataValidations count="6">
    <dataValidation type="list" allowBlank="1" showInputMessage="1" showErrorMessage="1" sqref="G10">
      <formula1>ReportingCurrency</formula1>
    </dataValidation>
    <dataValidation type="list" allowBlank="1" showInputMessage="1" showErrorMessage="1" sqref="G14">
      <formula1>ReportingUnit</formula1>
    </dataValidation>
    <dataValidation type="list" allowBlank="1" showInputMessage="1" showErrorMessage="1" sqref="G15">
      <formula1>AccountingStandard</formula1>
    </dataValidation>
    <dataValidation type="list" allowBlank="1" showInputMessage="1" showErrorMessage="1" sqref="G7">
      <formula1>CountryCode</formula1>
    </dataValidation>
    <dataValidation type="list" showInputMessage="1" showErrorMessage="1" sqref="K139:K140 K55:K56 K73:K79 K85:K96 K47:K53 K111:K112 K116:K119 K123 K131:K133 K101 K151 K190:K194 K68:K69 K43:K45 K104:K105 K128 K142:K148 K156:K158 K256:K259 K32:K36 K154 K24:K26 K28:K30 K62:K66 K236:K241 K243:K246 K248:K249 K251:K254 K198:K222 K163:K171 K174:K182 K184:K188 K225:K227 K230:K232">
      <formula1>ChecksResponses</formula1>
    </dataValidation>
    <dataValidation type="list" allowBlank="1" showInputMessage="1" showErrorMessage="1" sqref="G9">
      <formula1>ReportingDate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FC50"/>
  <sheetViews>
    <sheetView showGridLines="0" workbookViewId="0">
      <selection activeCell="E2" sqref="E2"/>
    </sheetView>
  </sheetViews>
  <sheetFormatPr defaultColWidth="0" defaultRowHeight="12.75" customHeight="1" zeroHeight="1"/>
  <cols>
    <col min="1" max="1" width="29.85546875" style="162" bestFit="1" customWidth="1"/>
    <col min="2" max="4" width="12.7109375" style="163" customWidth="1"/>
    <col min="5" max="5" width="4.7109375" style="164" customWidth="1"/>
    <col min="6" max="16383" width="9.140625" style="164" hidden="1"/>
    <col min="16384" max="16384" width="4.140625" style="164" hidden="1"/>
  </cols>
  <sheetData>
    <row r="1" spans="1:5" s="335" customFormat="1" ht="15.75">
      <c r="A1" s="336" t="s">
        <v>271</v>
      </c>
      <c r="B1" s="336" t="s">
        <v>272</v>
      </c>
      <c r="C1" s="372" t="s">
        <v>273</v>
      </c>
      <c r="D1" s="372" t="s">
        <v>274</v>
      </c>
      <c r="E1" s="334">
        <f>+COUNTA(D3:D48)</f>
        <v>36</v>
      </c>
    </row>
    <row r="2" spans="1:5"/>
    <row r="3" spans="1:5">
      <c r="A3" s="162" t="s">
        <v>275</v>
      </c>
      <c r="B3" s="163" t="s">
        <v>378</v>
      </c>
      <c r="C3" s="163" t="s">
        <v>10</v>
      </c>
      <c r="D3" s="163" t="s">
        <v>276</v>
      </c>
    </row>
    <row r="4" spans="1:5">
      <c r="A4" s="162" t="s">
        <v>278</v>
      </c>
      <c r="B4" s="163" t="s">
        <v>377</v>
      </c>
      <c r="C4" s="163" t="s">
        <v>7</v>
      </c>
      <c r="D4" s="163" t="s">
        <v>279</v>
      </c>
    </row>
    <row r="5" spans="1:5">
      <c r="A5" s="162" t="s">
        <v>280</v>
      </c>
      <c r="B5" s="163" t="s">
        <v>381</v>
      </c>
      <c r="C5" s="163" t="s">
        <v>281</v>
      </c>
      <c r="D5" s="163" t="s">
        <v>282</v>
      </c>
    </row>
    <row r="6" spans="1:5">
      <c r="A6" s="162" t="s">
        <v>329</v>
      </c>
      <c r="B6" s="163" t="s">
        <v>368</v>
      </c>
      <c r="C6" s="163" t="s">
        <v>4</v>
      </c>
      <c r="D6" s="163" t="s">
        <v>330</v>
      </c>
    </row>
    <row r="7" spans="1:5">
      <c r="A7" s="162" t="s">
        <v>283</v>
      </c>
      <c r="B7" s="163" t="s">
        <v>425</v>
      </c>
      <c r="C7" s="163" t="s">
        <v>6</v>
      </c>
      <c r="D7" s="163" t="s">
        <v>284</v>
      </c>
    </row>
    <row r="8" spans="1:5">
      <c r="A8" s="162" t="s">
        <v>423</v>
      </c>
      <c r="B8" s="163" t="s">
        <v>426</v>
      </c>
      <c r="C8" s="163" t="s">
        <v>6</v>
      </c>
      <c r="D8" s="163" t="s">
        <v>423</v>
      </c>
    </row>
    <row r="9" spans="1:5">
      <c r="A9" s="162" t="s">
        <v>285</v>
      </c>
      <c r="B9" s="163" t="s">
        <v>413</v>
      </c>
      <c r="C9" s="163" t="s">
        <v>7</v>
      </c>
      <c r="D9" s="163" t="s">
        <v>286</v>
      </c>
    </row>
    <row r="10" spans="1:5">
      <c r="A10" s="162" t="s">
        <v>287</v>
      </c>
      <c r="B10" s="163" t="s">
        <v>375</v>
      </c>
      <c r="C10" s="163" t="s">
        <v>7</v>
      </c>
      <c r="D10" s="163" t="s">
        <v>288</v>
      </c>
    </row>
    <row r="11" spans="1:5">
      <c r="A11" s="162" t="s">
        <v>331</v>
      </c>
      <c r="B11" s="163" t="s">
        <v>369</v>
      </c>
      <c r="C11" s="163" t="s">
        <v>4</v>
      </c>
      <c r="D11" s="163" t="s">
        <v>332</v>
      </c>
    </row>
    <row r="12" spans="1:5">
      <c r="A12" s="162" t="s">
        <v>289</v>
      </c>
      <c r="B12" s="163" t="s">
        <v>415</v>
      </c>
      <c r="C12" s="163" t="s">
        <v>7</v>
      </c>
      <c r="D12" s="163" t="s">
        <v>290</v>
      </c>
    </row>
    <row r="13" spans="1:5">
      <c r="A13" s="162" t="s">
        <v>291</v>
      </c>
      <c r="B13" s="163" t="s">
        <v>376</v>
      </c>
      <c r="C13" s="163" t="s">
        <v>7</v>
      </c>
      <c r="D13" s="163" t="s">
        <v>292</v>
      </c>
    </row>
    <row r="14" spans="1:5">
      <c r="A14" s="162" t="s">
        <v>293</v>
      </c>
      <c r="B14" s="163" t="s">
        <v>374</v>
      </c>
      <c r="C14" s="163" t="s">
        <v>5</v>
      </c>
      <c r="D14" s="163" t="s">
        <v>294</v>
      </c>
    </row>
    <row r="15" spans="1:5">
      <c r="A15" s="162" t="s">
        <v>333</v>
      </c>
      <c r="B15" s="163" t="s">
        <v>370</v>
      </c>
      <c r="C15" s="163" t="s">
        <v>4</v>
      </c>
      <c r="D15" s="163" t="s">
        <v>334</v>
      </c>
    </row>
    <row r="16" spans="1:5">
      <c r="A16" s="162" t="s">
        <v>295</v>
      </c>
      <c r="B16" s="163" t="s">
        <v>364</v>
      </c>
      <c r="C16" s="163" t="s">
        <v>11</v>
      </c>
      <c r="D16" s="163" t="s">
        <v>295</v>
      </c>
    </row>
    <row r="17" spans="1:4">
      <c r="A17" s="162" t="s">
        <v>335</v>
      </c>
      <c r="B17" s="163" t="s">
        <v>371</v>
      </c>
      <c r="C17" s="163" t="s">
        <v>4</v>
      </c>
      <c r="D17" s="163" t="s">
        <v>336</v>
      </c>
    </row>
    <row r="18" spans="1:4">
      <c r="A18" s="162" t="s">
        <v>296</v>
      </c>
      <c r="B18" s="163" t="s">
        <v>411</v>
      </c>
      <c r="C18" s="163" t="s">
        <v>297</v>
      </c>
      <c r="D18" s="163" t="s">
        <v>298</v>
      </c>
    </row>
    <row r="19" spans="1:4">
      <c r="A19" s="162" t="s">
        <v>299</v>
      </c>
      <c r="B19" s="163" t="s">
        <v>414</v>
      </c>
      <c r="C19" s="163" t="s">
        <v>12</v>
      </c>
      <c r="D19" s="163" t="s">
        <v>300</v>
      </c>
    </row>
    <row r="20" spans="1:4">
      <c r="A20" s="162" t="s">
        <v>301</v>
      </c>
      <c r="B20" s="163" t="s">
        <v>382</v>
      </c>
      <c r="C20" s="163" t="s">
        <v>281</v>
      </c>
      <c r="D20" s="163" t="s">
        <v>302</v>
      </c>
    </row>
    <row r="21" spans="1:4">
      <c r="A21" s="162" t="s">
        <v>303</v>
      </c>
      <c r="B21" s="163" t="s">
        <v>379</v>
      </c>
      <c r="C21" s="163" t="s">
        <v>10</v>
      </c>
      <c r="D21" s="163" t="s">
        <v>303</v>
      </c>
    </row>
    <row r="22" spans="1:4">
      <c r="A22" s="162" t="s">
        <v>304</v>
      </c>
      <c r="B22" s="163" t="s">
        <v>365</v>
      </c>
      <c r="C22" s="163" t="s">
        <v>9</v>
      </c>
      <c r="D22" s="163" t="s">
        <v>305</v>
      </c>
    </row>
    <row r="23" spans="1:4">
      <c r="A23" s="162" t="s">
        <v>306</v>
      </c>
      <c r="B23" s="163" t="s">
        <v>363</v>
      </c>
      <c r="C23" s="163" t="s">
        <v>3</v>
      </c>
      <c r="D23" s="163" t="s">
        <v>306</v>
      </c>
    </row>
    <row r="24" spans="1:4">
      <c r="A24" s="162" t="s">
        <v>307</v>
      </c>
      <c r="B24" s="163" t="s">
        <v>427</v>
      </c>
      <c r="C24" s="163" t="s">
        <v>6</v>
      </c>
      <c r="D24" s="163" t="s">
        <v>308</v>
      </c>
    </row>
    <row r="25" spans="1:4">
      <c r="A25" s="162" t="s">
        <v>338</v>
      </c>
      <c r="B25" s="163" t="s">
        <v>372</v>
      </c>
      <c r="C25" s="163" t="s">
        <v>4</v>
      </c>
      <c r="D25" s="163" t="s">
        <v>339</v>
      </c>
    </row>
    <row r="26" spans="1:4">
      <c r="A26" s="162" t="s">
        <v>309</v>
      </c>
      <c r="B26" s="163" t="s">
        <v>383</v>
      </c>
      <c r="C26" s="163" t="s">
        <v>281</v>
      </c>
      <c r="D26" s="163" t="s">
        <v>310</v>
      </c>
    </row>
    <row r="27" spans="1:4">
      <c r="A27" s="162" t="s">
        <v>311</v>
      </c>
      <c r="B27" s="163" t="s">
        <v>384</v>
      </c>
      <c r="C27" s="163" t="s">
        <v>281</v>
      </c>
      <c r="D27" s="163" t="s">
        <v>312</v>
      </c>
    </row>
    <row r="28" spans="1:4">
      <c r="A28" s="162" t="s">
        <v>313</v>
      </c>
      <c r="B28" s="163" t="s">
        <v>416</v>
      </c>
      <c r="C28" s="163" t="s">
        <v>12</v>
      </c>
      <c r="D28" s="163" t="s">
        <v>314</v>
      </c>
    </row>
    <row r="29" spans="1:4">
      <c r="A29" s="162" t="s">
        <v>340</v>
      </c>
      <c r="B29" s="163" t="s">
        <v>373</v>
      </c>
      <c r="C29" s="163" t="s">
        <v>4</v>
      </c>
      <c r="D29" s="163" t="s">
        <v>341</v>
      </c>
    </row>
    <row r="30" spans="1:4">
      <c r="A30" s="162" t="s">
        <v>447</v>
      </c>
      <c r="B30" s="163" t="s">
        <v>448</v>
      </c>
      <c r="C30" s="163" t="s">
        <v>5</v>
      </c>
      <c r="D30" s="163" t="s">
        <v>449</v>
      </c>
    </row>
    <row r="31" spans="1:4">
      <c r="A31" s="162" t="s">
        <v>315</v>
      </c>
      <c r="B31" s="163" t="s">
        <v>380</v>
      </c>
      <c r="C31" s="163" t="s">
        <v>10</v>
      </c>
      <c r="D31" s="163" t="s">
        <v>316</v>
      </c>
    </row>
    <row r="32" spans="1:4">
      <c r="A32" s="162" t="s">
        <v>317</v>
      </c>
      <c r="B32" s="163" t="s">
        <v>385</v>
      </c>
      <c r="C32" s="163" t="s">
        <v>281</v>
      </c>
      <c r="D32" s="163" t="s">
        <v>317</v>
      </c>
    </row>
    <row r="33" spans="1:4">
      <c r="A33" s="162" t="s">
        <v>318</v>
      </c>
      <c r="B33" s="163" t="s">
        <v>424</v>
      </c>
      <c r="C33" s="163" t="s">
        <v>6</v>
      </c>
      <c r="D33" s="163" t="s">
        <v>319</v>
      </c>
    </row>
    <row r="34" spans="1:4">
      <c r="A34" s="162" t="s">
        <v>320</v>
      </c>
      <c r="B34" s="163" t="s">
        <v>417</v>
      </c>
      <c r="C34" s="163" t="s">
        <v>12</v>
      </c>
      <c r="D34" s="163" t="s">
        <v>320</v>
      </c>
    </row>
    <row r="35" spans="1:4">
      <c r="A35" s="162" t="s">
        <v>321</v>
      </c>
      <c r="B35" s="163" t="s">
        <v>412</v>
      </c>
      <c r="C35" s="163" t="s">
        <v>7</v>
      </c>
      <c r="D35" s="163" t="s">
        <v>322</v>
      </c>
    </row>
    <row r="36" spans="1:4">
      <c r="A36" s="162" t="s">
        <v>323</v>
      </c>
      <c r="B36" s="163" t="s">
        <v>367</v>
      </c>
      <c r="C36" s="163" t="s">
        <v>281</v>
      </c>
      <c r="D36" s="163" t="s">
        <v>324</v>
      </c>
    </row>
    <row r="37" spans="1:4">
      <c r="A37" s="162" t="s">
        <v>325</v>
      </c>
      <c r="B37" s="163" t="s">
        <v>418</v>
      </c>
      <c r="C37" s="163" t="s">
        <v>12</v>
      </c>
      <c r="D37" s="163" t="s">
        <v>326</v>
      </c>
    </row>
    <row r="38" spans="1:4">
      <c r="A38" s="162" t="s">
        <v>327</v>
      </c>
      <c r="B38" s="163" t="s">
        <v>366</v>
      </c>
      <c r="C38" s="163" t="s">
        <v>9</v>
      </c>
      <c r="D38" s="163" t="s">
        <v>328</v>
      </c>
    </row>
    <row r="39" spans="1:4">
      <c r="C39" s="165"/>
    </row>
    <row r="40" spans="1:4">
      <c r="C40" s="165"/>
    </row>
    <row r="41" spans="1:4">
      <c r="C41" s="165"/>
    </row>
    <row r="42" spans="1:4">
      <c r="C42" s="165"/>
    </row>
    <row r="43" spans="1:4">
      <c r="C43" s="165"/>
    </row>
    <row r="44" spans="1:4">
      <c r="C44" s="165"/>
    </row>
    <row r="45" spans="1:4">
      <c r="C45" s="165"/>
    </row>
    <row r="46" spans="1:4">
      <c r="C46" s="165"/>
    </row>
    <row r="47" spans="1:4">
      <c r="C47" s="165"/>
    </row>
    <row r="48" spans="1:4"/>
    <row r="49" ht="12.75" customHeight="1"/>
    <row r="50" ht="12.75" customHeight="1"/>
  </sheetData>
  <sortState ref="A3:D38">
    <sortCondition ref="A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Bank Template - 2015</vt:lpstr>
      <vt:lpstr>Summary - 2015</vt:lpstr>
      <vt:lpstr>Summary - 2014</vt:lpstr>
      <vt:lpstr>Summary - 2013</vt:lpstr>
      <vt:lpstr>Charts 2015</vt:lpstr>
      <vt:lpstr>Charts - 3yr</vt:lpstr>
      <vt:lpstr>Data</vt:lpstr>
      <vt:lpstr>blank template </vt:lpstr>
      <vt:lpstr>sample</vt:lpstr>
      <vt:lpstr>'Bank Template - 2015'!_ftnref1</vt:lpstr>
      <vt:lpstr>Bankname</vt:lpstr>
      <vt:lpstr>PanelHeaders1</vt:lpstr>
      <vt:lpstr>'Bank Template - 2015'!Print_Area</vt:lpstr>
      <vt:lpstr>'Charts - 3yr'!Print_Area</vt:lpstr>
      <vt:lpstr>'Charts 2015'!Print_Area</vt:lpstr>
      <vt:lpstr>'Bank Template - 2015'!Print_Titles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Garcia</dc:creator>
  <cp:lastModifiedBy>LG</cp:lastModifiedBy>
  <cp:lastPrinted>2016-08-03T08:21:09Z</cp:lastPrinted>
  <dcterms:created xsi:type="dcterms:W3CDTF">2015-07-27T16:50:27Z</dcterms:created>
  <dcterms:modified xsi:type="dcterms:W3CDTF">2016-08-05T08:03:43Z</dcterms:modified>
</cp:coreProperties>
</file>