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theme/themeOverride11.xml" ContentType="application/vnd.openxmlformats-officedocument.themeOverride+xml"/>
  <Override PartName="/xl/charts/chart18.xml" ContentType="application/vnd.openxmlformats-officedocument.drawingml.chart+xml"/>
  <Override PartName="/xl/theme/themeOverride12.xml" ContentType="application/vnd.openxmlformats-officedocument.themeOverride+xml"/>
  <Override PartName="/xl/charts/chart19.xml" ContentType="application/vnd.openxmlformats-officedocument.drawingml.chart+xml"/>
  <Override PartName="/xl/theme/themeOverride13.xml" ContentType="application/vnd.openxmlformats-officedocument.themeOverride+xml"/>
  <Override PartName="/xl/charts/chart20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30 - Macroprudential Matters\Global &amp; other systemically important institutions\G-SIIs\EBA Disclosure\end-2019 data\"/>
    </mc:Choice>
  </mc:AlternateContent>
  <bookViews>
    <workbookView xWindow="-20" yWindow="0" windowWidth="19220" windowHeight="6080" tabRatio="844"/>
  </bookViews>
  <sheets>
    <sheet name="Bank Template - 2019" sheetId="1" r:id="rId1"/>
    <sheet name="Summary - 2019" sheetId="24" r:id="rId2"/>
    <sheet name="Summary - 2018" sheetId="23" r:id="rId3"/>
    <sheet name="Summary - 2017" sheetId="22" r:id="rId4"/>
    <sheet name="Summary - 2016" sheetId="18" r:id="rId5"/>
    <sheet name="Summary - 2015" sheetId="17" r:id="rId6"/>
    <sheet name="Summary - 2014" sheetId="6" r:id="rId7"/>
    <sheet name="Summary - 2013" sheetId="10" r:id="rId8"/>
    <sheet name="Charts 2019" sheetId="7" r:id="rId9"/>
    <sheet name="Charts - time series" sheetId="25" r:id="rId10"/>
    <sheet name="Chart - Single Bank Evolution" sheetId="20" r:id="rId11"/>
    <sheet name="Interactive Heatmap" sheetId="21" r:id="rId12"/>
    <sheet name="Data" sheetId="8" r:id="rId13"/>
    <sheet name="BlankTemplate" sheetId="26" r:id="rId14"/>
    <sheet name="sample" sheetId="5" r:id="rId15"/>
  </sheets>
  <externalReferences>
    <externalReference r:id="rId16"/>
    <externalReference r:id="rId17"/>
    <externalReference r:id="rId18"/>
  </externalReferences>
  <definedNames>
    <definedName name="_xlnm._FilterDatabase" localSheetId="11" hidden="1">'Interactive Heatmap'!$A$7:$S$7</definedName>
    <definedName name="_xlnm._FilterDatabase" localSheetId="14" hidden="1">sample!$A$3:$E$39</definedName>
    <definedName name="AccountingStandard">[1]Parameters!$E$75:$E$78</definedName>
    <definedName name="Bankname">sample!$A$3:$A$38</definedName>
    <definedName name="CountryCode">[1]Parameters!$E$24:$E$46</definedName>
    <definedName name="_xlnm.Print_Area" localSheetId="10">'Chart - Single Bank Evolution'!$A$2:$Q$98</definedName>
    <definedName name="_xlnm.Print_Area" localSheetId="9">'Charts - time series'!$A$1:$U$60</definedName>
    <definedName name="_xlnm.Print_Area" localSheetId="8">'Charts 2019'!$A$1:$U$133</definedName>
    <definedName name="_xlnm.Print_Area" localSheetId="11">'Interactive Heatmap'!$B$2:$S$45</definedName>
    <definedName name="_xlnm.Print_Area" localSheetId="6">'Summary - 2014'!$A$1:$Q$45</definedName>
    <definedName name="_xlnm.Print_Area" localSheetId="5">'Summary - 2015'!$E$1:$Q$45</definedName>
    <definedName name="_xlnm.Print_Area" localSheetId="4">'Summary - 2016'!$E$1:$Q$45</definedName>
    <definedName name="_xlnm.Print_Area" localSheetId="3">'Summary - 2017'!$E$1:$Q$46</definedName>
    <definedName name="_xlnm.Print_Area" localSheetId="2">'Summary - 2018'!$E$1:$Q$46</definedName>
    <definedName name="_xlnm.Print_Area" localSheetId="1">'Summary - 2019'!$E$1:$Q$47</definedName>
    <definedName name="_xlnm.Print_Titles" localSheetId="0">'Bank Template - 2019'!$1:$3</definedName>
    <definedName name="ReportingCurrency">[1]Parameters!$E$49:$E$68</definedName>
    <definedName name="ReportingDate">[1]Parameters!$E$15:$E$22</definedName>
    <definedName name="ReportingUnit">[1]Parameters!$E$70:$E$73</definedName>
  </definedNames>
  <calcPr calcId="162913"/>
</workbook>
</file>

<file path=xl/calcChain.xml><?xml version="1.0" encoding="utf-8"?>
<calcChain xmlns="http://schemas.openxmlformats.org/spreadsheetml/2006/main">
  <c r="X14" i="20" l="1"/>
  <c r="E46" i="18"/>
  <c r="E46" i="17"/>
  <c r="E46" i="6" l="1"/>
  <c r="E47" i="22"/>
  <c r="E47" i="23"/>
  <c r="Q46" i="23" l="1"/>
  <c r="Q44" i="23"/>
  <c r="P44" i="23"/>
  <c r="O44" i="23"/>
  <c r="N44" i="23"/>
  <c r="M44" i="23"/>
  <c r="L44" i="23"/>
  <c r="K44" i="23"/>
  <c r="J44" i="23"/>
  <c r="I44" i="23"/>
  <c r="H44" i="23"/>
  <c r="G44" i="23"/>
  <c r="F44" i="23"/>
  <c r="B43" i="24" l="1"/>
  <c r="A43" i="24"/>
  <c r="B42" i="24"/>
  <c r="A42" i="24"/>
  <c r="B41" i="24"/>
  <c r="A41" i="24"/>
  <c r="B40" i="24"/>
  <c r="A40" i="24"/>
  <c r="B39" i="24"/>
  <c r="A39" i="24"/>
  <c r="B38" i="24"/>
  <c r="A38" i="24"/>
  <c r="B37" i="24"/>
  <c r="A37" i="24"/>
  <c r="B36" i="24"/>
  <c r="A36" i="24"/>
  <c r="B35" i="24"/>
  <c r="A35" i="24"/>
  <c r="B34" i="24"/>
  <c r="A34" i="24"/>
  <c r="B33" i="24"/>
  <c r="A33" i="24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B15" i="24"/>
  <c r="A15" i="24"/>
  <c r="B14" i="24"/>
  <c r="A14" i="24"/>
  <c r="B13" i="24"/>
  <c r="A13" i="24"/>
  <c r="B12" i="24"/>
  <c r="A12" i="24"/>
  <c r="B11" i="24"/>
  <c r="A11" i="24"/>
  <c r="B10" i="24"/>
  <c r="A10" i="24"/>
  <c r="B9" i="24"/>
  <c r="A9" i="24"/>
  <c r="B8" i="24"/>
  <c r="A8" i="24"/>
  <c r="B7" i="24"/>
  <c r="A7" i="24"/>
  <c r="N38" i="5" l="1"/>
  <c r="O38" i="5"/>
  <c r="P38" i="5"/>
  <c r="Q38" i="5"/>
  <c r="R38" i="5"/>
  <c r="S38" i="5"/>
  <c r="AE38" i="25"/>
  <c r="AE11" i="25"/>
  <c r="AD48" i="25"/>
  <c r="AD47" i="25"/>
  <c r="AD46" i="25"/>
  <c r="AD45" i="25"/>
  <c r="AD44" i="25"/>
  <c r="AD43" i="25"/>
  <c r="AD42" i="25"/>
  <c r="AD41" i="25"/>
  <c r="AD40" i="25"/>
  <c r="AD39" i="25"/>
  <c r="AD38" i="25"/>
  <c r="AD37" i="25"/>
  <c r="AD36" i="25"/>
  <c r="AD35" i="25"/>
  <c r="AD34" i="25"/>
  <c r="AD33" i="25"/>
  <c r="AD32" i="25"/>
  <c r="AD31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F38" i="25" l="1"/>
  <c r="AF11" i="25"/>
  <c r="AE45" i="25" l="1"/>
  <c r="AF45" i="25" s="1"/>
  <c r="AE28" i="25"/>
  <c r="AF28" i="25" s="1"/>
  <c r="AE46" i="25"/>
  <c r="AF46" i="25" s="1"/>
  <c r="AE29" i="25"/>
  <c r="AF29" i="25" s="1"/>
  <c r="AA26" i="20" l="1"/>
  <c r="AA22" i="20"/>
  <c r="AA30" i="20"/>
  <c r="AA18" i="20"/>
  <c r="AA36" i="20"/>
  <c r="AA20" i="20"/>
  <c r="AA16" i="20"/>
  <c r="AA32" i="20"/>
  <c r="AA24" i="20"/>
  <c r="AA28" i="20"/>
  <c r="AA34" i="20"/>
  <c r="AE10" i="25"/>
  <c r="AF10" i="25" s="1"/>
  <c r="AE26" i="25"/>
  <c r="AF26" i="25" s="1"/>
  <c r="AE33" i="25"/>
  <c r="AF33" i="25" s="1"/>
  <c r="AE40" i="25"/>
  <c r="AF40" i="25" s="1"/>
  <c r="AE35" i="25"/>
  <c r="AF35" i="25" s="1"/>
  <c r="AE25" i="25"/>
  <c r="AF25" i="25" s="1"/>
  <c r="AE21" i="25"/>
  <c r="AF21" i="25" s="1"/>
  <c r="AE14" i="25"/>
  <c r="AF14" i="25" s="1"/>
  <c r="AE20" i="25"/>
  <c r="AF20" i="25" s="1"/>
  <c r="AE22" i="25"/>
  <c r="AF22" i="25" s="1"/>
  <c r="AE34" i="25"/>
  <c r="AF34" i="25" s="1"/>
  <c r="AE47" i="25"/>
  <c r="AF47" i="25" s="1"/>
  <c r="AE13" i="25"/>
  <c r="AF13" i="25" s="1"/>
  <c r="AE31" i="25"/>
  <c r="AF31" i="25" s="1"/>
  <c r="AE43" i="25"/>
  <c r="AF43" i="25" s="1"/>
  <c r="AE36" i="25"/>
  <c r="AF36" i="25" s="1"/>
  <c r="AE42" i="25"/>
  <c r="AF42" i="25" s="1"/>
  <c r="AA14" i="20"/>
  <c r="AE37" i="25"/>
  <c r="AF37" i="25" s="1"/>
  <c r="AE32" i="25"/>
  <c r="AF32" i="25" s="1"/>
  <c r="AE27" i="25"/>
  <c r="AF27" i="25" s="1"/>
  <c r="AE23" i="25"/>
  <c r="AF23" i="25" s="1"/>
  <c r="AE19" i="25"/>
  <c r="AF19" i="25" s="1"/>
  <c r="AE16" i="25"/>
  <c r="AF16" i="25" s="1"/>
  <c r="AE12" i="25"/>
  <c r="AF12" i="25" s="1"/>
  <c r="AE15" i="25"/>
  <c r="AF15" i="25" s="1"/>
  <c r="AE24" i="25"/>
  <c r="AF24" i="25" s="1"/>
  <c r="AE44" i="25"/>
  <c r="AF44" i="25" s="1"/>
  <c r="AE30" i="25"/>
  <c r="AF30" i="25" s="1"/>
  <c r="AE18" i="25"/>
  <c r="AF18" i="25" s="1"/>
  <c r="AE39" i="25"/>
  <c r="AF39" i="25" s="1"/>
  <c r="AE41" i="25"/>
  <c r="AF41" i="25" s="1"/>
  <c r="AE17" i="25"/>
  <c r="AF17" i="25" s="1"/>
  <c r="AE48" i="25"/>
  <c r="AF48" i="25" s="1"/>
  <c r="AC48" i="25" l="1"/>
  <c r="AB48" i="25"/>
  <c r="AA48" i="25"/>
  <c r="Z48" i="25"/>
  <c r="Y48" i="25"/>
  <c r="AC47" i="25"/>
  <c r="AB47" i="25"/>
  <c r="AA47" i="25"/>
  <c r="Z47" i="25"/>
  <c r="Y47" i="25"/>
  <c r="AC46" i="25"/>
  <c r="AB46" i="25"/>
  <c r="AA46" i="25"/>
  <c r="Z46" i="25"/>
  <c r="Y46" i="25"/>
  <c r="AC45" i="25"/>
  <c r="AB45" i="25"/>
  <c r="AA45" i="25"/>
  <c r="Z45" i="25"/>
  <c r="Y45" i="25"/>
  <c r="AC44" i="25"/>
  <c r="AB44" i="25"/>
  <c r="AA44" i="25"/>
  <c r="Z44" i="25"/>
  <c r="Y44" i="25"/>
  <c r="AC43" i="25"/>
  <c r="AB43" i="25"/>
  <c r="AA43" i="25"/>
  <c r="Z43" i="25"/>
  <c r="Y43" i="25"/>
  <c r="AC42" i="25"/>
  <c r="AB42" i="25"/>
  <c r="AA42" i="25"/>
  <c r="Z42" i="25"/>
  <c r="Y42" i="25"/>
  <c r="AC41" i="25"/>
  <c r="AB41" i="25"/>
  <c r="AA41" i="25"/>
  <c r="Z41" i="25"/>
  <c r="Y41" i="25"/>
  <c r="AC40" i="25"/>
  <c r="AB40" i="25"/>
  <c r="AA40" i="25"/>
  <c r="Z40" i="25"/>
  <c r="Y40" i="25"/>
  <c r="AC39" i="25"/>
  <c r="AB39" i="25"/>
  <c r="AA39" i="25"/>
  <c r="Z39" i="25"/>
  <c r="Y39" i="25"/>
  <c r="AC38" i="25"/>
  <c r="AB38" i="25"/>
  <c r="AA38" i="25"/>
  <c r="Z38" i="25"/>
  <c r="Y38" i="25"/>
  <c r="AC37" i="25"/>
  <c r="AB37" i="25"/>
  <c r="AA37" i="25"/>
  <c r="Z37" i="25"/>
  <c r="Y37" i="25"/>
  <c r="AC36" i="25"/>
  <c r="AB36" i="25"/>
  <c r="AA36" i="25"/>
  <c r="Z36" i="25"/>
  <c r="Y36" i="25"/>
  <c r="AC35" i="25"/>
  <c r="AB35" i="25"/>
  <c r="AA35" i="25"/>
  <c r="Z35" i="25"/>
  <c r="Y35" i="25"/>
  <c r="AC34" i="25"/>
  <c r="AB34" i="25"/>
  <c r="AA34" i="25"/>
  <c r="Z34" i="25"/>
  <c r="Y34" i="25"/>
  <c r="AC33" i="25"/>
  <c r="AB33" i="25"/>
  <c r="AA33" i="25"/>
  <c r="Z33" i="25"/>
  <c r="Y33" i="25"/>
  <c r="AC32" i="25"/>
  <c r="AB32" i="25"/>
  <c r="AA32" i="25"/>
  <c r="Z32" i="25"/>
  <c r="Y32" i="25"/>
  <c r="AC31" i="25"/>
  <c r="AB31" i="25"/>
  <c r="AA31" i="25"/>
  <c r="Z31" i="25"/>
  <c r="Y31" i="25"/>
  <c r="AC30" i="25"/>
  <c r="AB30" i="25"/>
  <c r="AA30" i="25"/>
  <c r="Z30" i="25"/>
  <c r="Y30" i="25"/>
  <c r="AC29" i="25"/>
  <c r="AB29" i="25"/>
  <c r="AA29" i="25"/>
  <c r="Z29" i="25"/>
  <c r="Y29" i="25"/>
  <c r="AC28" i="25"/>
  <c r="AB28" i="25"/>
  <c r="AA28" i="25"/>
  <c r="Z28" i="25"/>
  <c r="Y28" i="25"/>
  <c r="AC27" i="25"/>
  <c r="AB27" i="25"/>
  <c r="AA27" i="25"/>
  <c r="Z27" i="25"/>
  <c r="Y27" i="25"/>
  <c r="AC26" i="25"/>
  <c r="AB26" i="25"/>
  <c r="AA26" i="25"/>
  <c r="Z26" i="25"/>
  <c r="Y26" i="25"/>
  <c r="AC25" i="25"/>
  <c r="AB25" i="25"/>
  <c r="AA25" i="25"/>
  <c r="Z25" i="25"/>
  <c r="Y25" i="25"/>
  <c r="AC24" i="25"/>
  <c r="AB24" i="25"/>
  <c r="AA24" i="25"/>
  <c r="Z24" i="25"/>
  <c r="Y24" i="25"/>
  <c r="AC23" i="25"/>
  <c r="AB23" i="25"/>
  <c r="AA23" i="25"/>
  <c r="Z23" i="25"/>
  <c r="Y23" i="25"/>
  <c r="AC22" i="25"/>
  <c r="AB22" i="25"/>
  <c r="AA22" i="25"/>
  <c r="Z22" i="25"/>
  <c r="Y22" i="25"/>
  <c r="AC21" i="25"/>
  <c r="AB21" i="25"/>
  <c r="AA21" i="25"/>
  <c r="Z21" i="25"/>
  <c r="Y21" i="25"/>
  <c r="AC20" i="25"/>
  <c r="AB20" i="25"/>
  <c r="AA20" i="25"/>
  <c r="Z20" i="25"/>
  <c r="Y20" i="25"/>
  <c r="AC19" i="25"/>
  <c r="AB19" i="25"/>
  <c r="AA19" i="25"/>
  <c r="Z19" i="25"/>
  <c r="Y19" i="25"/>
  <c r="AC18" i="25"/>
  <c r="AB18" i="25"/>
  <c r="AA18" i="25"/>
  <c r="Z18" i="25"/>
  <c r="Y18" i="25"/>
  <c r="AC17" i="25"/>
  <c r="AB17" i="25"/>
  <c r="AA17" i="25"/>
  <c r="Z17" i="25"/>
  <c r="Y17" i="25"/>
  <c r="AC16" i="25"/>
  <c r="AB16" i="25"/>
  <c r="AA16" i="25"/>
  <c r="Z16" i="25"/>
  <c r="Y16" i="25"/>
  <c r="AC15" i="25"/>
  <c r="AB15" i="25"/>
  <c r="AA15" i="25"/>
  <c r="Z15" i="25"/>
  <c r="Y15" i="25"/>
  <c r="AC14" i="25"/>
  <c r="AB14" i="25"/>
  <c r="AA14" i="25"/>
  <c r="Z14" i="25"/>
  <c r="Y14" i="25"/>
  <c r="AC13" i="25"/>
  <c r="AB13" i="25"/>
  <c r="AA13" i="25"/>
  <c r="Z13" i="25"/>
  <c r="Y13" i="25"/>
  <c r="AC12" i="25"/>
  <c r="AB12" i="25"/>
  <c r="AA12" i="25"/>
  <c r="Z12" i="25"/>
  <c r="Y12" i="25"/>
  <c r="AC11" i="25"/>
  <c r="AB11" i="25"/>
  <c r="AA11" i="25"/>
  <c r="Z11" i="25"/>
  <c r="Y11" i="25"/>
  <c r="AC10" i="25"/>
  <c r="AB10" i="25"/>
  <c r="AA10" i="25"/>
  <c r="Z10" i="25"/>
  <c r="Y10" i="25"/>
  <c r="AH21" i="25" l="1"/>
  <c r="AH25" i="25"/>
  <c r="AH29" i="25"/>
  <c r="AH33" i="25"/>
  <c r="AH37" i="25"/>
  <c r="AH41" i="25"/>
  <c r="AH45" i="25"/>
  <c r="AH13" i="25"/>
  <c r="AH17" i="25"/>
  <c r="AH10" i="25"/>
  <c r="AH14" i="25"/>
  <c r="AH18" i="25"/>
  <c r="AH22" i="25"/>
  <c r="AH26" i="25"/>
  <c r="AH30" i="25"/>
  <c r="AH34" i="25"/>
  <c r="AH38" i="25"/>
  <c r="AH42" i="25"/>
  <c r="AH46" i="25"/>
  <c r="AH11" i="25"/>
  <c r="AH15" i="25"/>
  <c r="AH19" i="25"/>
  <c r="AH23" i="25"/>
  <c r="AH27" i="25"/>
  <c r="AH31" i="25"/>
  <c r="AH35" i="25"/>
  <c r="AH39" i="25"/>
  <c r="AH43" i="25"/>
  <c r="AH47" i="25"/>
  <c r="AH12" i="25"/>
  <c r="AH16" i="25"/>
  <c r="AH20" i="25"/>
  <c r="AH24" i="25"/>
  <c r="AH28" i="25"/>
  <c r="AH32" i="25"/>
  <c r="AH36" i="25"/>
  <c r="AH40" i="25"/>
  <c r="AH44" i="25"/>
  <c r="AH48" i="25"/>
  <c r="G1" i="1"/>
  <c r="Z51" i="25" l="1"/>
  <c r="AD51" i="25"/>
  <c r="AA51" i="25"/>
  <c r="AE51" i="25"/>
  <c r="AB51" i="25"/>
  <c r="Y51" i="25"/>
  <c r="AC51" i="25"/>
  <c r="G8" i="1"/>
  <c r="AB53" i="25" l="1"/>
  <c r="Y55" i="25"/>
  <c r="Y57" i="25"/>
  <c r="Y56" i="25"/>
  <c r="AC53" i="25"/>
  <c r="AA53" i="25"/>
  <c r="AE53" i="25"/>
  <c r="AF51" i="25"/>
  <c r="AD53" i="25"/>
  <c r="Z53" i="25"/>
  <c r="O2" i="5"/>
  <c r="P2" i="5" s="1"/>
  <c r="Q2" i="5" s="1"/>
  <c r="R2" i="5" s="1"/>
  <c r="Z36" i="20" l="1"/>
  <c r="AB36" i="20" s="1"/>
  <c r="Z34" i="20"/>
  <c r="AB34" i="20" s="1"/>
  <c r="Z32" i="20"/>
  <c r="AB32" i="20" s="1"/>
  <c r="Z30" i="20"/>
  <c r="AB30" i="20" s="1"/>
  <c r="Z28" i="20"/>
  <c r="AB28" i="20" s="1"/>
  <c r="Z26" i="20"/>
  <c r="AB26" i="20" s="1"/>
  <c r="Z24" i="20"/>
  <c r="AB24" i="20" s="1"/>
  <c r="Z22" i="20"/>
  <c r="AB22" i="20" s="1"/>
  <c r="Z20" i="20"/>
  <c r="AB20" i="20" s="1"/>
  <c r="Z18" i="20"/>
  <c r="AB18" i="20" s="1"/>
  <c r="Z16" i="20"/>
  <c r="AB16" i="20" s="1"/>
  <c r="Z14" i="20"/>
  <c r="AB14" i="20" s="1"/>
  <c r="Y14" i="20"/>
  <c r="Q45" i="17" l="1"/>
  <c r="F5" i="8"/>
  <c r="Y36" i="20" l="1"/>
  <c r="Y34" i="20"/>
  <c r="Y32" i="20"/>
  <c r="Y30" i="20"/>
  <c r="Y28" i="20"/>
  <c r="Y26" i="20"/>
  <c r="Y24" i="20"/>
  <c r="Y20" i="20"/>
  <c r="Y18" i="20"/>
  <c r="Y22" i="20" l="1"/>
  <c r="Y16" i="20"/>
  <c r="Q46" i="22"/>
  <c r="J1" i="5" l="1"/>
  <c r="B33" i="21"/>
  <c r="B29" i="21"/>
  <c r="B30" i="21"/>
  <c r="B34" i="21"/>
  <c r="B40" i="21"/>
  <c r="B37" i="21"/>
  <c r="B39" i="21"/>
  <c r="B42" i="21"/>
  <c r="B38" i="21"/>
  <c r="B41" i="21"/>
  <c r="B31" i="21"/>
  <c r="B36" i="21"/>
  <c r="B32" i="21"/>
  <c r="B35" i="21"/>
  <c r="L81" i="20" l="1"/>
  <c r="D81" i="20"/>
  <c r="M62" i="20"/>
  <c r="H62" i="20"/>
  <c r="C62" i="20"/>
  <c r="M43" i="20"/>
  <c r="H43" i="20"/>
  <c r="C43" i="20"/>
  <c r="H5" i="20"/>
  <c r="M25" i="20"/>
  <c r="H25" i="20"/>
  <c r="C25" i="20"/>
  <c r="U16" i="20"/>
  <c r="V16" i="20"/>
  <c r="W16" i="20"/>
  <c r="U18" i="20"/>
  <c r="V18" i="20"/>
  <c r="W18" i="20"/>
  <c r="U20" i="20"/>
  <c r="V20" i="20"/>
  <c r="W20" i="20"/>
  <c r="U22" i="20"/>
  <c r="V22" i="20"/>
  <c r="W22" i="20"/>
  <c r="U24" i="20"/>
  <c r="V24" i="20"/>
  <c r="W24" i="20"/>
  <c r="U26" i="20"/>
  <c r="V26" i="20"/>
  <c r="W26" i="20"/>
  <c r="U28" i="20"/>
  <c r="V28" i="20"/>
  <c r="W28" i="20"/>
  <c r="U30" i="20"/>
  <c r="V30" i="20"/>
  <c r="W30" i="20"/>
  <c r="U32" i="20"/>
  <c r="V32" i="20"/>
  <c r="W32" i="20"/>
  <c r="U34" i="20"/>
  <c r="V34" i="20"/>
  <c r="W34" i="20"/>
  <c r="U36" i="20"/>
  <c r="V36" i="20"/>
  <c r="W36" i="20"/>
  <c r="W14" i="20"/>
  <c r="U14" i="20"/>
  <c r="V14" i="20"/>
  <c r="B13" i="21"/>
  <c r="B43" i="21"/>
  <c r="B23" i="21"/>
  <c r="B22" i="21"/>
  <c r="B26" i="21"/>
  <c r="B12" i="21"/>
  <c r="B11" i="21"/>
  <c r="B44" i="21"/>
  <c r="B25" i="21"/>
  <c r="B24" i="21"/>
  <c r="B8" i="21"/>
  <c r="B14" i="21"/>
  <c r="B28" i="21"/>
  <c r="B16" i="21"/>
  <c r="B17" i="21"/>
  <c r="B9" i="21"/>
  <c r="B27" i="21"/>
  <c r="B18" i="21"/>
  <c r="B15" i="21"/>
  <c r="B19" i="21"/>
  <c r="B21" i="21"/>
  <c r="B10" i="21"/>
  <c r="B20" i="21"/>
  <c r="Z35" i="20" l="1"/>
  <c r="AA35" i="20"/>
  <c r="Z27" i="20"/>
  <c r="AA27" i="20"/>
  <c r="Z15" i="20"/>
  <c r="AA15" i="20"/>
  <c r="Z37" i="20"/>
  <c r="AA37" i="20"/>
  <c r="Z29" i="20"/>
  <c r="AA29" i="20"/>
  <c r="Z21" i="20"/>
  <c r="AA21" i="20"/>
  <c r="Z19" i="20"/>
  <c r="AA19" i="20"/>
  <c r="Z31" i="20"/>
  <c r="AA31" i="20"/>
  <c r="Z23" i="20"/>
  <c r="AA23" i="20"/>
  <c r="Z33" i="20"/>
  <c r="AA33" i="20"/>
  <c r="Z25" i="20"/>
  <c r="AA25" i="20"/>
  <c r="Z17" i="20"/>
  <c r="AA17" i="20"/>
  <c r="U15" i="20"/>
  <c r="Y15" i="20"/>
  <c r="U37" i="20"/>
  <c r="Y37" i="20"/>
  <c r="U29" i="20"/>
  <c r="Y29" i="20"/>
  <c r="U35" i="20"/>
  <c r="Y35" i="20"/>
  <c r="U27" i="20"/>
  <c r="Y27" i="20"/>
  <c r="U19" i="20"/>
  <c r="Y19" i="20"/>
  <c r="U21" i="20"/>
  <c r="Y21" i="20"/>
  <c r="U31" i="20"/>
  <c r="Y31" i="20"/>
  <c r="U23" i="20"/>
  <c r="Y23" i="20"/>
  <c r="U33" i="20"/>
  <c r="Y33" i="20"/>
  <c r="U25" i="20"/>
  <c r="Y25" i="20"/>
  <c r="U17" i="20"/>
  <c r="Y17" i="20"/>
  <c r="W31" i="20"/>
  <c r="W23" i="20"/>
  <c r="W25" i="20"/>
  <c r="W17" i="20"/>
  <c r="W27" i="20"/>
  <c r="W19" i="20"/>
  <c r="W21" i="20"/>
  <c r="W29" i="20"/>
  <c r="W33" i="20"/>
  <c r="W37" i="20"/>
  <c r="W35" i="20"/>
  <c r="V15" i="20"/>
  <c r="W15" i="20"/>
  <c r="V37" i="20"/>
  <c r="V35" i="20"/>
  <c r="V33" i="20"/>
  <c r="V31" i="20"/>
  <c r="V29" i="20"/>
  <c r="V27" i="20"/>
  <c r="V25" i="20"/>
  <c r="V23" i="20"/>
  <c r="V21" i="20"/>
  <c r="V19" i="20"/>
  <c r="V17" i="20"/>
  <c r="Q45" i="18"/>
  <c r="X28" i="20" l="1"/>
  <c r="X29" i="20" s="1"/>
  <c r="X32" i="20"/>
  <c r="X33" i="20" s="1"/>
  <c r="X34" i="20"/>
  <c r="X35" i="20" s="1"/>
  <c r="X18" i="20"/>
  <c r="X19" i="20" s="1"/>
  <c r="F51" i="21"/>
  <c r="I51" i="21"/>
  <c r="J51" i="21"/>
  <c r="M51" i="21"/>
  <c r="O51" i="21"/>
  <c r="G51" i="21"/>
  <c r="E51" i="21"/>
  <c r="Q51" i="21"/>
  <c r="C51" i="21"/>
  <c r="K51" i="21"/>
  <c r="R51" i="21"/>
  <c r="N51" i="21"/>
  <c r="X16" i="20" l="1"/>
  <c r="X17" i="20" s="1"/>
  <c r="X26" i="20"/>
  <c r="X27" i="20" s="1"/>
  <c r="X24" i="20"/>
  <c r="X25" i="20" s="1"/>
  <c r="X36" i="20"/>
  <c r="X37" i="20" s="1"/>
  <c r="X30" i="20"/>
  <c r="X31" i="20" s="1"/>
  <c r="X20" i="20"/>
  <c r="X21" i="20" s="1"/>
  <c r="X22" i="20"/>
  <c r="X23" i="20" s="1"/>
  <c r="X15" i="20"/>
  <c r="G12" i="1"/>
  <c r="K40" i="21"/>
  <c r="M40" i="21"/>
  <c r="Q15" i="21"/>
  <c r="Q11" i="21"/>
  <c r="Q14" i="21"/>
  <c r="Q34" i="21"/>
  <c r="Q25" i="21"/>
  <c r="Q30" i="21"/>
  <c r="Q10" i="21"/>
  <c r="C40" i="21"/>
  <c r="Q32" i="21"/>
  <c r="N40" i="21"/>
  <c r="Q31" i="21"/>
  <c r="Q40" i="21"/>
  <c r="Q17" i="21"/>
  <c r="R26" i="21"/>
  <c r="Q41" i="21"/>
  <c r="Q27" i="21"/>
  <c r="Q43" i="21"/>
  <c r="G40" i="21"/>
  <c r="Q29" i="21"/>
  <c r="Q13" i="21"/>
  <c r="Q24" i="21"/>
  <c r="Q19" i="21"/>
  <c r="Q42" i="21"/>
  <c r="J40" i="21"/>
  <c r="Q22" i="21"/>
  <c r="Q33" i="21"/>
  <c r="Q35" i="21"/>
  <c r="O40" i="21"/>
  <c r="Q23" i="21"/>
  <c r="Q38" i="21"/>
  <c r="Q39" i="21"/>
  <c r="Q37" i="21"/>
  <c r="Q21" i="21"/>
  <c r="Q36" i="21"/>
  <c r="Q26" i="21"/>
  <c r="E40" i="21"/>
  <c r="I40" i="21"/>
  <c r="Q12" i="21"/>
  <c r="Q9" i="21"/>
  <c r="Q28" i="21"/>
  <c r="F40" i="21"/>
  <c r="Q16" i="21"/>
  <c r="R40" i="21"/>
  <c r="Q18" i="21"/>
  <c r="Q20" i="21"/>
  <c r="Q44" i="21"/>
  <c r="G19" i="1" l="1"/>
  <c r="G99" i="1"/>
  <c r="P40" i="21"/>
  <c r="L40" i="21"/>
  <c r="H40" i="21"/>
  <c r="D40" i="21"/>
  <c r="G134" i="1"/>
  <c r="G132" i="1"/>
  <c r="G124" i="1"/>
  <c r="G120" i="1"/>
  <c r="G118" i="1"/>
  <c r="G114" i="1"/>
  <c r="G112" i="1"/>
  <c r="G106" i="1"/>
  <c r="G102" i="1"/>
  <c r="G97" i="1"/>
  <c r="G95" i="1"/>
  <c r="G93" i="1"/>
  <c r="G91" i="1"/>
  <c r="G89" i="1"/>
  <c r="G87" i="1"/>
  <c r="G81" i="1"/>
  <c r="G79" i="1"/>
  <c r="G77" i="1"/>
  <c r="G75" i="1"/>
  <c r="G71" i="1"/>
  <c r="G69" i="1"/>
  <c r="G66" i="1"/>
  <c r="G64" i="1"/>
  <c r="G59" i="1"/>
  <c r="G56" i="1"/>
  <c r="G53" i="1"/>
  <c r="G51" i="1"/>
  <c r="G49" i="1"/>
  <c r="G46" i="1"/>
  <c r="G44" i="1"/>
  <c r="G37" i="1"/>
  <c r="G35" i="1"/>
  <c r="G33" i="1"/>
  <c r="G30" i="1"/>
  <c r="G27" i="1"/>
  <c r="G25" i="1"/>
  <c r="G18" i="1"/>
  <c r="G16" i="1"/>
  <c r="G13" i="1"/>
  <c r="G10" i="1"/>
  <c r="G135" i="1"/>
  <c r="G133" i="1"/>
  <c r="G129" i="1"/>
  <c r="G121" i="1"/>
  <c r="G119" i="1"/>
  <c r="G117" i="1"/>
  <c r="G113" i="1"/>
  <c r="G107" i="1"/>
  <c r="G105" i="1"/>
  <c r="G98" i="1"/>
  <c r="G96" i="1"/>
  <c r="G94" i="1"/>
  <c r="G92" i="1"/>
  <c r="G90" i="1"/>
  <c r="G88" i="1"/>
  <c r="G86" i="1"/>
  <c r="G80" i="1"/>
  <c r="G78" i="1"/>
  <c r="G76" i="1"/>
  <c r="G74" i="1"/>
  <c r="G70" i="1"/>
  <c r="G67" i="1"/>
  <c r="G65" i="1"/>
  <c r="G63" i="1"/>
  <c r="G57" i="1"/>
  <c r="G54" i="1"/>
  <c r="G52" i="1"/>
  <c r="G50" i="1"/>
  <c r="G48" i="1"/>
  <c r="G45" i="1"/>
  <c r="G39" i="1"/>
  <c r="G36" i="1"/>
  <c r="G34" i="1"/>
  <c r="G31" i="1"/>
  <c r="G29" i="1"/>
  <c r="G26" i="1"/>
  <c r="G17" i="1"/>
  <c r="G15" i="1"/>
  <c r="G11" i="1"/>
  <c r="G9" i="1"/>
  <c r="S40" i="21" l="1"/>
  <c r="F1" i="5"/>
  <c r="Q45" i="10" l="1"/>
  <c r="P26" i="21" l="1"/>
  <c r="C7" i="6"/>
  <c r="B7" i="6" l="1"/>
  <c r="A7" i="6"/>
  <c r="Q45" i="6" l="1"/>
  <c r="C11" i="6"/>
  <c r="C43" i="6"/>
  <c r="C39" i="6"/>
  <c r="C38" i="6"/>
  <c r="C37" i="6"/>
  <c r="C35" i="6"/>
  <c r="C32" i="6"/>
  <c r="C31" i="6"/>
  <c r="C30" i="6"/>
  <c r="C28" i="6"/>
  <c r="C26" i="6"/>
  <c r="C23" i="6"/>
  <c r="C21" i="6"/>
  <c r="C19" i="6"/>
  <c r="C17" i="6"/>
  <c r="C13" i="6"/>
  <c r="C12" i="6"/>
  <c r="C10" i="6"/>
  <c r="C9" i="6"/>
  <c r="C8" i="6"/>
  <c r="C14" i="6" l="1"/>
  <c r="A14" i="6" s="1"/>
  <c r="C18" i="6"/>
  <c r="B18" i="6" s="1"/>
  <c r="C24" i="6"/>
  <c r="A24" i="6" s="1"/>
  <c r="C27" i="6"/>
  <c r="B27" i="6" s="1"/>
  <c r="C29" i="6"/>
  <c r="A29" i="6" s="1"/>
  <c r="C33" i="6"/>
  <c r="B33" i="6" s="1"/>
  <c r="C36" i="6"/>
  <c r="A36" i="6" s="1"/>
  <c r="C15" i="6"/>
  <c r="B15" i="6" s="1"/>
  <c r="C22" i="6"/>
  <c r="A22" i="6" s="1"/>
  <c r="C16" i="6"/>
  <c r="B16" i="6" s="1"/>
  <c r="C41" i="6"/>
  <c r="A41" i="6" s="1"/>
  <c r="C42" i="6"/>
  <c r="C20" i="6"/>
  <c r="A20" i="6" s="1"/>
  <c r="C25" i="6"/>
  <c r="B25" i="6" s="1"/>
  <c r="C34" i="6"/>
  <c r="A34" i="6" s="1"/>
  <c r="B9" i="6"/>
  <c r="A9" i="6"/>
  <c r="B12" i="6"/>
  <c r="A12" i="6"/>
  <c r="B21" i="6"/>
  <c r="A21" i="6"/>
  <c r="B31" i="6"/>
  <c r="A31" i="6"/>
  <c r="B38" i="6"/>
  <c r="A38" i="6"/>
  <c r="C40" i="6"/>
  <c r="B43" i="6"/>
  <c r="A43" i="6"/>
  <c r="B8" i="6"/>
  <c r="A8" i="6"/>
  <c r="B10" i="6"/>
  <c r="A10" i="6"/>
  <c r="B13" i="6"/>
  <c r="A13" i="6"/>
  <c r="B17" i="6"/>
  <c r="A17" i="6"/>
  <c r="B19" i="6"/>
  <c r="A19" i="6"/>
  <c r="B23" i="6"/>
  <c r="A23" i="6"/>
  <c r="B26" i="6"/>
  <c r="A26" i="6"/>
  <c r="B28" i="6"/>
  <c r="A28" i="6"/>
  <c r="B30" i="6"/>
  <c r="A30" i="6"/>
  <c r="B32" i="6"/>
  <c r="A32" i="6"/>
  <c r="B35" i="6"/>
  <c r="A35" i="6"/>
  <c r="B37" i="6"/>
  <c r="A37" i="6"/>
  <c r="B39" i="6"/>
  <c r="A39" i="6"/>
  <c r="B41" i="6"/>
  <c r="B11" i="6"/>
  <c r="A11" i="6"/>
  <c r="B34" i="6" l="1"/>
  <c r="B20" i="6"/>
  <c r="B24" i="6"/>
  <c r="B36" i="6"/>
  <c r="B22" i="6"/>
  <c r="B14" i="6"/>
  <c r="B29" i="6"/>
  <c r="A15" i="6"/>
  <c r="A25" i="6"/>
  <c r="A27" i="6"/>
  <c r="A16" i="6"/>
  <c r="A33" i="6"/>
  <c r="A18" i="6"/>
  <c r="A42" i="6"/>
  <c r="B42" i="6"/>
  <c r="B40" i="6"/>
  <c r="A40" i="6"/>
  <c r="I8" i="21"/>
  <c r="M27" i="21"/>
  <c r="K28" i="21"/>
  <c r="F20" i="21"/>
  <c r="N34" i="21"/>
  <c r="C37" i="21"/>
  <c r="I30" i="21"/>
  <c r="C31" i="21"/>
  <c r="G14" i="21"/>
  <c r="R15" i="21"/>
  <c r="E16" i="21"/>
  <c r="I12" i="21"/>
  <c r="C18" i="21"/>
  <c r="J35" i="21"/>
  <c r="I36" i="21"/>
  <c r="K44" i="21"/>
  <c r="R21" i="21"/>
  <c r="F13" i="21"/>
  <c r="E15" i="21"/>
  <c r="E8" i="21"/>
  <c r="C23" i="21"/>
  <c r="M29" i="21"/>
  <c r="F32" i="21"/>
  <c r="O43" i="21"/>
  <c r="O10" i="21"/>
  <c r="J33" i="21"/>
  <c r="N11" i="21"/>
  <c r="M30" i="21"/>
  <c r="O17" i="21"/>
  <c r="J28" i="21"/>
  <c r="O12" i="21"/>
  <c r="R9" i="21"/>
  <c r="N17" i="21"/>
  <c r="O36" i="21"/>
  <c r="N39" i="21"/>
  <c r="R41" i="21"/>
  <c r="G26" i="21"/>
  <c r="R44" i="21"/>
  <c r="K34" i="21"/>
  <c r="M9" i="21"/>
  <c r="M25" i="21"/>
  <c r="R23" i="21"/>
  <c r="I28" i="21"/>
  <c r="E41" i="21"/>
  <c r="N29" i="21"/>
  <c r="J8" i="21"/>
  <c r="C36" i="21"/>
  <c r="R19" i="21"/>
  <c r="C32" i="21"/>
  <c r="C30" i="21"/>
  <c r="C19" i="21"/>
  <c r="M12" i="21"/>
  <c r="O42" i="21"/>
  <c r="M19" i="21"/>
  <c r="R38" i="21"/>
  <c r="E18" i="21"/>
  <c r="O20" i="21"/>
  <c r="I33" i="21"/>
  <c r="F33" i="21"/>
  <c r="J31" i="21"/>
  <c r="G13" i="21"/>
  <c r="J41" i="21"/>
  <c r="K15" i="21"/>
  <c r="O37" i="21"/>
  <c r="O9" i="21"/>
  <c r="E36" i="21"/>
  <c r="E21" i="21"/>
  <c r="I18" i="21"/>
  <c r="O32" i="21"/>
  <c r="K27" i="21"/>
  <c r="M17" i="21"/>
  <c r="J15" i="21"/>
  <c r="R11" i="21"/>
  <c r="R16" i="21"/>
  <c r="G36" i="21"/>
  <c r="G41" i="21"/>
  <c r="F44" i="21"/>
  <c r="F25" i="21"/>
  <c r="G9" i="21"/>
  <c r="N18" i="21"/>
  <c r="K16" i="21"/>
  <c r="F41" i="21"/>
  <c r="N24" i="21"/>
  <c r="E9" i="21"/>
  <c r="N19" i="21"/>
  <c r="I22" i="21"/>
  <c r="F30" i="21"/>
  <c r="F37" i="21"/>
  <c r="O26" i="21"/>
  <c r="J9" i="21"/>
  <c r="G42" i="21"/>
  <c r="C20" i="21"/>
  <c r="F43" i="21"/>
  <c r="R17" i="21"/>
  <c r="K36" i="21"/>
  <c r="E43" i="21"/>
  <c r="O35" i="21"/>
  <c r="R22" i="21"/>
  <c r="F14" i="21"/>
  <c r="F42" i="21"/>
  <c r="I10" i="21"/>
  <c r="E22" i="21"/>
  <c r="R10" i="21"/>
  <c r="E20" i="21"/>
  <c r="C13" i="21"/>
  <c r="J43" i="21"/>
  <c r="C27" i="21"/>
  <c r="G12" i="21"/>
  <c r="G28" i="21"/>
  <c r="F16" i="21"/>
  <c r="F21" i="21"/>
  <c r="M10" i="21"/>
  <c r="M31" i="21"/>
  <c r="R43" i="21"/>
  <c r="J18" i="21"/>
  <c r="N12" i="21"/>
  <c r="N35" i="21"/>
  <c r="R36" i="21"/>
  <c r="R12" i="21"/>
  <c r="N30" i="21"/>
  <c r="R20" i="21"/>
  <c r="O29" i="21"/>
  <c r="M41" i="21"/>
  <c r="J27" i="21"/>
  <c r="N31" i="21"/>
  <c r="R33" i="21"/>
  <c r="R13" i="21"/>
  <c r="M28" i="21"/>
  <c r="E13" i="21"/>
  <c r="O30" i="21"/>
  <c r="G27" i="21"/>
  <c r="E10" i="21"/>
  <c r="F23" i="21"/>
  <c r="R32" i="21"/>
  <c r="O33" i="21"/>
  <c r="K22" i="21"/>
  <c r="I42" i="21"/>
  <c r="G37" i="21"/>
  <c r="N36" i="21"/>
  <c r="I11" i="21"/>
  <c r="R28" i="21"/>
  <c r="F8" i="21"/>
  <c r="M39" i="21"/>
  <c r="F31" i="21"/>
  <c r="N27" i="21"/>
  <c r="I41" i="21"/>
  <c r="E35" i="21"/>
  <c r="M21" i="21"/>
  <c r="E37" i="21"/>
  <c r="K41" i="21"/>
  <c r="C17" i="21"/>
  <c r="J34" i="21"/>
  <c r="J30" i="21"/>
  <c r="G35" i="21"/>
  <c r="J26" i="21"/>
  <c r="C11" i="21"/>
  <c r="I32" i="21"/>
  <c r="G23" i="21"/>
  <c r="N21" i="21"/>
  <c r="E27" i="21"/>
  <c r="F34" i="21"/>
  <c r="E44" i="21"/>
  <c r="N37" i="21"/>
  <c r="F18" i="21"/>
  <c r="N43" i="21"/>
  <c r="I14" i="21"/>
  <c r="J14" i="21"/>
  <c r="C10" i="21"/>
  <c r="O15" i="21"/>
  <c r="O39" i="21"/>
  <c r="I26" i="21"/>
  <c r="F36" i="21"/>
  <c r="G8" i="21"/>
  <c r="N10" i="21"/>
  <c r="R30" i="21"/>
  <c r="J29" i="21"/>
  <c r="I15" i="21"/>
  <c r="J17" i="21"/>
  <c r="O41" i="21"/>
  <c r="F12" i="21"/>
  <c r="E28" i="21"/>
  <c r="N41" i="21"/>
  <c r="G16" i="21"/>
  <c r="G25" i="21"/>
  <c r="G21" i="21"/>
  <c r="R25" i="21"/>
  <c r="J37" i="21"/>
  <c r="J25" i="21"/>
  <c r="R18" i="21"/>
  <c r="E23" i="21"/>
  <c r="C12" i="21"/>
  <c r="E29" i="21"/>
  <c r="I24" i="21"/>
  <c r="K10" i="21"/>
  <c r="F15" i="21"/>
  <c r="M22" i="21"/>
  <c r="K11" i="21"/>
  <c r="R29" i="21"/>
  <c r="N28" i="21"/>
  <c r="O24" i="21"/>
  <c r="N13" i="21"/>
  <c r="O31" i="21"/>
  <c r="F39" i="21"/>
  <c r="E19" i="21"/>
  <c r="N23" i="21"/>
  <c r="J12" i="21"/>
  <c r="J23" i="21"/>
  <c r="E17" i="21"/>
  <c r="G10" i="21"/>
  <c r="J20" i="21"/>
  <c r="F28" i="21"/>
  <c r="K18" i="21"/>
  <c r="C34" i="21"/>
  <c r="M13" i="21"/>
  <c r="C14" i="21"/>
  <c r="K32" i="21"/>
  <c r="R14" i="21"/>
  <c r="R42" i="21"/>
  <c r="M34" i="21"/>
  <c r="E31" i="21"/>
  <c r="C39" i="21"/>
  <c r="N26" i="21"/>
  <c r="C8" i="21"/>
  <c r="K37" i="21"/>
  <c r="C38" i="21"/>
  <c r="J22" i="21"/>
  <c r="J39" i="21"/>
  <c r="J21" i="21"/>
  <c r="M32" i="21"/>
  <c r="F29" i="21"/>
  <c r="I27" i="21"/>
  <c r="I16" i="21"/>
  <c r="N8" i="21"/>
  <c r="O22" i="21"/>
  <c r="I35" i="21"/>
  <c r="I13" i="21"/>
  <c r="M8" i="21"/>
  <c r="N20" i="21"/>
  <c r="F9" i="21"/>
  <c r="I25" i="21"/>
  <c r="M42" i="21"/>
  <c r="O21" i="21"/>
  <c r="K38" i="21"/>
  <c r="J24" i="21"/>
  <c r="F22" i="21"/>
  <c r="M24" i="21"/>
  <c r="C22" i="21"/>
  <c r="G38" i="21"/>
  <c r="C43" i="21"/>
  <c r="K26" i="21"/>
  <c r="O13" i="21"/>
  <c r="K12" i="21"/>
  <c r="C28" i="21"/>
  <c r="G11" i="21"/>
  <c r="N42" i="21"/>
  <c r="Q8" i="21"/>
  <c r="K30" i="21"/>
  <c r="G19" i="21"/>
  <c r="K25" i="21"/>
  <c r="R27" i="21"/>
  <c r="C26" i="21"/>
  <c r="M14" i="21"/>
  <c r="F38" i="21"/>
  <c r="K21" i="21"/>
  <c r="E25" i="21"/>
  <c r="F17" i="21"/>
  <c r="C41" i="21"/>
  <c r="E38" i="21"/>
  <c r="K33" i="21"/>
  <c r="I21" i="21"/>
  <c r="R34" i="21"/>
  <c r="K24" i="21"/>
  <c r="E32" i="21"/>
  <c r="K29" i="21"/>
  <c r="J13" i="21"/>
  <c r="I37" i="21"/>
  <c r="R8" i="21"/>
  <c r="K43" i="21"/>
  <c r="O8" i="21"/>
  <c r="C42" i="21"/>
  <c r="R31" i="21"/>
  <c r="F24" i="21"/>
  <c r="M15" i="21"/>
  <c r="O19" i="21"/>
  <c r="N15" i="21"/>
  <c r="R35" i="21"/>
  <c r="K9" i="21"/>
  <c r="G32" i="21"/>
  <c r="I19" i="21"/>
  <c r="M23" i="21"/>
  <c r="C16" i="21"/>
  <c r="G44" i="21"/>
  <c r="N25" i="21"/>
  <c r="I43" i="21"/>
  <c r="K23" i="21"/>
  <c r="N16" i="21"/>
  <c r="M43" i="21"/>
  <c r="G33" i="21"/>
  <c r="N33" i="21"/>
  <c r="G15" i="21"/>
  <c r="O27" i="21"/>
  <c r="E42" i="21"/>
  <c r="G22" i="21"/>
  <c r="O11" i="21"/>
  <c r="O23" i="21"/>
  <c r="E11" i="21"/>
  <c r="N38" i="21"/>
  <c r="C29" i="21"/>
  <c r="M16" i="21"/>
  <c r="C15" i="21"/>
  <c r="M35" i="21"/>
  <c r="M44" i="21"/>
  <c r="K20" i="21"/>
  <c r="O44" i="21"/>
  <c r="C9" i="21"/>
  <c r="O25" i="21"/>
  <c r="G43" i="21"/>
  <c r="C35" i="21"/>
  <c r="I34" i="21"/>
  <c r="G20" i="21"/>
  <c r="K42" i="21"/>
  <c r="K19" i="21"/>
  <c r="F19" i="21"/>
  <c r="G24" i="21"/>
  <c r="F10" i="21"/>
  <c r="O28" i="21"/>
  <c r="J32" i="21"/>
  <c r="O18" i="21"/>
  <c r="C25" i="21"/>
  <c r="O14" i="21"/>
  <c r="I39" i="21"/>
  <c r="C44" i="21"/>
  <c r="C21" i="21"/>
  <c r="J36" i="21"/>
  <c r="G31" i="21"/>
  <c r="M20" i="21"/>
  <c r="O38" i="21"/>
  <c r="I38" i="21"/>
  <c r="N14" i="21"/>
  <c r="N22" i="21"/>
  <c r="R39" i="21"/>
  <c r="J42" i="21"/>
  <c r="M11" i="21"/>
  <c r="N9" i="21"/>
  <c r="M38" i="21"/>
  <c r="G18" i="21"/>
  <c r="K31" i="21"/>
  <c r="G17" i="21"/>
  <c r="K13" i="21"/>
  <c r="J11" i="21"/>
  <c r="F35" i="21"/>
  <c r="I44" i="21"/>
  <c r="O16" i="21"/>
  <c r="M36" i="21"/>
  <c r="J44" i="21"/>
  <c r="E30" i="21"/>
  <c r="E39" i="21"/>
  <c r="K35" i="21"/>
  <c r="E26" i="21"/>
  <c r="C33" i="21"/>
  <c r="I31" i="21"/>
  <c r="I9" i="21"/>
  <c r="G29" i="21"/>
  <c r="J16" i="21"/>
  <c r="J38" i="21"/>
  <c r="M33" i="21"/>
  <c r="J19" i="21"/>
  <c r="E12" i="21"/>
  <c r="R37" i="21"/>
  <c r="G30" i="21"/>
  <c r="E33" i="21"/>
  <c r="I17" i="21"/>
  <c r="N32" i="21"/>
  <c r="F26" i="21"/>
  <c r="I29" i="21"/>
  <c r="N44" i="21"/>
  <c r="K17" i="21"/>
  <c r="E14" i="21"/>
  <c r="E34" i="21"/>
  <c r="K8" i="21"/>
  <c r="R24" i="21"/>
  <c r="O34" i="21"/>
  <c r="K14" i="21"/>
  <c r="C24" i="21"/>
  <c r="M26" i="21"/>
  <c r="G34" i="21"/>
  <c r="I23" i="21"/>
  <c r="E24" i="21"/>
  <c r="F27" i="21"/>
  <c r="F11" i="21"/>
  <c r="M18" i="21"/>
  <c r="G39" i="21"/>
  <c r="M37" i="21"/>
  <c r="K39" i="21"/>
  <c r="I20" i="21"/>
  <c r="J10" i="21"/>
  <c r="H20" i="21" l="1"/>
  <c r="L37" i="21"/>
  <c r="L18" i="21"/>
  <c r="D24" i="21"/>
  <c r="H23" i="21"/>
  <c r="L26" i="21"/>
  <c r="P24" i="21"/>
  <c r="D34" i="21"/>
  <c r="D14" i="21"/>
  <c r="H29" i="21"/>
  <c r="H17" i="21"/>
  <c r="D33" i="21"/>
  <c r="P37" i="21"/>
  <c r="D12" i="21"/>
  <c r="L33" i="21"/>
  <c r="H9" i="21"/>
  <c r="H31" i="21"/>
  <c r="D26" i="21"/>
  <c r="D39" i="21"/>
  <c r="D30" i="21"/>
  <c r="L36" i="21"/>
  <c r="H44" i="21"/>
  <c r="L38" i="21"/>
  <c r="L11" i="21"/>
  <c r="P39" i="21"/>
  <c r="H38" i="21"/>
  <c r="L20" i="21"/>
  <c r="H39" i="21"/>
  <c r="H34" i="21"/>
  <c r="L44" i="21"/>
  <c r="L35" i="21"/>
  <c r="L16" i="21"/>
  <c r="D11" i="21"/>
  <c r="D42" i="21"/>
  <c r="L43" i="21"/>
  <c r="H43" i="21"/>
  <c r="L23" i="21"/>
  <c r="H19" i="21"/>
  <c r="P35" i="21"/>
  <c r="L15" i="21"/>
  <c r="P31" i="21"/>
  <c r="H37" i="21"/>
  <c r="D32" i="21"/>
  <c r="P34" i="21"/>
  <c r="H21" i="21"/>
  <c r="D38" i="21"/>
  <c r="D25" i="21"/>
  <c r="L14" i="21"/>
  <c r="P27" i="21"/>
  <c r="P8" i="21"/>
  <c r="L24" i="21"/>
  <c r="L42" i="21"/>
  <c r="H25" i="21"/>
  <c r="L8" i="21"/>
  <c r="H13" i="21"/>
  <c r="H35" i="21"/>
  <c r="H16" i="21"/>
  <c r="H27" i="21"/>
  <c r="L32" i="21"/>
  <c r="D31" i="21"/>
  <c r="L34" i="21"/>
  <c r="P42" i="21"/>
  <c r="P14" i="21"/>
  <c r="L13" i="21"/>
  <c r="D17" i="21"/>
  <c r="D19" i="21"/>
  <c r="P29" i="21"/>
  <c r="L22" i="21"/>
  <c r="H24" i="21"/>
  <c r="D29" i="21"/>
  <c r="D23" i="21"/>
  <c r="P18" i="21"/>
  <c r="P25" i="21"/>
  <c r="D28" i="21"/>
  <c r="H15" i="21"/>
  <c r="P30" i="21"/>
  <c r="H26" i="21"/>
  <c r="H14" i="21"/>
  <c r="D44" i="21"/>
  <c r="D27" i="21"/>
  <c r="H32" i="21"/>
  <c r="D37" i="21"/>
  <c r="L21" i="21"/>
  <c r="D35" i="21"/>
  <c r="H41" i="21"/>
  <c r="L39" i="21"/>
  <c r="P28" i="21"/>
  <c r="H11" i="21"/>
  <c r="H42" i="21"/>
  <c r="P32" i="21"/>
  <c r="D10" i="21"/>
  <c r="D13" i="21"/>
  <c r="L28" i="21"/>
  <c r="P13" i="21"/>
  <c r="P33" i="21"/>
  <c r="L41" i="21"/>
  <c r="P20" i="21"/>
  <c r="P12" i="21"/>
  <c r="P36" i="21"/>
  <c r="P43" i="21"/>
  <c r="L31" i="21"/>
  <c r="L10" i="21"/>
  <c r="D20" i="21"/>
  <c r="P10" i="21"/>
  <c r="D22" i="21"/>
  <c r="H10" i="21"/>
  <c r="P22" i="21"/>
  <c r="D43" i="21"/>
  <c r="P17" i="21"/>
  <c r="H22" i="21"/>
  <c r="D9" i="21"/>
  <c r="P16" i="21"/>
  <c r="P11" i="21"/>
  <c r="L17" i="21"/>
  <c r="H18" i="21"/>
  <c r="D21" i="21"/>
  <c r="D36" i="21"/>
  <c r="H33" i="21"/>
  <c r="D18" i="21"/>
  <c r="P38" i="21"/>
  <c r="L19" i="21"/>
  <c r="L12" i="21"/>
  <c r="P19" i="21"/>
  <c r="D41" i="21"/>
  <c r="H28" i="21"/>
  <c r="P23" i="21"/>
  <c r="L25" i="21"/>
  <c r="L9" i="21"/>
  <c r="P44" i="21"/>
  <c r="P41" i="21"/>
  <c r="P9" i="21"/>
  <c r="L30" i="21"/>
  <c r="L29" i="21"/>
  <c r="D8" i="21"/>
  <c r="D15" i="21"/>
  <c r="P21" i="21"/>
  <c r="H36" i="21"/>
  <c r="H12" i="21"/>
  <c r="D16" i="21"/>
  <c r="P15" i="21"/>
  <c r="H30" i="21"/>
  <c r="L27" i="21"/>
  <c r="H8" i="21"/>
  <c r="S21" i="21" l="1"/>
  <c r="S38" i="21"/>
  <c r="S19" i="21"/>
  <c r="S36" i="21"/>
  <c r="S15" i="21"/>
  <c r="S16" i="21"/>
  <c r="S10" i="21"/>
  <c r="S17" i="21"/>
  <c r="S34" i="21"/>
  <c r="S28" i="21"/>
  <c r="S18" i="21"/>
  <c r="S43" i="21"/>
  <c r="S30" i="21"/>
  <c r="S33" i="21"/>
  <c r="S29" i="21"/>
  <c r="S14" i="21"/>
  <c r="S35" i="21"/>
  <c r="S24" i="21"/>
  <c r="S22" i="21"/>
  <c r="S41" i="21"/>
  <c r="S23" i="21"/>
  <c r="S12" i="21"/>
  <c r="S13" i="21"/>
  <c r="S32" i="21"/>
  <c r="S42" i="21"/>
  <c r="S8" i="21"/>
  <c r="S26" i="21"/>
  <c r="S9" i="21"/>
  <c r="S44" i="21"/>
  <c r="S11" i="21"/>
  <c r="S20" i="21"/>
  <c r="S25" i="21"/>
  <c r="S27" i="21"/>
  <c r="S31" i="21"/>
  <c r="S39" i="21"/>
  <c r="S37" i="21"/>
</calcChain>
</file>

<file path=xl/sharedStrings.xml><?xml version="1.0" encoding="utf-8"?>
<sst xmlns="http://schemas.openxmlformats.org/spreadsheetml/2006/main" count="2390" uniqueCount="846">
  <si>
    <t>EUR</t>
  </si>
  <si>
    <t>BE</t>
  </si>
  <si>
    <t>DE</t>
  </si>
  <si>
    <t>DK</t>
  </si>
  <si>
    <t>ES</t>
  </si>
  <si>
    <t>FR</t>
  </si>
  <si>
    <t>IT</t>
  </si>
  <si>
    <t>NL</t>
  </si>
  <si>
    <t>NO</t>
  </si>
  <si>
    <t>SE</t>
  </si>
  <si>
    <t>IFRS</t>
  </si>
  <si>
    <t>General Bank Data</t>
  </si>
  <si>
    <t>3.e.(1)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</si>
  <si>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</si>
  <si>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</si>
  <si>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</si>
  <si>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</si>
  <si>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</si>
  <si>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</si>
  <si>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</si>
  <si>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</si>
  <si>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</si>
  <si>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</si>
  <si>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</si>
  <si>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</si>
  <si>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</si>
  <si>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</si>
  <si>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</si>
  <si>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</si>
  <si>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</si>
  <si>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</si>
  <si>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</si>
  <si>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</si>
  <si>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</si>
  <si>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</si>
  <si>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</si>
  <si>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</si>
  <si>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</si>
  <si>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</si>
  <si>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</si>
  <si>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</si>
  <si>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</si>
  <si>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</si>
  <si>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</si>
  <si>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</si>
  <si>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</si>
  <si>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</si>
  <si>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</si>
  <si>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</si>
  <si>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</si>
  <si>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</si>
  <si>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</si>
  <si>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</si>
  <si>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</si>
  <si>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</si>
  <si>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</si>
  <si>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</si>
  <si>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</si>
  <si>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</si>
  <si>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</si>
  <si>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</si>
  <si>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</si>
  <si>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</si>
  <si>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</si>
  <si>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</si>
  <si>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</si>
  <si>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</si>
  <si>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</si>
  <si>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</si>
  <si>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</si>
  <si>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>6.l.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</si>
  <si>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</si>
  <si>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</si>
  <si>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</si>
  <si>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</si>
  <si>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</si>
  <si>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</si>
  <si>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</si>
  <si>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</si>
  <si>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</si>
  <si>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</si>
  <si>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</si>
  <si>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</si>
  <si>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</si>
  <si>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</si>
  <si>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</si>
  <si>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</si>
  <si>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</si>
  <si>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</si>
  <si>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</si>
  <si>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</si>
  <si>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</si>
  <si>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</si>
  <si>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</si>
  <si>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</si>
  <si>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</si>
  <si>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</si>
  <si>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</si>
  <si>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</si>
  <si>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</si>
  <si>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</si>
  <si>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</si>
  <si>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</si>
  <si>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</si>
  <si>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</si>
  <si>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</si>
  <si>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</si>
  <si>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</si>
  <si>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</si>
  <si>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</si>
  <si>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</si>
  <si>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</si>
  <si>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</si>
  <si>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</si>
  <si>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</si>
  <si>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</si>
  <si>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</si>
  <si>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</si>
  <si>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</si>
  <si>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</si>
  <si>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</si>
  <si>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</si>
  <si>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in million EUR</t>
  </si>
  <si>
    <t>Indicator value</t>
  </si>
  <si>
    <t>(2) Bank name</t>
  </si>
  <si>
    <t>d. Trading and AFS securities that meet the definition of Level 2 assets, with haircuts</t>
  </si>
  <si>
    <t>GSIB</t>
  </si>
  <si>
    <t>m. Other Sections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</si>
  <si>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</si>
  <si>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</si>
  <si>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</si>
  <si>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</si>
  <si>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</si>
  <si>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</si>
  <si>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</si>
  <si>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</si>
  <si>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</si>
  <si>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</si>
  <si>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</si>
  <si>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</si>
  <si>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</si>
  <si>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</si>
  <si>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(5) Equity securities</t>
  </si>
  <si>
    <t>(1) Net positive fair value</t>
  </si>
  <si>
    <t>(1) Net negative fair value</t>
  </si>
  <si>
    <t>Memorandum Items</t>
  </si>
  <si>
    <t>Ancillary Data</t>
  </si>
  <si>
    <t>16.a.</t>
  </si>
  <si>
    <t>16.b.</t>
  </si>
  <si>
    <t>16.c.</t>
  </si>
  <si>
    <t>18.j.</t>
  </si>
  <si>
    <t>18.k.</t>
  </si>
  <si>
    <t>20.a.</t>
  </si>
  <si>
    <t>20.b.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</si>
  <si>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</si>
  <si>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</si>
  <si>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</si>
  <si>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</si>
  <si>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</si>
  <si>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</si>
  <si>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</si>
  <si>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</si>
  <si>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</si>
  <si>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</si>
  <si>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</si>
  <si>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</si>
  <si>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</si>
  <si>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</si>
  <si>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</si>
  <si>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18.b.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</si>
  <si>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</si>
  <si>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</si>
  <si>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</si>
  <si>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</si>
  <si>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18.c.</t>
  </si>
  <si>
    <t>18.d.</t>
  </si>
  <si>
    <t>18.e.</t>
  </si>
  <si>
    <t>18.f.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</si>
  <si>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</si>
  <si>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</si>
  <si>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</si>
  <si>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</si>
  <si>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</si>
  <si>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</si>
  <si>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</si>
  <si>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</si>
  <si>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</si>
  <si>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</si>
  <si>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</si>
  <si>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</si>
  <si>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</si>
  <si>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</si>
  <si>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</si>
  <si>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</si>
  <si>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</si>
  <si>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</si>
  <si>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</si>
  <si>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</si>
  <si>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</si>
  <si>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</si>
  <si>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</si>
  <si>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</si>
  <si>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</si>
  <si>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</si>
  <si>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</si>
  <si>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</si>
  <si>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</si>
  <si>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</si>
  <si>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</si>
  <si>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</si>
  <si>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</si>
  <si>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</si>
  <si>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</si>
  <si>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</si>
  <si>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18.a.(14)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</si>
  <si>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</si>
  <si>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</si>
  <si>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</si>
  <si>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</si>
  <si>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</si>
  <si>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</si>
  <si>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</si>
  <si>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</si>
  <si>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</si>
  <si>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</si>
  <si>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</si>
  <si>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</si>
  <si>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</si>
  <si>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</si>
  <si>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</si>
  <si>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</si>
  <si>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</si>
  <si>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</si>
  <si>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</si>
  <si>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bank name</t>
  </si>
  <si>
    <t>shortcode</t>
  </si>
  <si>
    <t>country</t>
  </si>
  <si>
    <t>bank</t>
  </si>
  <si>
    <t>ABN Amro</t>
  </si>
  <si>
    <t>ABN</t>
  </si>
  <si>
    <t>Banca Monte dei Paschi di Siena</t>
  </si>
  <si>
    <t>Banque Postale</t>
  </si>
  <si>
    <t>POS</t>
  </si>
  <si>
    <t>Barclays</t>
  </si>
  <si>
    <t>UK</t>
  </si>
  <si>
    <t>BAR</t>
  </si>
  <si>
    <t>BBVA</t>
  </si>
  <si>
    <t>BBV</t>
  </si>
  <si>
    <t>BNP Paribas</t>
  </si>
  <si>
    <t>BNP</t>
  </si>
  <si>
    <t>BPCE</t>
  </si>
  <si>
    <t>BPC</t>
  </si>
  <si>
    <t>Credit Agricole</t>
  </si>
  <si>
    <t>CAG</t>
  </si>
  <si>
    <t>Credit Mutuel</t>
  </si>
  <si>
    <t>CMU</t>
  </si>
  <si>
    <t>Danske Bank</t>
  </si>
  <si>
    <t>DAN</t>
  </si>
  <si>
    <t>DNB</t>
  </si>
  <si>
    <t>Erste Group</t>
  </si>
  <si>
    <t>AT</t>
  </si>
  <si>
    <t>ERS</t>
  </si>
  <si>
    <t>Handelsbanken</t>
  </si>
  <si>
    <t>HAN</t>
  </si>
  <si>
    <t>HSBC</t>
  </si>
  <si>
    <t>HSB</t>
  </si>
  <si>
    <t>ING</t>
  </si>
  <si>
    <t>Intesa Sanpaolo</t>
  </si>
  <si>
    <t>INT</t>
  </si>
  <si>
    <t>KBC</t>
  </si>
  <si>
    <t>CAI</t>
  </si>
  <si>
    <t>Lloyds</t>
  </si>
  <si>
    <t>LOY</t>
  </si>
  <si>
    <t>Nationwide</t>
  </si>
  <si>
    <t>NAT</t>
  </si>
  <si>
    <t>Nordea</t>
  </si>
  <si>
    <t>NOR</t>
  </si>
  <si>
    <t>Rabobank</t>
  </si>
  <si>
    <t>RAB</t>
  </si>
  <si>
    <t>RBS</t>
  </si>
  <si>
    <t>Santander</t>
  </si>
  <si>
    <t>SAN</t>
  </si>
  <si>
    <t>SEB</t>
  </si>
  <si>
    <t>Societe Generale</t>
  </si>
  <si>
    <t>SOC</t>
  </si>
  <si>
    <t>Standard Chartered</t>
  </si>
  <si>
    <t>STC</t>
  </si>
  <si>
    <t>Swedbank</t>
  </si>
  <si>
    <t>SWE</t>
  </si>
  <si>
    <t>Unicredit</t>
  </si>
  <si>
    <t>UNI</t>
  </si>
  <si>
    <t>Bayern LB</t>
  </si>
  <si>
    <t>BLB</t>
  </si>
  <si>
    <t>Commerzbank</t>
  </si>
  <si>
    <t>COM</t>
  </si>
  <si>
    <t>Deutsche Bank</t>
  </si>
  <si>
    <t>DEB</t>
  </si>
  <si>
    <t>DZ Bank</t>
  </si>
  <si>
    <t>DZB</t>
  </si>
  <si>
    <t>Helaba</t>
  </si>
  <si>
    <t>LBBW</t>
  </si>
  <si>
    <t>LBW</t>
  </si>
  <si>
    <t>NordLB</t>
  </si>
  <si>
    <t xml:space="preserve">Bank name:  </t>
  </si>
  <si>
    <t>EBA small logo</t>
  </si>
  <si>
    <t>Categories</t>
  </si>
  <si>
    <t>Size</t>
  </si>
  <si>
    <t>Interconnectedness</t>
  </si>
  <si>
    <t>Substitutability/Financial Institution Infrastructure</t>
  </si>
  <si>
    <t>Complexity</t>
  </si>
  <si>
    <t>Cross-Jurisdictional Activity</t>
  </si>
  <si>
    <t>Indicators</t>
  </si>
  <si>
    <t>Bank name</t>
  </si>
  <si>
    <t>Intra-financial system assets</t>
  </si>
  <si>
    <t>Intra-financial system liabilities</t>
  </si>
  <si>
    <t>Securities outstanding</t>
  </si>
  <si>
    <t xml:space="preserve">Payments activity </t>
  </si>
  <si>
    <t>Assets under custody</t>
  </si>
  <si>
    <t>Underwriting activity</t>
  </si>
  <si>
    <t>Trading and AFS securities</t>
  </si>
  <si>
    <t>Level 3 assets</t>
  </si>
  <si>
    <t>Cross-jurisdictional claims</t>
  </si>
  <si>
    <t>Cross-jurisdictional liabilities</t>
  </si>
  <si>
    <t>Produced  on:</t>
  </si>
  <si>
    <t>BE_KBC</t>
  </si>
  <si>
    <t>NO_DNB</t>
  </si>
  <si>
    <t>IT_INT</t>
  </si>
  <si>
    <t>IT_UNI</t>
  </si>
  <si>
    <t>UK_STC</t>
  </si>
  <si>
    <t>DE_BLB</t>
  </si>
  <si>
    <t>DE_COM</t>
  </si>
  <si>
    <t>DE_DEB</t>
  </si>
  <si>
    <t>DE_DZB</t>
  </si>
  <si>
    <t>DE_LBW</t>
  </si>
  <si>
    <t>DK_DAN</t>
  </si>
  <si>
    <t>FR_BPC</t>
  </si>
  <si>
    <t>FR_CMU</t>
  </si>
  <si>
    <t>FR_POS</t>
  </si>
  <si>
    <t>NL_ABN</t>
  </si>
  <si>
    <t>NL_ING</t>
  </si>
  <si>
    <t>NL_RAB</t>
  </si>
  <si>
    <t>UK_BAR</t>
  </si>
  <si>
    <t>UK_HSB</t>
  </si>
  <si>
    <t>UK_LOY</t>
  </si>
  <si>
    <t>UK_NAT</t>
  </si>
  <si>
    <t>UK_RBS</t>
  </si>
  <si>
    <t>a. General information provided by the relevant supervisory authority:</t>
  </si>
  <si>
    <t>English</t>
  </si>
  <si>
    <t>h. Securities outstanding indicator (sum of items 5.a through 5.g)</t>
  </si>
  <si>
    <t>a. Assets under custody indicator</t>
  </si>
  <si>
    <t>c. Underwriting activity indicator (sum of items 8.a and 8.b)</t>
  </si>
  <si>
    <t>e. Trading and AFS securities indicator (sum of items 10.a and 10.b, minus the sum of 10.c and 10.d)</t>
  </si>
  <si>
    <t>c. Cross-jurisdictional liabilities indicator (sum of items 13.a and 13.b, minus 13.a.(1))</t>
  </si>
  <si>
    <t>Amount</t>
  </si>
  <si>
    <t>AT_ERS</t>
  </si>
  <si>
    <t>FR_SOC</t>
  </si>
  <si>
    <t>FR_BNP</t>
  </si>
  <si>
    <t>SE_HAN</t>
  </si>
  <si>
    <t>FR_CAG</t>
  </si>
  <si>
    <t>SE_NOR</t>
  </si>
  <si>
    <t>SE_SEB</t>
  </si>
  <si>
    <t>SE_SWE</t>
  </si>
  <si>
    <t>BFA</t>
  </si>
  <si>
    <t>ES_SAN</t>
  </si>
  <si>
    <t>ES_BBV</t>
  </si>
  <si>
    <t>ES_BFA</t>
  </si>
  <si>
    <t>ES_CAI</t>
  </si>
  <si>
    <t>2.o.</t>
  </si>
  <si>
    <t>4.g.</t>
  </si>
  <si>
    <t>5.i.</t>
  </si>
  <si>
    <t>6.n.</t>
  </si>
  <si>
    <t>7.a.</t>
  </si>
  <si>
    <t>8.c.</t>
  </si>
  <si>
    <t>10.f.</t>
  </si>
  <si>
    <t>12.c.</t>
  </si>
  <si>
    <t>13.d.</t>
  </si>
  <si>
    <t>Total exposures</t>
  </si>
  <si>
    <t>OTC derivatives</t>
  </si>
  <si>
    <t>(chart axis scales may need to be adjusted for readability)</t>
  </si>
  <si>
    <t>Please select the indicator</t>
  </si>
  <si>
    <t>YoY change</t>
  </si>
  <si>
    <t>Size - Total Exposures</t>
  </si>
  <si>
    <t>Nykredit</t>
  </si>
  <si>
    <t>DK_NYK</t>
  </si>
  <si>
    <t>a. Derivatives</t>
  </si>
  <si>
    <t>(1) Counterparty exposure of derivatives contracts</t>
  </si>
  <si>
    <t>2.a.(1)</t>
  </si>
  <si>
    <t>(2) Capped notional amount of credit derivatives</t>
  </si>
  <si>
    <t>2.a.(2)</t>
  </si>
  <si>
    <t>(3) Potential future exposure of derivative contracts</t>
  </si>
  <si>
    <t>2.a.(3)</t>
  </si>
  <si>
    <t>b. Securities financing transactions (SFTs)</t>
  </si>
  <si>
    <t>(1) Adjusted gross value of SFTs</t>
  </si>
  <si>
    <t>2.b.(1)</t>
  </si>
  <si>
    <t>(2) Counterparty exposure of SFTs</t>
  </si>
  <si>
    <t>2.b.(2)</t>
  </si>
  <si>
    <t>c. Other assets</t>
  </si>
  <si>
    <t>d. Gross notional amount of off-balance sheet items</t>
  </si>
  <si>
    <t>(1) Items subject to a 0% credit conversion factor (CCF)</t>
  </si>
  <si>
    <t>(2) Items subject to a 20% CCF</t>
  </si>
  <si>
    <t>2.d.(2)</t>
  </si>
  <si>
    <t>(3) Items subject to a 50% CCF</t>
  </si>
  <si>
    <t>2.d.(3)</t>
  </si>
  <si>
    <t>(4) Items subject to a 100% CCF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</si>
  <si>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</si>
  <si>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</si>
  <si>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</si>
  <si>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a. Funds deposited by or borrowed from other financial institutions:</t>
  </si>
  <si>
    <t>(1) Deposits due to depository institutions</t>
  </si>
  <si>
    <t>4.a.(1)</t>
  </si>
  <si>
    <t>(2) Deposits due to non-depository financial institutions</t>
  </si>
  <si>
    <t>4.a.(2)</t>
  </si>
  <si>
    <t>(3) Loans obtained from other financial institutions</t>
  </si>
  <si>
    <t>4.a.(3)</t>
  </si>
  <si>
    <t>b. Unused portion of committed lines obtained from other financial institutions</t>
  </si>
  <si>
    <t>d. Over-the-counter derivatives with other financial institutions that have a net negative fair value:</t>
  </si>
  <si>
    <t>4.d.(1)</t>
  </si>
  <si>
    <t>4.d.(2)</t>
  </si>
  <si>
    <t>e. Intra-financial system liabilities indicator (sum of items 4.a.(1) through 4.d.(2))</t>
  </si>
  <si>
    <t>4.e.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</si>
  <si>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</si>
  <si>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</si>
  <si>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</si>
  <si>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</si>
  <si>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</si>
  <si>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</si>
  <si>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</si>
  <si>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</si>
  <si>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</si>
  <si>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</si>
  <si>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a. Level 3 assets indicator (Assets valued for accounting purposes using Level 3 measurement inputs)</t>
  </si>
  <si>
    <t>g. Gross value of cash provided and gross fair value of securities provided in SFTs</t>
  </si>
  <si>
    <t>a. Account value for variable insurance products with minimum guarantees, gross of reinsurance</t>
  </si>
  <si>
    <t>b. Account value for variable insurance products with minimum guarantees, net of reinsurance</t>
  </si>
  <si>
    <t>(2) Potential future exposure of derivatives contracts for insurance subsidiaries</t>
  </si>
  <si>
    <t>17.d.</t>
  </si>
  <si>
    <t>17.f.</t>
  </si>
  <si>
    <t>17.g.</t>
  </si>
  <si>
    <t>(1) Funds deposited with or lent to other financial institutions</t>
  </si>
  <si>
    <t>(2) Unused portion of committed lines extended to other financial institutions</t>
  </si>
  <si>
    <t>(3) Holdings of securities issued by other financial institutions</t>
  </si>
  <si>
    <t>(4) Net positive current exposure of SFTs with other financial institutions</t>
  </si>
  <si>
    <t>(5) OTC derivatives with other financial institutions that have a net positive fair value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</si>
  <si>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</si>
  <si>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</si>
  <si>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</si>
  <si>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</si>
  <si>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</si>
  <si>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</si>
  <si>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</si>
  <si>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</si>
  <si>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</si>
  <si>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</si>
  <si>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</si>
  <si>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</si>
  <si>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</si>
  <si>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</si>
  <si>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</si>
  <si>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</si>
  <si>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</si>
  <si>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</si>
  <si>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</si>
  <si>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Section 19 - Complexity Items</t>
  </si>
  <si>
    <t>a. Notional amount of over-the-counter (OTC) derivatives, including insurance subsidiaries</t>
  </si>
  <si>
    <t>Section 20 - Cross-Jurisdictional Activity Items</t>
  </si>
  <si>
    <t>b. Foreign liabilities on an immediate risk basis (including derivatives)</t>
  </si>
  <si>
    <t>(1) Foreign derivative liabilities on an immediate risk basis</t>
  </si>
  <si>
    <t>20.b.(1)</t>
  </si>
  <si>
    <t>Section 21 - Short-term Funding Items</t>
  </si>
  <si>
    <t>a. Secured funding captured in the liquidity coverage ratio (LCR):</t>
  </si>
  <si>
    <t>(1) Funding backed by Level 1 liquid assets</t>
  </si>
  <si>
    <t>(2) Funding backed by Level 2A liquid assets</t>
  </si>
  <si>
    <t>(3) Funding backed by Level 2B liquid assets</t>
  </si>
  <si>
    <t>(4) Funding backed by non-HQLA</t>
  </si>
  <si>
    <t>(5) ABS, structured financing instruments, ABCP, conduits, SIVs and other such funding activities</t>
  </si>
  <si>
    <t>(6) Collateral swaps</t>
  </si>
  <si>
    <t>b. Unsecured wholesale funding captured in the LCR:</t>
  </si>
  <si>
    <t>(1) Operational deposits from non-financial entities</t>
  </si>
  <si>
    <t>(2) Operational deposits from financial institutions</t>
  </si>
  <si>
    <t>(3) Non-operational deposits from non-financial entities</t>
  </si>
  <si>
    <t>(4) Non-operational deposits from financial institutions and unsecured debt issuance</t>
  </si>
  <si>
    <t>c. Secured funding captured in the net stable funding ratio (NSFR):</t>
  </si>
  <si>
    <t>(1) Secured funding with a maturity of less than 6 months</t>
  </si>
  <si>
    <t>(2) Secured funding with a maturity of between 6 months and 1 year</t>
  </si>
  <si>
    <t>d. Unsecured wholesale funding captured in the NSFR with a maturity of less than 6 months:</t>
  </si>
  <si>
    <t>(3) Non-operational deposits and non-deposit unsecured funding from non-financial entities</t>
  </si>
  <si>
    <t>(4) Non-operational deposits and other wholesale funding from financial institutions</t>
  </si>
  <si>
    <t>22.a.</t>
  </si>
  <si>
    <t>(8) Section 19 - Complexity Items</t>
  </si>
  <si>
    <t>(9) Section 20 - Cross-Jurisdictional Activity Items</t>
  </si>
  <si>
    <t>(10) Section 21 - Short-term Funding</t>
  </si>
  <si>
    <t>(million EUR, data as of end-2015)</t>
  </si>
  <si>
    <t>(million EUR, data as of end-2014)</t>
  </si>
  <si>
    <t>(million EUR, data as of end-2013)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</si>
  <si>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</si>
  <si>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</si>
  <si>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</si>
  <si>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</si>
  <si>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>(1) Any intragroup transactions included in 18.f</t>
  </si>
  <si>
    <t>b. Trading and available-for-sale (AFS) securities gross of deduction of liquid assets, including insurance subsidiaries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</si>
  <si>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</si>
  <si>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</si>
  <si>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>(1) Foreign derivatives liabilities on an immediate risk basis (considering EA as a single jurisdiction)</t>
  </si>
  <si>
    <t>(1) Any foreign liabilities to related offices included in item 20.h (considering EA as a single jurisdiction)</t>
  </si>
  <si>
    <t>e. Unsecured wholesale funding captured in the NSFR with a maturity between 6 months and 1 year</t>
  </si>
  <si>
    <t>Section 22 - Ancillary Items</t>
  </si>
  <si>
    <t>a. Foreign net revenue (considering the Euro Area as a single jurisdiction)</t>
  </si>
  <si>
    <t>Section 23 - Indicator Values</t>
  </si>
  <si>
    <t>a. General information provided by the relevant supervisory authority:</t>
    <phoneticPr fontId="6" type="noConversion"/>
  </si>
  <si>
    <t>h. Securities outstanding indicator (sum of items 5.a through 5.g)</t>
    <phoneticPr fontId="6" type="noConversion"/>
  </si>
  <si>
    <t>5.h.</t>
    <phoneticPr fontId="6" type="noConversion"/>
  </si>
  <si>
    <t>6.m.</t>
  </si>
  <si>
    <t>a. Assets under custody indicator</t>
    <phoneticPr fontId="6" type="noConversion"/>
  </si>
  <si>
    <t>c. Underwriting activity indicator (sum of items 8.a and 8.b)</t>
    <phoneticPr fontId="6" type="noConversion"/>
  </si>
  <si>
    <t>e. Trading and AFS securities indicator (sum of items 10.a and 10.b, minus the sum of 10.c and 10.d)</t>
    <phoneticPr fontId="6" type="noConversion"/>
  </si>
  <si>
    <t>c. Cross-jurisdictional liabilities indicator (sum of items 13.a and 13.b, minus 13.a.(1))</t>
    <phoneticPr fontId="6" type="noConversion"/>
  </si>
  <si>
    <t>14.i.</t>
    <phoneticPr fontId="6" type="noConversion"/>
  </si>
  <si>
    <t>j. Gross negative fair value of OTC derivatives transactions</t>
    <phoneticPr fontId="6" type="noConversion"/>
  </si>
  <si>
    <t>14.j.</t>
    <phoneticPr fontId="6" type="noConversion"/>
  </si>
  <si>
    <r>
      <rPr>
        <sz val="10"/>
        <rFont val="Arial"/>
        <family val="2"/>
      </rPr>
      <t>a. Held-to-maturity securities</t>
    </r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</si>
  <si>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</si>
  <si>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b. Payments made in the reporting year</t>
    </r>
  </si>
  <si>
    <t>16.d.</t>
  </si>
  <si>
    <r>
      <rPr>
        <sz val="10"/>
        <rFont val="Arial"/>
        <family val="2"/>
      </rPr>
      <t>e. Exposures of insurance subsidiaries:</t>
    </r>
  </si>
  <si>
    <t>16.e.(1)</t>
  </si>
  <si>
    <t>16.e.(2)</t>
  </si>
  <si>
    <t>17.e.(1)</t>
  </si>
  <si>
    <t>17.e.(2)</t>
  </si>
  <si>
    <t>17.e.(3)</t>
  </si>
  <si>
    <t>17.e.(4)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</si>
  <si>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</si>
  <si>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18.b.(1)</t>
  </si>
  <si>
    <t>18.c.(1)</t>
  </si>
  <si>
    <t>18.d.(1)</t>
  </si>
  <si>
    <t>18.e.(1)</t>
  </si>
  <si>
    <t>18.f.(1)</t>
  </si>
  <si>
    <t xml:space="preserve">19.c. </t>
  </si>
  <si>
    <t>19.d.</t>
  </si>
  <si>
    <t>20.c.</t>
  </si>
  <si>
    <t>20.d.</t>
  </si>
  <si>
    <t>20.e.</t>
  </si>
  <si>
    <t>20.f.</t>
  </si>
  <si>
    <t>20.g.</t>
  </si>
  <si>
    <t>20.h.(1)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</si>
  <si>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</si>
  <si>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</si>
  <si>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</si>
  <si>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</si>
  <si>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</si>
  <si>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</si>
  <si>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</si>
  <si>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</si>
  <si>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</si>
  <si>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</si>
  <si>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</si>
  <si>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</si>
  <si>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23.m.(1)</t>
  </si>
  <si>
    <t>23.m.(2)</t>
  </si>
  <si>
    <t>23.m.(3)</t>
  </si>
  <si>
    <t>23.m.(4)</t>
  </si>
  <si>
    <t>23.m.(5)</t>
  </si>
  <si>
    <t>23.m.(6)</t>
  </si>
  <si>
    <t>23.m.(7)</t>
  </si>
  <si>
    <t>23.m.(8)</t>
  </si>
  <si>
    <t>23.m.(9)</t>
  </si>
  <si>
    <t>23.m.(10)</t>
  </si>
  <si>
    <t xml:space="preserve">(11) Section 22 - Ancillary indicators </t>
  </si>
  <si>
    <t>23.m.(11)</t>
  </si>
  <si>
    <t>5.h.</t>
  </si>
  <si>
    <t>10.e.</t>
  </si>
  <si>
    <t>12.a.</t>
  </si>
  <si>
    <t>13.c.</t>
  </si>
  <si>
    <t>DanskeBank</t>
  </si>
  <si>
    <t>DKK</t>
  </si>
  <si>
    <t>EN</t>
  </si>
  <si>
    <t>Total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</si>
  <si>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</si>
  <si>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</si>
  <si>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</si>
  <si>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</si>
  <si>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</si>
  <si>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</si>
  <si>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</si>
  <si>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</si>
  <si>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</si>
  <si>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</si>
  <si>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J</t>
  </si>
  <si>
    <t>K</t>
  </si>
  <si>
    <t>Banks</t>
  </si>
  <si>
    <t xml:space="preserve">The color coding gives an indication of the ranking of the banks for each indicator, for each category and for the combination of the measures. </t>
  </si>
  <si>
    <t>ES_SAB</t>
  </si>
  <si>
    <t>Sabadell</t>
  </si>
  <si>
    <t>SAB</t>
  </si>
  <si>
    <t>www.nordea.com/gsib</t>
  </si>
  <si>
    <t>Substitutability / Financial Institution Infrastructure</t>
  </si>
  <si>
    <t>million € / index base = 2013</t>
  </si>
  <si>
    <t>Stable sample across years</t>
  </si>
  <si>
    <t>Please select bank from stable sample:</t>
  </si>
  <si>
    <t>(million EUR, data as of end-2016)</t>
  </si>
  <si>
    <t>d. Net positive current exposure of securities financing transactions with other financial institutions</t>
  </si>
  <si>
    <t>c. Net negative current exposure of securities financing transactions with other financial institutions</t>
  </si>
  <si>
    <t>k. Mexican pesos (MXN)</t>
  </si>
  <si>
    <r>
      <rPr>
        <sz val="10"/>
        <rFont val="Arial"/>
        <family val="2"/>
      </rPr>
      <t>l. Swedish krona (SEK)</t>
    </r>
  </si>
  <si>
    <r>
      <rPr>
        <sz val="10"/>
        <rFont val="Arial"/>
        <family val="2"/>
      </rPr>
      <t>m. United States dollars (USD)</t>
    </r>
  </si>
  <si>
    <r>
      <rPr>
        <sz val="10"/>
        <rFont val="Arial"/>
        <family val="2"/>
      </rPr>
      <t>n. Payments activity indicator (sum of items 6.a through 6.m)</t>
    </r>
  </si>
  <si>
    <r>
      <rPr>
        <sz val="10"/>
        <rFont val="Arial"/>
        <family val="2"/>
      </rPr>
      <t>(1) New Zealand dollars (NZD)</t>
    </r>
  </si>
  <si>
    <r>
      <t>15.b.</t>
    </r>
    <r>
      <rPr>
        <sz val="10"/>
        <rFont val="Arial"/>
        <family val="2"/>
      </rPr>
      <t>(1)</t>
    </r>
  </si>
  <si>
    <r>
      <rPr>
        <sz val="10"/>
        <rFont val="Arial"/>
        <family val="2"/>
      </rPr>
      <t>(2) Russian rubles (RUB)</t>
    </r>
  </si>
  <si>
    <r>
      <t>15.b</t>
    </r>
    <r>
      <rPr>
        <sz val="10"/>
        <rFont val="Arial"/>
        <family val="2"/>
      </rPr>
      <t>.(2)</t>
    </r>
  </si>
  <si>
    <t>(1) On-balance sheet and off-balance sheet insurance assets</t>
  </si>
  <si>
    <r>
      <rPr>
        <sz val="10"/>
        <rFont val="Arial"/>
        <family val="2"/>
      </rPr>
      <t>(3) Investment value in consolidated entities</t>
    </r>
  </si>
  <si>
    <r>
      <t>16.e</t>
    </r>
    <r>
      <rPr>
        <sz val="10"/>
        <rFont val="Arial"/>
        <family val="2"/>
      </rPr>
      <t>.(3)</t>
    </r>
  </si>
  <si>
    <r>
      <rPr>
        <sz val="10"/>
        <rFont val="Arial"/>
        <family val="2"/>
      </rPr>
      <t>a. Intra-financial system assets, including insurance subsidiaries</t>
    </r>
  </si>
  <si>
    <r>
      <t>17</t>
    </r>
    <r>
      <rPr>
        <sz val="10"/>
        <rFont val="Arial"/>
        <family val="2"/>
      </rPr>
      <t>.a.</t>
    </r>
  </si>
  <si>
    <r>
      <t>17.</t>
    </r>
    <r>
      <rPr>
        <sz val="10"/>
        <rFont val="Arial"/>
        <family val="2"/>
      </rPr>
      <t>a.(1)</t>
    </r>
  </si>
  <si>
    <r>
      <t>17.</t>
    </r>
    <r>
      <rPr>
        <sz val="10"/>
        <rFont val="Arial"/>
        <family val="2"/>
      </rPr>
      <t>a.(2)</t>
    </r>
  </si>
  <si>
    <r>
      <t>17.</t>
    </r>
    <r>
      <rPr>
        <sz val="10"/>
        <rFont val="Arial"/>
        <family val="2"/>
      </rPr>
      <t>a.(3)</t>
    </r>
  </si>
  <si>
    <r>
      <t>17.</t>
    </r>
    <r>
      <rPr>
        <sz val="10"/>
        <rFont val="Arial"/>
        <family val="2"/>
      </rPr>
      <t>a.(4)</t>
    </r>
  </si>
  <si>
    <r>
      <t>17</t>
    </r>
    <r>
      <rPr>
        <sz val="10"/>
        <rFont val="Arial"/>
        <family val="2"/>
      </rPr>
      <t>.a.(5)</t>
    </r>
  </si>
  <si>
    <t>b. Intra-financial system assets, including asset management companies</t>
  </si>
  <si>
    <t>c. Intra-financial system assets, including private equity funds</t>
  </si>
  <si>
    <t>d. Over-the-counter derivatives with other financial institutions that have a net positive fair value (revised definition)</t>
  </si>
  <si>
    <r>
      <rPr>
        <sz val="10"/>
        <rFont val="Arial"/>
        <family val="2"/>
      </rPr>
      <t>e. Intra-financial system liabilities, including insurance subsidiaries</t>
    </r>
  </si>
  <si>
    <r>
      <t>17</t>
    </r>
    <r>
      <rPr>
        <sz val="10"/>
        <rFont val="Arial"/>
        <family val="2"/>
      </rPr>
      <t>.e.</t>
    </r>
  </si>
  <si>
    <t>f. Intra-financial system liabilities, including asset management companies</t>
  </si>
  <si>
    <t>g. Intra-financial system liabilities, including private equity funds</t>
  </si>
  <si>
    <t>h. Over-the-counter derivatives with other financial institutions that have a net negative fair value (revised definition)</t>
  </si>
  <si>
    <t>17.h.</t>
  </si>
  <si>
    <t>i. Securities outstanding, including the securities issued by insurance subsidiaries</t>
  </si>
  <si>
    <t>17.i.</t>
  </si>
  <si>
    <t>18.l.</t>
  </si>
  <si>
    <t>c. Local liabilities in local currency (including derivatives activity)</t>
  </si>
  <si>
    <t>d. Cross-jurisdictional local claims in local currency (excluding derivatives activity)</t>
  </si>
  <si>
    <t>e. Cross-jurisdictional local claims in local currency (including derivatives activity)</t>
  </si>
  <si>
    <t>f. Total foreign claims on an ultimate risk basis (considering Euro Area (EA) as a single jurisdiction)</t>
  </si>
  <si>
    <t>g. Foreign derivatives claims on an ultimate risk basis (considering EA as a single jurisdiction)</t>
  </si>
  <si>
    <t>h. Foreign liabilities on an immediate risk basis, including derivatives (considering EA as a single jurisdiction)</t>
  </si>
  <si>
    <t>20.h.</t>
  </si>
  <si>
    <t>i. Cross-jurisdictional local claims in local currency, excluding derivatives activity (considering EA as a single jurisdiction)</t>
  </si>
  <si>
    <t>20.i.</t>
  </si>
  <si>
    <t>j. Cross-jurisdictional local claims in local currency, including derivatives activity (considering EA as a single jurisdiction)</t>
  </si>
  <si>
    <t>20.j.</t>
  </si>
  <si>
    <t>k. Foreign liabilities, excluding derivatives and local liabilities in local currency (considering EA as a single jurisdiction)</t>
  </si>
  <si>
    <t>20.k.</t>
  </si>
  <si>
    <t>20.k.(1)</t>
  </si>
  <si>
    <t>l. Local liabilities in local currency excluding derivatives (considering EA as a single jurisdiction)</t>
  </si>
  <si>
    <t>20.l.</t>
  </si>
  <si>
    <t>m. Local liabilities in local currency including derivatives (considering EA as a single jurisdiction)</t>
  </si>
  <si>
    <t>20.m</t>
  </si>
  <si>
    <t>b. Number of jurisdictions (considering Euro Area as a single jurisdiction)</t>
  </si>
  <si>
    <t>(1) Item 1.a - General information provided by the supervisory authority</t>
    <phoneticPr fontId="6" type="noConversion"/>
  </si>
  <si>
    <t>l. Swedish krona (SEK)</t>
  </si>
  <si>
    <t>m. United States dollars (USD)</t>
  </si>
  <si>
    <t>n. Payments activity indicator (sum of items 6.a through 6.m)</t>
  </si>
  <si>
    <t>NYK</t>
  </si>
  <si>
    <t>(million EUR, data as of end-2017)</t>
  </si>
  <si>
    <t xml:space="preserve"> </t>
  </si>
  <si>
    <t>in reporting currency</t>
  </si>
  <si>
    <t>(million EUR, data as of end-2018)</t>
  </si>
  <si>
    <t>FI_NOR</t>
  </si>
  <si>
    <t>j. Gross negative fair value of OTC derivatives transactions</t>
  </si>
  <si>
    <t>a. Held-to-maturity securities</t>
  </si>
  <si>
    <t>b. Payments made in the reporting year</t>
  </si>
  <si>
    <t>(1) New Zealand dollars (NZD)</t>
  </si>
  <si>
    <t>(2) Russian rubles (RUB)</t>
  </si>
  <si>
    <t>c. Investment value and guarantee value for unit-linked products with minimum guarantees, gross of reinsurance</t>
  </si>
  <si>
    <t>d. Total exposures, including insurance subsidiaries</t>
  </si>
  <si>
    <t>e. Exposures of insurance subsidiaries:</t>
  </si>
  <si>
    <t>(3) Investment value in consolidated entities</t>
  </si>
  <si>
    <t>a. Intra-financial system assets, including insurance subsidiaries</t>
  </si>
  <si>
    <t>e. Intra-financial system liabilities, including insurance subsidiaries</t>
  </si>
  <si>
    <t>b.  Trading volume of securities issued by sovereigns</t>
  </si>
  <si>
    <t xml:space="preserve">l. Payments made in the reporting year (excluding intragroup payments): of which those that are made to central banks </t>
  </si>
  <si>
    <t xml:space="preserve">(1) Transactions related to central bank operations </t>
  </si>
  <si>
    <t>(2) Payments related to the purchase of sovereign debt</t>
  </si>
  <si>
    <t>(3) Other transactions to central banks</t>
  </si>
  <si>
    <t>e. Trading and AFS securities, held by insurance subsidiaries only</t>
  </si>
  <si>
    <t>f. Level 3 assets, including insurance subsidiaries</t>
  </si>
  <si>
    <t>g. Level 2 Assets (Assets valued for accounting purposes using Level 2 measurement inputs)</t>
  </si>
  <si>
    <t>h. Level 2 assets, including insurance subsidiaries</t>
  </si>
  <si>
    <t xml:space="preserve">i. Average value of Level 3 assets </t>
  </si>
  <si>
    <t xml:space="preserve">j. Average value of Level 2 assets </t>
  </si>
  <si>
    <t>n. Total net local positions in local currency including derivatives, if net positive</t>
  </si>
  <si>
    <t>o. Total net local positions in local currency including derivatives, if net negative</t>
  </si>
  <si>
    <t>p. Total net local positions in local currency in non-EA countries including derivatives, if net positive (cons. EA as a sin. jur.)</t>
  </si>
  <si>
    <t>q. Total net local positions in local currency in non-EA countries including derivatives, if net negative (cons. EA as a sin. jur.)</t>
  </si>
  <si>
    <t>r. Total net local positions in local currency in EA countries including derivatives (considering EA as a single jurisdiction)</t>
  </si>
  <si>
    <t>in eur</t>
  </si>
  <si>
    <t>FI</t>
  </si>
  <si>
    <t>https://www.erstegroup.com/en/investors/reports/regulatory-reports</t>
  </si>
  <si>
    <t xml:space="preserve">NykreditRealkredit </t>
  </si>
  <si>
    <t>Caixabank</t>
  </si>
  <si>
    <t>X</t>
  </si>
  <si>
    <t>22.b.</t>
  </si>
  <si>
    <t>20.v.</t>
  </si>
  <si>
    <t xml:space="preserve">v. Intra-office liabilities booked by foreign branches </t>
  </si>
  <si>
    <t>20.u.</t>
  </si>
  <si>
    <t>u. Intra-office liabilities booked by foreign subsidiaries</t>
  </si>
  <si>
    <t>20.t.</t>
  </si>
  <si>
    <t xml:space="preserve">t. Intra-office claims booked by foreign branches </t>
  </si>
  <si>
    <t>20.s.</t>
  </si>
  <si>
    <t xml:space="preserve">s. Intra-office claims booked by foreign subsidiaries </t>
  </si>
  <si>
    <t>20.r.</t>
  </si>
  <si>
    <t>20.q.</t>
  </si>
  <si>
    <t>20.p.</t>
  </si>
  <si>
    <t>20.o.</t>
  </si>
  <si>
    <t>20.n</t>
  </si>
  <si>
    <t>19.j.</t>
  </si>
  <si>
    <t>19.i.</t>
  </si>
  <si>
    <t>19.h.(3)</t>
  </si>
  <si>
    <t xml:space="preserve">  (3) Other Level 2 assets</t>
  </si>
  <si>
    <t>19.h.(2)</t>
  </si>
  <si>
    <t xml:space="preserve">  (2) Level 2 assets, including insurance subsidiaries, settled bilaterally</t>
  </si>
  <si>
    <t>19.h.(1)</t>
  </si>
  <si>
    <t xml:space="preserve">  (1) Level 2 assets, including insurance subsidiaries, cleared through a CCP</t>
  </si>
  <si>
    <t>19.h.</t>
  </si>
  <si>
    <t>19.g.</t>
  </si>
  <si>
    <t>19.f.</t>
  </si>
  <si>
    <t>19.e.</t>
  </si>
  <si>
    <t>19.a.(5)</t>
  </si>
  <si>
    <t xml:space="preserve">  (5) Settled bilaterally</t>
  </si>
  <si>
    <t>19.a.(4)</t>
  </si>
  <si>
    <t xml:space="preserve">  (4) Cleared through a CCP where the group, including insurance subsidiaries, trades on its own account</t>
  </si>
  <si>
    <t>19.a.(3)</t>
  </si>
  <si>
    <t xml:space="preserve">  (3) Cleared through a CCP where the group, including insurance subsidiaries, acts as an agent </t>
  </si>
  <si>
    <t>19.a.(2)</t>
  </si>
  <si>
    <t xml:space="preserve">  (2) Cleared through a CCP where the group (including ins. Subs.) acts as a financial intermediary (Client-leg) </t>
  </si>
  <si>
    <t>19.a.(1)</t>
  </si>
  <si>
    <t xml:space="preserve">  (1) Cleared through a CCP where the group (including ins. Subs.) acts as a financial intermediary (CCP-leg) </t>
  </si>
  <si>
    <t>18.l.(3)</t>
  </si>
  <si>
    <t>18.l.(2)</t>
  </si>
  <si>
    <t>18.l.(1)</t>
  </si>
  <si>
    <t>16.f</t>
  </si>
  <si>
    <t>f. Exposure of insurance subsidiaries already included in prudential regulatory scope of consolidation</t>
  </si>
  <si>
    <t>c. Investment value and guarantee value for unit-linked products gross of reinsurance</t>
  </si>
  <si>
    <t>v4.6.3</t>
  </si>
  <si>
    <t>End-2019 G-SIB Assessment Exercise</t>
  </si>
  <si>
    <t>https://danskebank.com/-/media/danske-bank-com/file-cloud/2020/4/indicators-for-assessing-systemically-important-banks-2019.pdf</t>
  </si>
  <si>
    <t>https://www.nykredit.com/SysSiteAssets/ir/files/g-sib-assessment-indicators-end-2019.pdf</t>
  </si>
  <si>
    <t>DE_HLB</t>
  </si>
  <si>
    <t>BayernLB</t>
  </si>
  <si>
    <t>Deutsche</t>
  </si>
  <si>
    <t>DzBank</t>
  </si>
  <si>
    <t>CaixaBank</t>
  </si>
  <si>
    <t>BnpParibas</t>
  </si>
  <si>
    <t>CreditAgricole</t>
  </si>
  <si>
    <t>CreditMutuel</t>
  </si>
  <si>
    <t>Postale</t>
  </si>
  <si>
    <t>SocieteGenerale</t>
  </si>
  <si>
    <t>DnBNOR</t>
  </si>
  <si>
    <t>NOK</t>
  </si>
  <si>
    <t>SEK</t>
  </si>
  <si>
    <t>English / German</t>
  </si>
  <si>
    <t>German</t>
  </si>
  <si>
    <t>Spanish</t>
  </si>
  <si>
    <t>French</t>
  </si>
  <si>
    <t>https://www.kbc.com/en/investor-relations/information-on-kbc-bank/other-information.html</t>
  </si>
  <si>
    <t>http://www.bayernlb.de/internet/media/de/ir/downloads_1/investor_relations_3/systemrelevanz_1/systemrelevanz.pdf</t>
  </si>
  <si>
    <t>https://www.commerzbank.de/de/hauptnavigation/aktionaere/informationen_f_r_fremdkapitalgeber/deckungsregister/transparenzangaben.html</t>
  </si>
  <si>
    <t>https://www.db.com/ir/en/regulatory-reporting.htm</t>
  </si>
  <si>
    <t>https://www.dzbank.com/content/dzbank_com/en/home/DZ_BANK/investor_relations/reports.html</t>
  </si>
  <si>
    <t>www.helaba.com/de/g-sib</t>
  </si>
  <si>
    <t>https://www.lbbw.de/konzern/news-and-services/finanzberichte/offenlegungsberichte/lbbw_olb_ergebnisdaten_bestimmung_systemrelevanter_institute_2019_aa59goengs_m.pdf</t>
  </si>
  <si>
    <t>https://accionistaseinversores.bbva.com/wp-content/uploads/2020/04/BBVA-GSIBs-disclosure-December-2019-v2.pdf</t>
  </si>
  <si>
    <t xml:space="preserve">http://www.bankia.com/en/shareholders-and-investors/economic-and-financial-information/disclosures-to-other-regulatory-bodies/ 
http://www.bankia.com/es/accionistas-e-inversores/informacion-economico-financiera/informacion-publica-a-otros-reguladores/  </t>
  </si>
  <si>
    <t>https://www.caixabank.com/informacionparaaccionistaseinversores/informacioneconomicofinanciera/indicadoresderelevanciasistemicaglobal_en.html</t>
  </si>
  <si>
    <t>https://www.grupbancsabadell.com/corp/es/accionistas-e-inversores/informacion-economico-financiera.html</t>
  </si>
  <si>
    <t>https://www.santander.com/content/dam/santander-com/es/documentos/otras-presentaciones/2020/OP-2020-04-29-GSIBS-Presentacion-es.pdf</t>
  </si>
  <si>
    <t>https://invest.bnpparibas.com/en/conferences-and-publications</t>
  </si>
  <si>
    <t>https://groupebpce.com/investisseurs/resultats-et-publications/pilier-iii</t>
  </si>
  <si>
    <t>https://www.credit-agricole.com/finance/finance/communiques-de-presse-financiers</t>
  </si>
  <si>
    <t>https://presse.creditmutuel.com/publications/</t>
  </si>
  <si>
    <t>https://www.labanquepostale.com/legroupe/investisseurs/info-reglementee.autres.html</t>
  </si>
  <si>
    <t>https://www.societegenerale.com/fr/mesurer-notre-performance/donnees-et-publications/document-de-reference</t>
  </si>
  <si>
    <t>https://www.ir.dnb.no/capital-framework</t>
  </si>
  <si>
    <t>www.handelsbanken.se/ir</t>
  </si>
  <si>
    <t>http://sebgroup.com/investor-relations/financial-statistics/g-sib-indicators</t>
  </si>
  <si>
    <t>https://www.swedbank.com/investor-relations/reports-and-presentations/risk-reports.html</t>
  </si>
  <si>
    <t>HLB</t>
  </si>
  <si>
    <t>Intesa</t>
  </si>
  <si>
    <t>ABNAmro</t>
  </si>
  <si>
    <t>ITALIAN</t>
  </si>
  <si>
    <t>ENG</t>
  </si>
  <si>
    <t>http://www.group.intesasanpaolo.com/scriptIsir0/si09/governance/ita_assessment_methodology.jsp</t>
  </si>
  <si>
    <t>https://www.unicreditgroup.eu/content/dam/unicreditgroup-eu/documents/en/investors/financial-reports/2019/4Q19/G-SIBs-Disclosure-31-December-2019.pdf</t>
  </si>
  <si>
    <t xml:space="preserve">https://www.abnamro.com/en/investor-relations/financial-disclosures/index.html </t>
  </si>
  <si>
    <t>https://www.ing.com/Investor-relations/Financial-performance/Annual-reports.htm</t>
  </si>
  <si>
    <t>https://www.rabobank.com/en/images/g-sib-assessment-rabobank-2019.pdf</t>
  </si>
  <si>
    <t>GB</t>
  </si>
  <si>
    <t>StandardChartered</t>
  </si>
  <si>
    <t>GBP</t>
  </si>
  <si>
    <t>USD</t>
  </si>
  <si>
    <t>https://home.barclays/investor-relations/reports-and-events/annual-reports/</t>
  </si>
  <si>
    <t>https://www.hsbc.com/investors/results-and-announcements/all-reporting/group?page=1&amp;take=20</t>
  </si>
  <si>
    <t>www.lloydsbankinggroup.com</t>
  </si>
  <si>
    <t>https://www.nationwide.co.uk/about/corporate-information/results-and-accounts#~</t>
  </si>
  <si>
    <t>http://investors.rbs.com/results-centre.aspx</t>
  </si>
  <si>
    <t>investors.sc.com/fullyearresults</t>
  </si>
  <si>
    <t>=+HLOOKUP(C7;Data!$J$4:$AT$17;8;FALSE)</t>
  </si>
  <si>
    <t>=+IF(HLOOKUP(C7;Data!$J$4:$AT$17;10;FALSE)=1000000;1;IF(HLOOKUP(C7;Data!$J$4:$AT$17;10;FALSE)=1;1000000;1000))</t>
  </si>
  <si>
    <t>(million EUR, data as of end-2019)</t>
  </si>
  <si>
    <t>BFXS5XCH7N0Y05NIXW11</t>
  </si>
  <si>
    <t>96950066U5XAAIRCPA78</t>
  </si>
  <si>
    <t>VDYMYTQGZZ6DU0912C88</t>
  </si>
  <si>
    <t>K8MS7FD7N5Z2WQ51AZ71</t>
  </si>
  <si>
    <t>549300GT0XFTFHGOIS94</t>
  </si>
  <si>
    <t>R0MUWSFPU8MPRO8K5P83</t>
  </si>
  <si>
    <t>FR9695005MSX1OYEMGDF</t>
  </si>
  <si>
    <t>7CUNS533WID6K7DGFI87</t>
  </si>
  <si>
    <t>851WYGNLUQLFZBSYGB56</t>
  </si>
  <si>
    <t>FR969500TJ5KRTCJQWXH</t>
  </si>
  <si>
    <t>9695000CG7B84NLR5984</t>
  </si>
  <si>
    <t>MAES062Z21O4RZ2U7M96</t>
  </si>
  <si>
    <t>7LTWFZYICNSX8D621K86</t>
  </si>
  <si>
    <t>549300GKFG0RYRRQ1414</t>
  </si>
  <si>
    <t>529900HNOAA1KXQJUQ27</t>
  </si>
  <si>
    <t>PQOH26KWDF7CG10L6792</t>
  </si>
  <si>
    <t>NHBDILHZTYCNBV5UYZ31</t>
  </si>
  <si>
    <t>DIZES5CFO5K3I5R58746</t>
  </si>
  <si>
    <t>MLU0ZO3ML4LN2LL2TL39</t>
  </si>
  <si>
    <t>549300NYKK9MWM7GGW15</t>
  </si>
  <si>
    <t>2W8N8UU78PMDQKZENC08</t>
  </si>
  <si>
    <t>213800X3Q9LSAKRUWY91</t>
  </si>
  <si>
    <t>B81CK4ESI35472RHJ606</t>
  </si>
  <si>
    <t>549300PPXHEU2JF0AM85</t>
  </si>
  <si>
    <t>549300XFX12G42QIKN82</t>
  </si>
  <si>
    <t>529900ODI3047E2LIV03</t>
  </si>
  <si>
    <t>DG3RU1DBUFHT4ZF9WN62</t>
  </si>
  <si>
    <t>2138005O9XJIJN4JPN90</t>
  </si>
  <si>
    <t>SI5RG2M0WQQLZCXKRM20</t>
  </si>
  <si>
    <t>5493006QMFDDMYWIAM13</t>
  </si>
  <si>
    <t>F3JS33DEI6XQ4ZBPTN86</t>
  </si>
  <si>
    <t>O2RNE8IBXP4R0TD8PU41</t>
  </si>
  <si>
    <t>U4LOSYZ7YG4W3S5F2G91</t>
  </si>
  <si>
    <t>M312WZV08Y7LYUC71685</t>
  </si>
  <si>
    <t>549300TRUWO2CD2G5692</t>
  </si>
  <si>
    <t>LEI code</t>
  </si>
  <si>
    <r>
      <rPr>
        <sz val="12"/>
        <color theme="1"/>
        <rFont val="Calibri"/>
        <family val="2"/>
        <scheme val="minor"/>
      </rPr>
      <t>Identified as G-SIB?</t>
    </r>
    <r>
      <rPr>
        <sz val="10"/>
        <rFont val="Arial"/>
        <family val="2"/>
      </rPr>
      <t xml:space="preserve"> </t>
    </r>
    <r>
      <rPr>
        <sz val="9"/>
        <color theme="1"/>
        <rFont val="Calibri"/>
        <family val="2"/>
        <scheme val="minor"/>
      </rPr>
      <t>(based on year-end data as of)</t>
    </r>
  </si>
  <si>
    <t>for stable sample</t>
  </si>
  <si>
    <t>Sum for stable sample</t>
  </si>
  <si>
    <t>Max for stable sample</t>
  </si>
  <si>
    <t>Min for stable sample</t>
  </si>
  <si>
    <t>Average for stable sample</t>
  </si>
  <si>
    <t>213800LBQA1Y9L22JB70</t>
  </si>
  <si>
    <t>529900E13ODA6AZQDD51</t>
  </si>
  <si>
    <t>Caixabank is formerly known as La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</si>
</sst>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###\ ###\ ###\ ###\ ##0"/>
    <numFmt numFmtId="169" formatCode="###\ ###\ ##0"/>
    <numFmt numFmtId="170" formatCode="0.0%"/>
    <numFmt numFmtId="171" formatCode="#,##0\ [$€-1];[Red]\-#,##0\ [$€-1]"/>
  </numFmts>
  <fonts count="6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3" tint="-0.249977111117893"/>
      <name val="Calibri"/>
      <family val="2"/>
      <scheme val="minor"/>
    </font>
    <font>
      <i/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2"/>
      <name val="Arial"/>
      <family val="2"/>
    </font>
    <font>
      <b/>
      <sz val="14"/>
      <color theme="1" tint="4.9989318521683403E-2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 tint="-0.499984740745262"/>
      <name val="Arial"/>
      <family val="2"/>
    </font>
    <font>
      <sz val="10"/>
      <color rgb="FF002060"/>
      <name val="Arial"/>
      <family val="2"/>
    </font>
    <font>
      <sz val="10"/>
      <color theme="0" tint="-0.249977111117893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 style="dotted">
        <color auto="1"/>
      </left>
      <right/>
      <top style="medium">
        <color theme="3" tint="-0.499984740745262"/>
      </top>
      <bottom/>
      <diagonal/>
    </border>
    <border>
      <left style="dotted">
        <color auto="1"/>
      </left>
      <right/>
      <top/>
      <bottom style="medium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2" borderId="0" applyFont="0" applyBorder="0"/>
    <xf numFmtId="3" fontId="4" fillId="3" borderId="1">
      <alignment horizontal="right" vertical="center"/>
      <protection locked="0"/>
    </xf>
    <xf numFmtId="3" fontId="4" fillId="0" borderId="2">
      <alignment horizontal="right" vertical="center"/>
    </xf>
    <xf numFmtId="0" fontId="5" fillId="5" borderId="3">
      <alignment horizontal="left" vertical="center" indent="1"/>
    </xf>
    <xf numFmtId="164" fontId="4" fillId="0" borderId="0" applyFont="0" applyFill="0" applyBorder="0" applyAlignment="0" applyProtection="0"/>
    <xf numFmtId="0" fontId="4" fillId="3" borderId="1">
      <alignment horizontal="left" vertical="center" indent="1"/>
    </xf>
    <xf numFmtId="0" fontId="7" fillId="2" borderId="4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3" borderId="1">
      <alignment horizontal="center" vertical="center"/>
    </xf>
    <xf numFmtId="3" fontId="4" fillId="6" borderId="1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</xf>
    <xf numFmtId="0" fontId="3" fillId="0" borderId="0"/>
    <xf numFmtId="0" fontId="4" fillId="2" borderId="0" applyFont="0" applyBorder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2" borderId="4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10">
    <xf numFmtId="0" fontId="0" fillId="2" borderId="0" xfId="0"/>
    <xf numFmtId="0" fontId="0" fillId="2" borderId="0" xfId="0" applyBorder="1" applyAlignment="1" applyProtection="1">
      <alignment vertical="center"/>
    </xf>
    <xf numFmtId="0" fontId="4" fillId="2" borderId="0" xfId="0" applyFont="1" applyBorder="1" applyAlignment="1" applyProtection="1">
      <alignment vertical="center"/>
    </xf>
    <xf numFmtId="0" fontId="4" fillId="2" borderId="0" xfId="0" applyFont="1" applyAlignment="1">
      <alignment vertical="center"/>
    </xf>
    <xf numFmtId="0" fontId="4" fillId="2" borderId="0" xfId="0" applyFont="1" applyBorder="1" applyAlignment="1">
      <alignment vertical="center"/>
    </xf>
    <xf numFmtId="0" fontId="5" fillId="2" borderId="0" xfId="7" applyFill="1" applyBorder="1" applyAlignment="1" applyProtection="1">
      <alignment horizontal="left" vertical="center"/>
    </xf>
    <xf numFmtId="0" fontId="5" fillId="2" borderId="0" xfId="7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0" fillId="2" borderId="0" xfId="0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5" fillId="6" borderId="0" xfId="7" applyNumberFormat="1" applyFill="1" applyBorder="1" applyAlignment="1" applyProtection="1">
      <alignment horizontal="left" vertical="center" indent="1"/>
    </xf>
    <xf numFmtId="0" fontId="5" fillId="6" borderId="0" xfId="7" applyFill="1" applyBorder="1" applyAlignment="1" applyProtection="1">
      <alignment horizontal="left" vertical="center" indent="1"/>
    </xf>
    <xf numFmtId="0" fontId="4" fillId="6" borderId="0" xfId="0" applyFont="1" applyFill="1" applyBorder="1" applyAlignment="1" applyProtection="1">
      <alignment horizontal="left" vertical="center" indent="1"/>
    </xf>
    <xf numFmtId="0" fontId="4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2" borderId="0" xfId="0" applyFont="1" applyBorder="1" applyAlignment="1" applyProtection="1">
      <alignment horizontal="center" vertical="center"/>
    </xf>
    <xf numFmtId="0" fontId="5" fillId="2" borderId="0" xfId="7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49" fontId="0" fillId="7" borderId="6" xfId="0" applyNumberFormat="1" applyFill="1" applyBorder="1" applyAlignment="1" applyProtection="1">
      <alignment horizontal="left" vertical="center" indent="1"/>
    </xf>
    <xf numFmtId="0" fontId="4" fillId="7" borderId="6" xfId="0" applyFont="1" applyFill="1" applyBorder="1" applyAlignment="1" applyProtection="1">
      <alignment horizontal="center" vertical="center"/>
    </xf>
    <xf numFmtId="0" fontId="0" fillId="8" borderId="6" xfId="0" applyFont="1" applyFill="1" applyBorder="1" applyAlignment="1" applyProtection="1">
      <alignment horizontal="center" vertical="center" wrapText="1"/>
      <protection locked="0"/>
    </xf>
    <xf numFmtId="3" fontId="4" fillId="8" borderId="6" xfId="1" applyFill="1" applyBorder="1" applyProtection="1">
      <alignment horizontal="right" vertical="center"/>
      <protection locked="0"/>
    </xf>
    <xf numFmtId="0" fontId="0" fillId="6" borderId="6" xfId="0" applyFont="1" applyFill="1" applyBorder="1" applyAlignment="1" applyProtection="1">
      <alignment horizontal="center" vertical="center"/>
    </xf>
    <xf numFmtId="3" fontId="4" fillId="6" borderId="6" xfId="13" applyBorder="1" applyProtection="1">
      <alignment horizontal="right" vertical="center"/>
    </xf>
    <xf numFmtId="0" fontId="4" fillId="6" borderId="7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49" fontId="6" fillId="7" borderId="8" xfId="0" applyNumberFormat="1" applyFont="1" applyFill="1" applyBorder="1" applyAlignment="1" applyProtection="1">
      <alignment horizontal="left" vertical="center"/>
    </xf>
    <xf numFmtId="49" fontId="6" fillId="7" borderId="9" xfId="0" applyNumberFormat="1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vertical="center"/>
    </xf>
    <xf numFmtId="0" fontId="0" fillId="6" borderId="8" xfId="0" applyFill="1" applyBorder="1" applyAlignment="1" applyProtection="1">
      <alignment horizontal="left" vertical="center" indent="1"/>
    </xf>
    <xf numFmtId="0" fontId="0" fillId="6" borderId="9" xfId="0" applyFill="1" applyBorder="1" applyAlignment="1" applyProtection="1">
      <alignment horizontal="left" vertical="center" indent="1"/>
    </xf>
    <xf numFmtId="0" fontId="0" fillId="6" borderId="10" xfId="0" applyFont="1" applyFill="1" applyBorder="1" applyAlignment="1" applyProtection="1">
      <alignment vertical="center"/>
    </xf>
    <xf numFmtId="0" fontId="0" fillId="2" borderId="10" xfId="0" applyFont="1" applyBorder="1" applyAlignment="1" applyProtection="1">
      <alignment vertical="center" wrapText="1"/>
    </xf>
    <xf numFmtId="0" fontId="0" fillId="6" borderId="9" xfId="0" applyFill="1" applyBorder="1" applyAlignment="1" applyProtection="1">
      <alignment horizontal="left" vertical="center" indent="2"/>
    </xf>
    <xf numFmtId="0" fontId="5" fillId="5" borderId="8" xfId="3" applyBorder="1" applyProtection="1">
      <alignment horizontal="left" vertical="center" indent="1"/>
    </xf>
    <xf numFmtId="0" fontId="5" fillId="5" borderId="9" xfId="0" applyFont="1" applyFill="1" applyBorder="1" applyAlignment="1" applyProtection="1">
      <alignment horizontal="left" vertical="center"/>
    </xf>
    <xf numFmtId="0" fontId="5" fillId="5" borderId="10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 applyProtection="1">
      <alignment vertical="center"/>
    </xf>
    <xf numFmtId="0" fontId="0" fillId="10" borderId="6" xfId="0" applyFont="1" applyFill="1" applyBorder="1" applyAlignment="1" applyProtection="1">
      <alignment horizontal="center" vertical="center"/>
      <protection locked="0"/>
    </xf>
    <xf numFmtId="0" fontId="0" fillId="10" borderId="6" xfId="0" applyFont="1" applyFill="1" applyBorder="1" applyAlignment="1" applyProtection="1">
      <alignment horizontal="center" vertical="center" wrapText="1"/>
      <protection locked="0"/>
    </xf>
    <xf numFmtId="166" fontId="0" fillId="10" borderId="6" xfId="0" applyNumberFormat="1" applyFont="1" applyFill="1" applyBorder="1" applyAlignment="1" applyProtection="1">
      <alignment horizontal="center" vertical="center"/>
      <protection locked="0"/>
    </xf>
    <xf numFmtId="0" fontId="4" fillId="11" borderId="10" xfId="0" applyFont="1" applyFill="1" applyBorder="1" applyAlignment="1" applyProtection="1">
      <alignment horizontal="left" vertical="center" indent="1"/>
    </xf>
    <xf numFmtId="0" fontId="0" fillId="0" borderId="11" xfId="0" applyFont="1" applyFill="1" applyBorder="1" applyAlignment="1" applyProtection="1">
      <alignment horizontal="center" vertical="center"/>
    </xf>
    <xf numFmtId="165" fontId="0" fillId="6" borderId="6" xfId="0" applyNumberFormat="1" applyFont="1" applyFill="1" applyBorder="1" applyAlignment="1" applyProtection="1">
      <alignment horizontal="right" vertical="center" indent="1"/>
    </xf>
    <xf numFmtId="49" fontId="6" fillId="7" borderId="12" xfId="0" applyNumberFormat="1" applyFont="1" applyFill="1" applyBorder="1" applyAlignment="1" applyProtection="1">
      <alignment horizontal="left" vertical="center"/>
    </xf>
    <xf numFmtId="49" fontId="6" fillId="7" borderId="13" xfId="0" applyNumberFormat="1" applyFont="1" applyFill="1" applyBorder="1" applyAlignment="1" applyProtection="1">
      <alignment horizontal="left" vertical="center"/>
    </xf>
    <xf numFmtId="3" fontId="4" fillId="8" borderId="10" xfId="1" applyFont="1" applyFill="1" applyBorder="1" applyProtection="1">
      <alignment horizontal="right" vertical="center"/>
      <protection locked="0"/>
    </xf>
    <xf numFmtId="0" fontId="0" fillId="6" borderId="9" xfId="0" applyFont="1" applyFill="1" applyBorder="1" applyAlignment="1" applyProtection="1">
      <alignment vertical="center"/>
    </xf>
    <xf numFmtId="9" fontId="4" fillId="0" borderId="6" xfId="11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</xf>
    <xf numFmtId="49" fontId="6" fillId="7" borderId="14" xfId="0" applyNumberFormat="1" applyFont="1" applyFill="1" applyBorder="1" applyAlignment="1" applyProtection="1">
      <alignment horizontal="left" vertical="center"/>
    </xf>
    <xf numFmtId="0" fontId="4" fillId="7" borderId="13" xfId="0" applyFont="1" applyFill="1" applyBorder="1" applyAlignment="1" applyProtection="1">
      <alignment vertical="center"/>
    </xf>
    <xf numFmtId="0" fontId="5" fillId="5" borderId="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4" fillId="2" borderId="0" xfId="0" applyFont="1" applyBorder="1" applyAlignment="1">
      <alignment horizontal="left" vertical="center" indent="1"/>
    </xf>
    <xf numFmtId="0" fontId="4" fillId="2" borderId="15" xfId="0" applyFont="1" applyFill="1" applyBorder="1" applyAlignment="1" applyProtection="1">
      <alignment horizontal="left" vertical="center"/>
    </xf>
    <xf numFmtId="0" fontId="0" fillId="2" borderId="16" xfId="0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5" fillId="6" borderId="15" xfId="7" applyFont="1" applyFill="1" applyBorder="1" applyAlignment="1" applyProtection="1">
      <alignment horizontal="left" vertical="center"/>
    </xf>
    <xf numFmtId="0" fontId="4" fillId="2" borderId="15" xfId="7" applyFont="1" applyFill="1" applyBorder="1" applyAlignment="1" applyProtection="1">
      <alignment horizontal="left" vertical="center"/>
    </xf>
    <xf numFmtId="0" fontId="0" fillId="2" borderId="16" xfId="0" applyBorder="1" applyAlignment="1" applyProtection="1">
      <alignment horizontal="left" vertical="center"/>
    </xf>
    <xf numFmtId="0" fontId="5" fillId="2" borderId="15" xfId="7" applyFont="1" applyFill="1" applyBorder="1" applyAlignment="1" applyProtection="1">
      <alignment horizontal="left" vertical="center"/>
    </xf>
    <xf numFmtId="0" fontId="5" fillId="6" borderId="15" xfId="7" applyFont="1" applyFill="1" applyBorder="1" applyAlignment="1" applyProtection="1">
      <alignment horizontal="left" vertical="center" indent="1"/>
    </xf>
    <xf numFmtId="0" fontId="4" fillId="6" borderId="15" xfId="0" applyFont="1" applyFill="1" applyBorder="1" applyAlignment="1" applyProtection="1">
      <alignment horizontal="left" vertical="center" indent="1"/>
    </xf>
    <xf numFmtId="0" fontId="4" fillId="2" borderId="15" xfId="0" applyFont="1" applyFill="1" applyBorder="1" applyAlignment="1" applyProtection="1">
      <alignment horizontal="left" vertical="center" indent="1"/>
    </xf>
    <xf numFmtId="0" fontId="0" fillId="2" borderId="15" xfId="0" applyBorder="1" applyProtection="1"/>
    <xf numFmtId="0" fontId="0" fillId="2" borderId="17" xfId="0" applyBorder="1" applyProtection="1"/>
    <xf numFmtId="0" fontId="0" fillId="2" borderId="18" xfId="0" applyBorder="1" applyProtection="1"/>
    <xf numFmtId="0" fontId="0" fillId="2" borderId="18" xfId="0" applyBorder="1" applyAlignment="1" applyProtection="1">
      <alignment horizontal="left" indent="1"/>
    </xf>
    <xf numFmtId="49" fontId="0" fillId="2" borderId="8" xfId="0" applyNumberFormat="1" applyFill="1" applyBorder="1" applyAlignment="1" applyProtection="1">
      <alignment horizontal="left" vertical="center" indent="1"/>
    </xf>
    <xf numFmtId="49" fontId="0" fillId="2" borderId="9" xfId="0" applyNumberFormat="1" applyFill="1" applyBorder="1" applyAlignment="1" applyProtection="1">
      <alignment horizontal="left" vertical="center" indent="1"/>
    </xf>
    <xf numFmtId="0" fontId="4" fillId="6" borderId="10" xfId="0" applyFont="1" applyFill="1" applyBorder="1" applyAlignment="1" applyProtection="1">
      <alignment vertical="center"/>
    </xf>
    <xf numFmtId="49" fontId="0" fillId="2" borderId="8" xfId="0" applyNumberFormat="1" applyFill="1" applyBorder="1" applyAlignment="1" applyProtection="1">
      <alignment horizontal="left" vertical="center" indent="2"/>
    </xf>
    <xf numFmtId="49" fontId="0" fillId="2" borderId="9" xfId="0" applyNumberFormat="1" applyFill="1" applyBorder="1" applyAlignment="1" applyProtection="1">
      <alignment horizontal="left" vertical="center" indent="2"/>
    </xf>
    <xf numFmtId="49" fontId="0" fillId="2" borderId="8" xfId="0" applyNumberFormat="1" applyBorder="1" applyAlignment="1" applyProtection="1">
      <alignment horizontal="left" vertical="center" indent="2"/>
    </xf>
    <xf numFmtId="49" fontId="0" fillId="2" borderId="9" xfId="0" applyNumberFormat="1" applyBorder="1" applyAlignment="1" applyProtection="1">
      <alignment horizontal="left" vertical="center" indent="2"/>
    </xf>
    <xf numFmtId="0" fontId="4" fillId="2" borderId="10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 indent="2"/>
    </xf>
    <xf numFmtId="0" fontId="0" fillId="0" borderId="9" xfId="0" applyFill="1" applyBorder="1" applyAlignment="1" applyProtection="1">
      <alignment horizontal="left" vertical="center" indent="2"/>
    </xf>
    <xf numFmtId="0" fontId="0" fillId="0" borderId="8" xfId="0" applyFill="1" applyBorder="1" applyAlignment="1" applyProtection="1">
      <alignment horizontal="left" vertical="center" indent="1"/>
    </xf>
    <xf numFmtId="0" fontId="0" fillId="0" borderId="9" xfId="0" applyFill="1" applyBorder="1" applyAlignment="1" applyProtection="1">
      <alignment horizontal="left" vertical="center" indent="1"/>
    </xf>
    <xf numFmtId="0" fontId="0" fillId="6" borderId="10" xfId="0" applyFill="1" applyBorder="1" applyAlignment="1" applyProtection="1">
      <alignment horizontal="left" vertical="center" indent="1"/>
    </xf>
    <xf numFmtId="0" fontId="4" fillId="2" borderId="18" xfId="0" applyFont="1" applyBorder="1" applyAlignment="1" applyProtection="1">
      <alignment vertical="center"/>
    </xf>
    <xf numFmtId="0" fontId="4" fillId="2" borderId="18" xfId="0" applyFont="1" applyBorder="1" applyAlignment="1" applyProtection="1">
      <alignment horizontal="left" vertical="center" indent="1"/>
    </xf>
    <xf numFmtId="0" fontId="0" fillId="2" borderId="18" xfId="0" applyBorder="1" applyAlignment="1" applyProtection="1">
      <alignment vertical="center"/>
    </xf>
    <xf numFmtId="166" fontId="0" fillId="13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Border="1" applyAlignment="1" applyProtection="1">
      <alignment horizontal="left" vertical="center" indent="1"/>
    </xf>
    <xf numFmtId="0" fontId="0" fillId="0" borderId="10" xfId="0" applyFill="1" applyBorder="1" applyAlignment="1" applyProtection="1">
      <alignment horizontal="left" vertical="center" indent="1"/>
    </xf>
    <xf numFmtId="0" fontId="11" fillId="2" borderId="0" xfId="6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0" fillId="2" borderId="18" xfId="0" applyBorder="1" applyAlignment="1" applyProtection="1">
      <alignment horizontal="left" vertical="center" indent="1"/>
    </xf>
    <xf numFmtId="0" fontId="0" fillId="2" borderId="18" xfId="0" applyBorder="1" applyAlignment="1" applyProtection="1">
      <alignment horizontal="center" vertical="center"/>
    </xf>
    <xf numFmtId="49" fontId="0" fillId="2" borderId="18" xfId="0" applyNumberFormat="1" applyBorder="1" applyAlignment="1" applyProtection="1">
      <alignment horizontal="left" vertical="center" indent="1"/>
    </xf>
    <xf numFmtId="0" fontId="0" fillId="2" borderId="19" xfId="0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left" vertical="center"/>
    </xf>
    <xf numFmtId="0" fontId="0" fillId="2" borderId="14" xfId="0" applyBorder="1" applyAlignment="1" applyProtection="1">
      <alignment horizontal="left" vertical="center" indent="1"/>
    </xf>
    <xf numFmtId="0" fontId="0" fillId="2" borderId="14" xfId="0" applyBorder="1" applyAlignment="1" applyProtection="1">
      <alignment vertical="center"/>
    </xf>
    <xf numFmtId="0" fontId="0" fillId="2" borderId="14" xfId="0" applyBorder="1" applyAlignment="1" applyProtection="1">
      <alignment horizontal="center" vertical="center"/>
    </xf>
    <xf numFmtId="49" fontId="0" fillId="2" borderId="14" xfId="0" applyNumberFormat="1" applyBorder="1" applyAlignment="1" applyProtection="1">
      <alignment horizontal="left" vertical="center" indent="1"/>
    </xf>
    <xf numFmtId="0" fontId="0" fillId="2" borderId="13" xfId="0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18" xfId="0" applyFont="1" applyBorder="1" applyAlignment="1" applyProtection="1">
      <alignment horizontal="center" vertical="center"/>
    </xf>
    <xf numFmtId="3" fontId="4" fillId="2" borderId="18" xfId="0" applyNumberFormat="1" applyFont="1" applyBorder="1" applyAlignment="1" applyProtection="1">
      <alignment horizontal="right" vertical="center"/>
    </xf>
    <xf numFmtId="49" fontId="4" fillId="2" borderId="18" xfId="0" applyNumberFormat="1" applyFont="1" applyBorder="1" applyAlignment="1" applyProtection="1">
      <alignment horizontal="left" vertical="center" indent="1"/>
    </xf>
    <xf numFmtId="0" fontId="5" fillId="6" borderId="12" xfId="7" applyFont="1" applyFill="1" applyBorder="1" applyAlignment="1" applyProtection="1">
      <alignment horizontal="left" vertical="center" indent="1"/>
    </xf>
    <xf numFmtId="0" fontId="5" fillId="6" borderId="14" xfId="7" applyFill="1" applyBorder="1" applyAlignment="1" applyProtection="1">
      <alignment horizontal="left" vertical="center" indent="1"/>
    </xf>
    <xf numFmtId="0" fontId="5" fillId="2" borderId="14" xfId="7" applyFill="1" applyBorder="1" applyAlignment="1" applyProtection="1">
      <alignment horizontal="left" vertical="center"/>
    </xf>
    <xf numFmtId="0" fontId="5" fillId="2" borderId="14" xfId="7" applyFill="1" applyBorder="1" applyAlignment="1" applyProtection="1">
      <alignment horizontal="center" vertical="center"/>
    </xf>
    <xf numFmtId="0" fontId="5" fillId="2" borderId="14" xfId="7" applyFill="1" applyBorder="1" applyAlignment="1" applyProtection="1">
      <alignment vertical="center"/>
    </xf>
    <xf numFmtId="49" fontId="5" fillId="6" borderId="14" xfId="7" applyNumberFormat="1" applyFill="1" applyBorder="1" applyAlignment="1" applyProtection="1">
      <alignment horizontal="left" vertical="center" indent="1"/>
    </xf>
    <xf numFmtId="49" fontId="0" fillId="0" borderId="18" xfId="0" applyNumberFormat="1" applyFill="1" applyBorder="1" applyAlignment="1" applyProtection="1">
      <alignment horizontal="left" vertical="center" indent="1"/>
    </xf>
    <xf numFmtId="0" fontId="0" fillId="2" borderId="12" xfId="0" applyBorder="1" applyProtection="1"/>
    <xf numFmtId="0" fontId="7" fillId="2" borderId="14" xfId="6" applyFont="1" applyFill="1" applyBorder="1" applyAlignment="1" applyProtection="1"/>
    <xf numFmtId="0" fontId="0" fillId="2" borderId="14" xfId="0" applyBorder="1" applyAlignment="1" applyProtection="1">
      <alignment horizontal="center"/>
    </xf>
    <xf numFmtId="0" fontId="0" fillId="2" borderId="14" xfId="0" applyBorder="1" applyProtection="1"/>
    <xf numFmtId="0" fontId="0" fillId="2" borderId="14" xfId="0" applyBorder="1" applyAlignment="1" applyProtection="1">
      <alignment horizontal="left" indent="1"/>
    </xf>
    <xf numFmtId="0" fontId="4" fillId="6" borderId="6" xfId="0" applyFont="1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left" vertical="center" indent="2"/>
    </xf>
    <xf numFmtId="0" fontId="14" fillId="8" borderId="6" xfId="10" applyFill="1" applyBorder="1" applyAlignment="1" applyProtection="1">
      <alignment horizontal="left" vertical="center" indent="1"/>
      <protection locked="0"/>
    </xf>
    <xf numFmtId="0" fontId="4" fillId="2" borderId="0" xfId="0" applyFont="1" applyAlignment="1" applyProtection="1">
      <alignment vertical="center"/>
    </xf>
    <xf numFmtId="0" fontId="4" fillId="11" borderId="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6" xfId="0" applyNumberFormat="1" applyFont="1" applyFill="1" applyBorder="1" applyAlignment="1" applyProtection="1">
      <alignment horizontal="right" vertical="center" indent="1"/>
    </xf>
    <xf numFmtId="3" fontId="4" fillId="8" borderId="6" xfId="1" applyFont="1" applyFill="1" applyBorder="1" applyProtection="1">
      <alignment horizontal="right" vertical="center"/>
      <protection locked="0"/>
    </xf>
    <xf numFmtId="166" fontId="0" fillId="12" borderId="6" xfId="0" applyNumberFormat="1" applyFont="1" applyFill="1" applyBorder="1" applyAlignment="1" applyProtection="1">
      <alignment horizontal="center" vertical="center"/>
      <protection locked="0"/>
    </xf>
    <xf numFmtId="0" fontId="0" fillId="12" borderId="6" xfId="0" applyFont="1" applyFill="1" applyBorder="1" applyAlignment="1" applyProtection="1">
      <alignment horizontal="center" vertical="center"/>
      <protection locked="0"/>
    </xf>
    <xf numFmtId="0" fontId="15" fillId="0" borderId="0" xfId="17" applyFont="1" applyAlignment="1"/>
    <xf numFmtId="0" fontId="15" fillId="0" borderId="0" xfId="17" applyFont="1" applyAlignment="1">
      <alignment horizontal="center"/>
    </xf>
    <xf numFmtId="0" fontId="15" fillId="0" borderId="0" xfId="17" applyFont="1"/>
    <xf numFmtId="0" fontId="16" fillId="0" borderId="0" xfId="18" applyFont="1" applyFill="1" applyAlignment="1">
      <alignment horizontal="center" vertical="center"/>
    </xf>
    <xf numFmtId="0" fontId="18" fillId="2" borderId="0" xfId="0" applyFont="1" applyBorder="1" applyAlignment="1" applyProtection="1">
      <alignment horizontal="right" vertical="center"/>
    </xf>
    <xf numFmtId="0" fontId="19" fillId="0" borderId="0" xfId="17" applyFont="1"/>
    <xf numFmtId="0" fontId="19" fillId="0" borderId="0" xfId="17" applyFont="1" applyAlignment="1">
      <alignment horizontal="left" wrapText="1"/>
    </xf>
    <xf numFmtId="0" fontId="19" fillId="0" borderId="0" xfId="17" applyFont="1" applyAlignment="1">
      <alignment vertical="center"/>
    </xf>
    <xf numFmtId="0" fontId="19" fillId="0" borderId="0" xfId="17" applyFont="1" applyAlignment="1">
      <alignment horizontal="left" vertical="center" wrapText="1"/>
    </xf>
    <xf numFmtId="0" fontId="21" fillId="0" borderId="0" xfId="17" applyFont="1" applyAlignment="1">
      <alignment vertical="center"/>
    </xf>
    <xf numFmtId="0" fontId="21" fillId="0" borderId="0" xfId="17" applyFont="1" applyAlignment="1">
      <alignment horizontal="left" vertical="center" wrapText="1"/>
    </xf>
    <xf numFmtId="0" fontId="23" fillId="0" borderId="0" xfId="17" applyFont="1"/>
    <xf numFmtId="0" fontId="23" fillId="0" borderId="0" xfId="17" applyFont="1" applyAlignment="1">
      <alignment horizontal="left" wrapText="1"/>
    </xf>
    <xf numFmtId="0" fontId="23" fillId="16" borderId="27" xfId="17" applyFont="1" applyFill="1" applyBorder="1" applyAlignment="1" applyProtection="1">
      <alignment horizontal="center" vertical="center"/>
    </xf>
    <xf numFmtId="0" fontId="25" fillId="0" borderId="0" xfId="17" applyFont="1" applyAlignment="1">
      <alignment horizontal="left" wrapText="1"/>
    </xf>
    <xf numFmtId="0" fontId="26" fillId="16" borderId="30" xfId="17" applyFont="1" applyFill="1" applyBorder="1" applyAlignment="1" applyProtection="1">
      <alignment horizontal="center" vertical="top" wrapText="1"/>
    </xf>
    <xf numFmtId="0" fontId="26" fillId="17" borderId="31" xfId="17" applyFont="1" applyFill="1" applyBorder="1" applyAlignment="1" applyProtection="1">
      <alignment horizontal="center" vertical="top" wrapText="1"/>
    </xf>
    <xf numFmtId="0" fontId="26" fillId="17" borderId="32" xfId="17" applyFont="1" applyFill="1" applyBorder="1" applyAlignment="1" applyProtection="1">
      <alignment horizontal="center" vertical="top" wrapText="1"/>
    </xf>
    <xf numFmtId="0" fontId="26" fillId="17" borderId="33" xfId="17" applyFont="1" applyFill="1" applyBorder="1" applyAlignment="1" applyProtection="1">
      <alignment horizontal="center" vertical="top" wrapText="1"/>
    </xf>
    <xf numFmtId="0" fontId="26" fillId="18" borderId="34" xfId="17" applyFont="1" applyFill="1" applyBorder="1" applyAlignment="1" applyProtection="1">
      <alignment horizontal="center" vertical="top" wrapText="1"/>
    </xf>
    <xf numFmtId="0" fontId="26" fillId="18" borderId="32" xfId="17" applyFont="1" applyFill="1" applyBorder="1" applyAlignment="1" applyProtection="1">
      <alignment horizontal="center" vertical="top" wrapText="1"/>
    </xf>
    <xf numFmtId="0" fontId="26" fillId="18" borderId="35" xfId="17" applyFont="1" applyFill="1" applyBorder="1" applyAlignment="1" applyProtection="1">
      <alignment horizontal="center" vertical="top" wrapText="1"/>
    </xf>
    <xf numFmtId="0" fontId="26" fillId="19" borderId="31" xfId="17" applyFont="1" applyFill="1" applyBorder="1" applyAlignment="1" applyProtection="1">
      <alignment horizontal="center" vertical="top" wrapText="1"/>
    </xf>
    <xf numFmtId="0" fontId="26" fillId="19" borderId="32" xfId="17" applyFont="1" applyFill="1" applyBorder="1" applyAlignment="1" applyProtection="1">
      <alignment horizontal="center" vertical="top" wrapText="1"/>
    </xf>
    <xf numFmtId="0" fontId="26" fillId="19" borderId="33" xfId="17" applyFont="1" applyFill="1" applyBorder="1" applyAlignment="1" applyProtection="1">
      <alignment horizontal="center" vertical="top" wrapText="1"/>
    </xf>
    <xf numFmtId="0" fontId="26" fillId="20" borderId="34" xfId="17" applyFont="1" applyFill="1" applyBorder="1" applyAlignment="1" applyProtection="1">
      <alignment horizontal="center" vertical="top" wrapText="1"/>
    </xf>
    <xf numFmtId="0" fontId="26" fillId="20" borderId="33" xfId="17" applyFont="1" applyFill="1" applyBorder="1" applyAlignment="1" applyProtection="1">
      <alignment horizontal="center" vertical="top" wrapText="1"/>
    </xf>
    <xf numFmtId="0" fontId="27" fillId="21" borderId="36" xfId="17" applyFont="1" applyFill="1" applyBorder="1" applyAlignment="1" applyProtection="1">
      <alignment horizontal="left" vertical="center" wrapText="1"/>
    </xf>
    <xf numFmtId="168" fontId="28" fillId="0" borderId="27" xfId="17" applyNumberFormat="1" applyFont="1" applyBorder="1" applyAlignment="1">
      <alignment horizontal="right" vertical="center"/>
    </xf>
    <xf numFmtId="168" fontId="28" fillId="0" borderId="43" xfId="17" applyNumberFormat="1" applyFont="1" applyBorder="1" applyAlignment="1">
      <alignment horizontal="right" vertical="center"/>
    </xf>
    <xf numFmtId="168" fontId="28" fillId="0" borderId="44" xfId="17" applyNumberFormat="1" applyFont="1" applyBorder="1" applyAlignment="1">
      <alignment horizontal="right" vertical="center"/>
    </xf>
    <xf numFmtId="168" fontId="28" fillId="0" borderId="45" xfId="17" applyNumberFormat="1" applyFont="1" applyBorder="1" applyAlignment="1">
      <alignment horizontal="right" vertical="center"/>
    </xf>
    <xf numFmtId="168" fontId="28" fillId="0" borderId="46" xfId="17" applyNumberFormat="1" applyFont="1" applyBorder="1" applyAlignment="1">
      <alignment horizontal="right" vertical="center"/>
    </xf>
    <xf numFmtId="168" fontId="28" fillId="0" borderId="47" xfId="17" applyNumberFormat="1" applyFont="1" applyBorder="1" applyAlignment="1">
      <alignment horizontal="right" vertical="center"/>
    </xf>
    <xf numFmtId="0" fontId="19" fillId="0" borderId="0" xfId="17" applyFont="1" applyBorder="1" applyAlignment="1" applyProtection="1">
      <alignment vertical="center"/>
    </xf>
    <xf numFmtId="0" fontId="19" fillId="0" borderId="0" xfId="17" applyFont="1" applyBorder="1" applyAlignment="1" applyProtection="1">
      <alignment horizontal="center" vertical="center"/>
    </xf>
    <xf numFmtId="0" fontId="19" fillId="0" borderId="0" xfId="17" applyFont="1" applyBorder="1" applyAlignment="1" applyProtection="1">
      <alignment horizontal="center" vertical="top" wrapText="1"/>
    </xf>
    <xf numFmtId="0" fontId="19" fillId="0" borderId="0" xfId="17" applyFont="1" applyBorder="1" applyAlignment="1" applyProtection="1">
      <alignment horizontal="right" vertical="center"/>
    </xf>
    <xf numFmtId="22" fontId="19" fillId="0" borderId="0" xfId="17" applyNumberFormat="1" applyFont="1" applyAlignment="1" applyProtection="1">
      <alignment horizontal="right" vertical="top" wrapText="1"/>
    </xf>
    <xf numFmtId="0" fontId="19" fillId="0" borderId="0" xfId="17" applyFont="1" applyAlignment="1">
      <alignment vertical="top"/>
    </xf>
    <xf numFmtId="0" fontId="3" fillId="0" borderId="0" xfId="17" applyBorder="1"/>
    <xf numFmtId="0" fontId="29" fillId="16" borderId="0" xfId="17" applyFont="1" applyFill="1" applyBorder="1" applyAlignment="1">
      <alignment vertical="center"/>
    </xf>
    <xf numFmtId="0" fontId="3" fillId="0" borderId="0" xfId="17" applyBorder="1" applyAlignment="1">
      <alignment vertical="center"/>
    </xf>
    <xf numFmtId="0" fontId="29" fillId="22" borderId="0" xfId="17" applyFont="1" applyFill="1" applyBorder="1" applyAlignment="1">
      <alignment vertical="center"/>
    </xf>
    <xf numFmtId="0" fontId="29" fillId="18" borderId="0" xfId="17" applyFont="1" applyFill="1" applyBorder="1" applyAlignment="1">
      <alignment vertical="center"/>
    </xf>
    <xf numFmtId="0" fontId="29" fillId="19" borderId="0" xfId="17" applyFont="1" applyFill="1" applyBorder="1" applyAlignment="1">
      <alignment vertical="center"/>
    </xf>
    <xf numFmtId="0" fontId="0" fillId="0" borderId="0" xfId="0" applyFill="1"/>
    <xf numFmtId="0" fontId="0" fillId="0" borderId="54" xfId="0" applyFill="1" applyBorder="1"/>
    <xf numFmtId="3" fontId="0" fillId="2" borderId="0" xfId="0" applyNumberFormat="1" applyAlignment="1" applyProtection="1">
      <alignment vertical="center"/>
    </xf>
    <xf numFmtId="0" fontId="0" fillId="0" borderId="0" xfId="0" applyFill="1" applyAlignment="1">
      <alignment horizontal="right"/>
    </xf>
    <xf numFmtId="0" fontId="0" fillId="0" borderId="54" xfId="0" applyFill="1" applyBorder="1" applyAlignment="1">
      <alignment horizontal="right"/>
    </xf>
    <xf numFmtId="168" fontId="28" fillId="0" borderId="37" xfId="24" applyNumberFormat="1" applyFont="1" applyBorder="1" applyAlignment="1">
      <alignment horizontal="right" vertical="center"/>
    </xf>
    <xf numFmtId="168" fontId="28" fillId="0" borderId="38" xfId="17" applyNumberFormat="1" applyFont="1" applyBorder="1" applyAlignment="1">
      <alignment horizontal="right" vertical="center"/>
    </xf>
    <xf numFmtId="168" fontId="28" fillId="0" borderId="39" xfId="17" applyNumberFormat="1" applyFont="1" applyBorder="1" applyAlignment="1">
      <alignment horizontal="right" vertical="center"/>
    </xf>
    <xf numFmtId="168" fontId="28" fillId="0" borderId="40" xfId="17" applyNumberFormat="1" applyFont="1" applyBorder="1" applyAlignment="1">
      <alignment horizontal="right" vertical="center"/>
    </xf>
    <xf numFmtId="168" fontId="28" fillId="0" borderId="41" xfId="17" applyNumberFormat="1" applyFont="1" applyBorder="1" applyAlignment="1">
      <alignment horizontal="right" vertical="center"/>
    </xf>
    <xf numFmtId="168" fontId="28" fillId="0" borderId="42" xfId="17" applyNumberFormat="1" applyFont="1" applyBorder="1" applyAlignment="1">
      <alignment horizontal="right" vertical="center"/>
    </xf>
    <xf numFmtId="168" fontId="28" fillId="0" borderId="48" xfId="17" applyNumberFormat="1" applyFont="1" applyBorder="1" applyAlignment="1">
      <alignment horizontal="right" vertical="center"/>
    </xf>
    <xf numFmtId="168" fontId="28" fillId="0" borderId="49" xfId="17" applyNumberFormat="1" applyFont="1" applyBorder="1" applyAlignment="1">
      <alignment horizontal="right" vertical="center"/>
    </xf>
    <xf numFmtId="168" fontId="28" fillId="0" borderId="50" xfId="17" applyNumberFormat="1" applyFont="1" applyBorder="1" applyAlignment="1">
      <alignment horizontal="right" vertical="center"/>
    </xf>
    <xf numFmtId="168" fontId="28" fillId="0" borderId="51" xfId="17" applyNumberFormat="1" applyFont="1" applyBorder="1" applyAlignment="1">
      <alignment horizontal="right" vertical="center"/>
    </xf>
    <xf numFmtId="168" fontId="28" fillId="0" borderId="52" xfId="17" applyNumberFormat="1" applyFont="1" applyBorder="1" applyAlignment="1">
      <alignment horizontal="right" vertical="center"/>
    </xf>
    <xf numFmtId="168" fontId="28" fillId="0" borderId="53" xfId="17" applyNumberFormat="1" applyFont="1" applyBorder="1" applyAlignment="1">
      <alignment horizontal="right" vertical="center"/>
    </xf>
    <xf numFmtId="168" fontId="28" fillId="0" borderId="55" xfId="17" applyNumberFormat="1" applyFont="1" applyBorder="1" applyAlignment="1">
      <alignment horizontal="right" vertical="center"/>
    </xf>
    <xf numFmtId="168" fontId="28" fillId="0" borderId="56" xfId="17" applyNumberFormat="1" applyFont="1" applyBorder="1" applyAlignment="1">
      <alignment horizontal="right" vertical="center"/>
    </xf>
    <xf numFmtId="168" fontId="28" fillId="0" borderId="57" xfId="17" applyNumberFormat="1" applyFont="1" applyBorder="1" applyAlignment="1">
      <alignment horizontal="right" vertical="center"/>
    </xf>
    <xf numFmtId="168" fontId="28" fillId="0" borderId="58" xfId="17" applyNumberFormat="1" applyFont="1" applyBorder="1" applyAlignment="1">
      <alignment horizontal="right" vertical="center"/>
    </xf>
    <xf numFmtId="168" fontId="28" fillId="0" borderId="59" xfId="17" applyNumberFormat="1" applyFont="1" applyBorder="1" applyAlignment="1">
      <alignment horizontal="right" vertical="center"/>
    </xf>
    <xf numFmtId="168" fontId="28" fillId="0" borderId="60" xfId="17" applyNumberFormat="1" applyFont="1" applyBorder="1" applyAlignment="1">
      <alignment horizontal="right" vertical="center"/>
    </xf>
    <xf numFmtId="0" fontId="19" fillId="0" borderId="0" xfId="25" applyFont="1"/>
    <xf numFmtId="0" fontId="19" fillId="0" borderId="0" xfId="25" applyFont="1" applyAlignment="1">
      <alignment horizontal="left" wrapText="1"/>
    </xf>
    <xf numFmtId="0" fontId="30" fillId="0" borderId="0" xfId="25" applyFont="1" applyAlignment="1">
      <alignment horizontal="center"/>
    </xf>
    <xf numFmtId="0" fontId="30" fillId="0" borderId="0" xfId="25" applyFont="1" applyAlignment="1">
      <alignment horizontal="center" vertical="top"/>
    </xf>
    <xf numFmtId="0" fontId="19" fillId="0" borderId="0" xfId="25" applyFont="1" applyAlignment="1">
      <alignment vertical="center"/>
    </xf>
    <xf numFmtId="0" fontId="19" fillId="0" borderId="0" xfId="25" applyFont="1" applyAlignment="1">
      <alignment horizontal="left" vertical="center" wrapText="1"/>
    </xf>
    <xf numFmtId="0" fontId="21" fillId="0" borderId="0" xfId="25" applyFont="1" applyAlignment="1">
      <alignment vertical="center"/>
    </xf>
    <xf numFmtId="0" fontId="21" fillId="0" borderId="0" xfId="25" applyFont="1" applyAlignment="1">
      <alignment horizontal="left" vertical="center" wrapText="1"/>
    </xf>
    <xf numFmtId="0" fontId="23" fillId="0" borderId="0" xfId="25" applyFont="1"/>
    <xf numFmtId="0" fontId="23" fillId="0" borderId="0" xfId="25" applyFont="1" applyAlignment="1">
      <alignment horizontal="left" wrapText="1"/>
    </xf>
    <xf numFmtId="0" fontId="23" fillId="16" borderId="27" xfId="25" applyFont="1" applyFill="1" applyBorder="1" applyAlignment="1" applyProtection="1">
      <alignment horizontal="center" vertical="center"/>
    </xf>
    <xf numFmtId="0" fontId="25" fillId="0" borderId="0" xfId="25" applyFont="1" applyAlignment="1">
      <alignment horizontal="left" wrapText="1"/>
    </xf>
    <xf numFmtId="0" fontId="26" fillId="16" borderId="30" xfId="25" applyFont="1" applyFill="1" applyBorder="1" applyAlignment="1" applyProtection="1">
      <alignment horizontal="center" vertical="top" wrapText="1"/>
    </xf>
    <xf numFmtId="0" fontId="26" fillId="17" borderId="31" xfId="25" applyFont="1" applyFill="1" applyBorder="1" applyAlignment="1" applyProtection="1">
      <alignment horizontal="center" vertical="top" wrapText="1"/>
    </xf>
    <xf numFmtId="0" fontId="26" fillId="17" borderId="32" xfId="25" applyFont="1" applyFill="1" applyBorder="1" applyAlignment="1" applyProtection="1">
      <alignment horizontal="center" vertical="top" wrapText="1"/>
    </xf>
    <xf numFmtId="0" fontId="26" fillId="17" borderId="33" xfId="25" applyFont="1" applyFill="1" applyBorder="1" applyAlignment="1" applyProtection="1">
      <alignment horizontal="center" vertical="top" wrapText="1"/>
    </xf>
    <xf numFmtId="0" fontId="26" fillId="18" borderId="34" xfId="25" applyFont="1" applyFill="1" applyBorder="1" applyAlignment="1" applyProtection="1">
      <alignment horizontal="center" vertical="top" wrapText="1"/>
    </xf>
    <xf numFmtId="0" fontId="26" fillId="18" borderId="32" xfId="25" applyFont="1" applyFill="1" applyBorder="1" applyAlignment="1" applyProtection="1">
      <alignment horizontal="center" vertical="top" wrapText="1"/>
    </xf>
    <xf numFmtId="0" fontId="26" fillId="18" borderId="35" xfId="25" applyFont="1" applyFill="1" applyBorder="1" applyAlignment="1" applyProtection="1">
      <alignment horizontal="center" vertical="top" wrapText="1"/>
    </xf>
    <xf numFmtId="0" fontId="26" fillId="19" borderId="31" xfId="25" applyFont="1" applyFill="1" applyBorder="1" applyAlignment="1" applyProtection="1">
      <alignment horizontal="center" vertical="top" wrapText="1"/>
    </xf>
    <xf numFmtId="0" fontId="26" fillId="19" borderId="32" xfId="25" applyFont="1" applyFill="1" applyBorder="1" applyAlignment="1" applyProtection="1">
      <alignment horizontal="center" vertical="top" wrapText="1"/>
    </xf>
    <xf numFmtId="0" fontId="26" fillId="19" borderId="33" xfId="25" applyFont="1" applyFill="1" applyBorder="1" applyAlignment="1" applyProtection="1">
      <alignment horizontal="center" vertical="top" wrapText="1"/>
    </xf>
    <xf numFmtId="0" fontId="26" fillId="20" borderId="34" xfId="25" applyFont="1" applyFill="1" applyBorder="1" applyAlignment="1" applyProtection="1">
      <alignment horizontal="center" vertical="top" wrapText="1"/>
    </xf>
    <xf numFmtId="0" fontId="26" fillId="20" borderId="33" xfId="25" applyFont="1" applyFill="1" applyBorder="1" applyAlignment="1" applyProtection="1">
      <alignment horizontal="center" vertical="top" wrapText="1"/>
    </xf>
    <xf numFmtId="0" fontId="27" fillId="21" borderId="36" xfId="25" applyFont="1" applyFill="1" applyBorder="1" applyAlignment="1" applyProtection="1">
      <alignment horizontal="left" vertical="center" wrapText="1"/>
    </xf>
    <xf numFmtId="169" fontId="28" fillId="0" borderId="37" xfId="26" applyNumberFormat="1" applyFont="1" applyBorder="1" applyAlignment="1">
      <alignment horizontal="right" vertical="center"/>
    </xf>
    <xf numFmtId="169" fontId="28" fillId="0" borderId="38" xfId="25" applyNumberFormat="1" applyFont="1" applyBorder="1" applyAlignment="1">
      <alignment horizontal="right" vertical="center"/>
    </xf>
    <xf numFmtId="169" fontId="28" fillId="0" borderId="39" xfId="25" applyNumberFormat="1" applyFont="1" applyBorder="1" applyAlignment="1">
      <alignment horizontal="right" vertical="center"/>
    </xf>
    <xf numFmtId="169" fontId="28" fillId="0" borderId="40" xfId="25" applyNumberFormat="1" applyFont="1" applyBorder="1" applyAlignment="1">
      <alignment horizontal="right" vertical="center"/>
    </xf>
    <xf numFmtId="169" fontId="28" fillId="0" borderId="41" xfId="25" applyNumberFormat="1" applyFont="1" applyBorder="1" applyAlignment="1">
      <alignment horizontal="right" vertical="center"/>
    </xf>
    <xf numFmtId="169" fontId="28" fillId="0" borderId="42" xfId="25" applyNumberFormat="1" applyFont="1" applyBorder="1" applyAlignment="1">
      <alignment horizontal="right" vertical="center"/>
    </xf>
    <xf numFmtId="169" fontId="28" fillId="0" borderId="27" xfId="25" applyNumberFormat="1" applyFont="1" applyBorder="1" applyAlignment="1">
      <alignment horizontal="right" vertical="center"/>
    </xf>
    <xf numFmtId="169" fontId="28" fillId="0" borderId="43" xfId="25" applyNumberFormat="1" applyFont="1" applyBorder="1" applyAlignment="1">
      <alignment horizontal="right" vertical="center"/>
    </xf>
    <xf numFmtId="169" fontId="28" fillId="0" borderId="44" xfId="25" applyNumberFormat="1" applyFont="1" applyBorder="1" applyAlignment="1">
      <alignment horizontal="right" vertical="center"/>
    </xf>
    <xf numFmtId="169" fontId="28" fillId="0" borderId="45" xfId="25" applyNumberFormat="1" applyFont="1" applyBorder="1" applyAlignment="1">
      <alignment horizontal="right" vertical="center"/>
    </xf>
    <xf numFmtId="169" fontId="28" fillId="0" borderId="46" xfId="25" applyNumberFormat="1" applyFont="1" applyBorder="1" applyAlignment="1">
      <alignment horizontal="right" vertical="center"/>
    </xf>
    <xf numFmtId="169" fontId="28" fillId="0" borderId="47" xfId="25" applyNumberFormat="1" applyFont="1" applyBorder="1" applyAlignment="1">
      <alignment horizontal="right" vertical="center"/>
    </xf>
    <xf numFmtId="168" fontId="28" fillId="0" borderId="27" xfId="25" applyNumberFormat="1" applyFont="1" applyBorder="1" applyAlignment="1">
      <alignment horizontal="right" vertical="center"/>
    </xf>
    <xf numFmtId="168" fontId="28" fillId="0" borderId="43" xfId="25" applyNumberFormat="1" applyFont="1" applyBorder="1" applyAlignment="1">
      <alignment horizontal="right" vertical="center"/>
    </xf>
    <xf numFmtId="168" fontId="28" fillId="0" borderId="44" xfId="25" applyNumberFormat="1" applyFont="1" applyBorder="1" applyAlignment="1">
      <alignment horizontal="right" vertical="center"/>
    </xf>
    <xf numFmtId="168" fontId="28" fillId="0" borderId="45" xfId="25" applyNumberFormat="1" applyFont="1" applyBorder="1" applyAlignment="1">
      <alignment horizontal="right" vertical="center"/>
    </xf>
    <xf numFmtId="168" fontId="28" fillId="0" borderId="46" xfId="25" applyNumberFormat="1" applyFont="1" applyBorder="1" applyAlignment="1">
      <alignment horizontal="right" vertical="center"/>
    </xf>
    <xf numFmtId="168" fontId="28" fillId="0" borderId="47" xfId="25" applyNumberFormat="1" applyFont="1" applyBorder="1" applyAlignment="1">
      <alignment horizontal="right" vertical="center"/>
    </xf>
    <xf numFmtId="0" fontId="19" fillId="0" borderId="0" xfId="25" applyFont="1" applyBorder="1" applyAlignment="1" applyProtection="1">
      <alignment vertical="center"/>
    </xf>
    <xf numFmtId="169" fontId="28" fillId="0" borderId="48" xfId="25" applyNumberFormat="1" applyFont="1" applyBorder="1" applyAlignment="1">
      <alignment horizontal="right" vertical="center"/>
    </xf>
    <xf numFmtId="169" fontId="28" fillId="0" borderId="49" xfId="25" applyNumberFormat="1" applyFont="1" applyBorder="1" applyAlignment="1">
      <alignment horizontal="right" vertical="center"/>
    </xf>
    <xf numFmtId="169" fontId="28" fillId="0" borderId="50" xfId="25" applyNumberFormat="1" applyFont="1" applyBorder="1" applyAlignment="1">
      <alignment horizontal="right" vertical="center"/>
    </xf>
    <xf numFmtId="169" fontId="28" fillId="0" borderId="51" xfId="25" applyNumberFormat="1" applyFont="1" applyBorder="1" applyAlignment="1">
      <alignment horizontal="right" vertical="center"/>
    </xf>
    <xf numFmtId="169" fontId="28" fillId="0" borderId="52" xfId="25" applyNumberFormat="1" applyFont="1" applyBorder="1" applyAlignment="1">
      <alignment horizontal="right" vertical="center"/>
    </xf>
    <xf numFmtId="169" fontId="28" fillId="0" borderId="53" xfId="25" applyNumberFormat="1" applyFont="1" applyBorder="1" applyAlignment="1">
      <alignment horizontal="right" vertical="center"/>
    </xf>
    <xf numFmtId="0" fontId="19" fillId="0" borderId="0" xfId="25" applyFont="1" applyBorder="1" applyAlignment="1" applyProtection="1">
      <alignment horizontal="center" vertical="center"/>
    </xf>
    <xf numFmtId="0" fontId="19" fillId="0" borderId="0" xfId="25" applyFont="1" applyBorder="1" applyAlignment="1" applyProtection="1">
      <alignment horizontal="center" vertical="top" wrapText="1"/>
    </xf>
    <xf numFmtId="0" fontId="19" fillId="0" borderId="0" xfId="25" applyFont="1" applyBorder="1" applyAlignment="1" applyProtection="1">
      <alignment horizontal="right" vertical="center"/>
    </xf>
    <xf numFmtId="0" fontId="19" fillId="0" borderId="0" xfId="25" applyFont="1" applyAlignment="1">
      <alignment vertical="top"/>
    </xf>
    <xf numFmtId="0" fontId="2" fillId="0" borderId="0" xfId="25" applyBorder="1"/>
    <xf numFmtId="0" fontId="2" fillId="0" borderId="0" xfId="25" applyBorder="1" applyAlignment="1">
      <alignment vertical="center"/>
    </xf>
    <xf numFmtId="0" fontId="29" fillId="0" borderId="0" xfId="25" applyFont="1" applyFill="1" applyBorder="1" applyAlignment="1">
      <alignment vertical="center"/>
    </xf>
    <xf numFmtId="0" fontId="32" fillId="0" borderId="0" xfId="25" applyFont="1" applyBorder="1"/>
    <xf numFmtId="0" fontId="32" fillId="0" borderId="0" xfId="25" applyFont="1" applyBorder="1" applyAlignment="1">
      <alignment vertical="center"/>
    </xf>
    <xf numFmtId="0" fontId="31" fillId="0" borderId="0" xfId="25" applyFont="1" applyFill="1" applyBorder="1" applyAlignment="1">
      <alignment vertical="center"/>
    </xf>
    <xf numFmtId="0" fontId="15" fillId="0" borderId="0" xfId="25" applyFont="1" applyBorder="1"/>
    <xf numFmtId="0" fontId="15" fillId="0" borderId="0" xfId="25" applyFont="1" applyBorder="1" applyAlignment="1">
      <alignment horizontal="right"/>
    </xf>
    <xf numFmtId="0" fontId="0" fillId="0" borderId="0" xfId="0" applyFill="1" applyAlignment="1">
      <alignment horizontal="left"/>
    </xf>
    <xf numFmtId="0" fontId="30" fillId="0" borderId="0" xfId="17" applyFont="1"/>
    <xf numFmtId="0" fontId="30" fillId="0" borderId="0" xfId="17" applyFont="1" applyAlignment="1">
      <alignment vertical="center"/>
    </xf>
    <xf numFmtId="0" fontId="34" fillId="0" borderId="0" xfId="17" applyFont="1" applyAlignment="1">
      <alignment vertical="center"/>
    </xf>
    <xf numFmtId="0" fontId="35" fillId="0" borderId="0" xfId="17" applyFont="1"/>
    <xf numFmtId="0" fontId="30" fillId="0" borderId="0" xfId="17" applyFont="1" applyAlignment="1">
      <alignment horizontal="left" wrapText="1"/>
    </xf>
    <xf numFmtId="0" fontId="30" fillId="0" borderId="0" xfId="17" applyFont="1" applyAlignment="1">
      <alignment horizontal="center"/>
    </xf>
    <xf numFmtId="0" fontId="30" fillId="0" borderId="0" xfId="17" applyFont="1" applyAlignment="1">
      <alignment horizontal="center" vertical="top"/>
    </xf>
    <xf numFmtId="0" fontId="17" fillId="2" borderId="0" xfId="0" applyFont="1" applyBorder="1" applyAlignment="1" applyProtection="1">
      <alignment horizontal="center" vertical="center"/>
    </xf>
    <xf numFmtId="0" fontId="36" fillId="0" borderId="0" xfId="17" applyFont="1" applyAlignment="1">
      <alignment horizontal="center"/>
    </xf>
    <xf numFmtId="0" fontId="36" fillId="0" borderId="0" xfId="17" applyFont="1"/>
    <xf numFmtId="0" fontId="37" fillId="21" borderId="0" xfId="17" applyFont="1" applyFill="1" applyAlignment="1">
      <alignment horizontal="left"/>
    </xf>
    <xf numFmtId="0" fontId="0" fillId="2" borderId="0" xfId="0" applyAlignment="1" applyProtection="1">
      <alignment horizontal="center" vertical="center" wrapText="1"/>
    </xf>
    <xf numFmtId="0" fontId="0" fillId="2" borderId="16" xfId="0" applyBorder="1" applyAlignment="1" applyProtection="1">
      <alignment horizontal="center" vertical="center" wrapText="1"/>
    </xf>
    <xf numFmtId="0" fontId="0" fillId="2" borderId="0" xfId="0" applyBorder="1" applyAlignment="1" applyProtection="1">
      <alignment horizontal="center" vertical="center" wrapText="1"/>
    </xf>
    <xf numFmtId="0" fontId="5" fillId="6" borderId="0" xfId="7" applyFont="1" applyFill="1" applyBorder="1" applyAlignment="1" applyProtection="1">
      <alignment horizontal="left" vertical="center" indent="1"/>
    </xf>
    <xf numFmtId="0" fontId="8" fillId="6" borderId="0" xfId="7" applyFont="1" applyFill="1" applyBorder="1" applyAlignment="1" applyProtection="1">
      <alignment vertical="center"/>
    </xf>
    <xf numFmtId="0" fontId="0" fillId="11" borderId="8" xfId="0" applyFont="1" applyFill="1" applyBorder="1" applyAlignment="1" applyProtection="1">
      <alignment horizontal="left" vertical="center" indent="1"/>
    </xf>
    <xf numFmtId="0" fontId="0" fillId="11" borderId="9" xfId="0" applyFont="1" applyFill="1" applyBorder="1" applyAlignment="1" applyProtection="1">
      <alignment horizontal="left" vertical="center" indent="1"/>
    </xf>
    <xf numFmtId="0" fontId="6" fillId="2" borderId="0" xfId="0" applyFont="1" applyBorder="1" applyAlignment="1" applyProtection="1">
      <alignment horizontal="center" vertical="center" wrapText="1"/>
    </xf>
    <xf numFmtId="3" fontId="0" fillId="8" borderId="6" xfId="1" applyFont="1" applyFill="1" applyBorder="1" applyProtection="1">
      <alignment horizontal="right" vertical="center"/>
      <protection locked="0"/>
    </xf>
    <xf numFmtId="0" fontId="0" fillId="11" borderId="9" xfId="0" applyFont="1" applyFill="1" applyBorder="1" applyAlignment="1" applyProtection="1">
      <alignment vertical="center"/>
    </xf>
    <xf numFmtId="0" fontId="4" fillId="11" borderId="19" xfId="0" applyFont="1" applyFill="1" applyBorder="1" applyAlignment="1" applyProtection="1">
      <alignment vertical="center"/>
    </xf>
    <xf numFmtId="0" fontId="38" fillId="0" borderId="0" xfId="17" applyFont="1"/>
    <xf numFmtId="0" fontId="38" fillId="0" borderId="0" xfId="17" applyFont="1" applyAlignment="1">
      <alignment vertical="center"/>
    </xf>
    <xf numFmtId="0" fontId="39" fillId="0" borderId="0" xfId="17" applyFont="1" applyAlignment="1">
      <alignment vertical="center"/>
    </xf>
    <xf numFmtId="0" fontId="40" fillId="0" borderId="0" xfId="17" applyFont="1"/>
    <xf numFmtId="0" fontId="0" fillId="0" borderId="0" xfId="0" applyFill="1" applyBorder="1" applyAlignment="1">
      <alignment horizontal="left"/>
    </xf>
    <xf numFmtId="0" fontId="37" fillId="21" borderId="0" xfId="17" applyFont="1" applyFill="1" applyAlignment="1">
      <alignment horizontal="center"/>
    </xf>
    <xf numFmtId="0" fontId="0" fillId="9" borderId="6" xfId="0" applyFont="1" applyFill="1" applyBorder="1" applyAlignment="1" applyProtection="1">
      <alignment vertical="center"/>
    </xf>
    <xf numFmtId="0" fontId="0" fillId="2" borderId="15" xfId="0" applyFont="1" applyFill="1" applyBorder="1" applyAlignment="1" applyProtection="1">
      <alignment vertical="center"/>
    </xf>
    <xf numFmtId="49" fontId="0" fillId="0" borderId="7" xfId="0" applyNumberFormat="1" applyFont="1" applyFill="1" applyBorder="1" applyAlignment="1" applyProtection="1">
      <alignment horizontal="left" vertical="center" indent="1"/>
    </xf>
    <xf numFmtId="0" fontId="0" fillId="6" borderId="8" xfId="0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6" borderId="8" xfId="0" applyFont="1" applyFill="1" applyBorder="1" applyAlignment="1" applyProtection="1">
      <alignment horizontal="left" vertical="center" indent="2"/>
    </xf>
    <xf numFmtId="0" fontId="0" fillId="6" borderId="9" xfId="0" applyFont="1" applyFill="1" applyBorder="1" applyAlignment="1" applyProtection="1">
      <alignment horizontal="left" vertical="center" indent="1"/>
    </xf>
    <xf numFmtId="0" fontId="0" fillId="0" borderId="8" xfId="0" applyFont="1" applyFill="1" applyBorder="1" applyAlignment="1" applyProtection="1">
      <alignment horizontal="left" vertical="center" indent="1"/>
    </xf>
    <xf numFmtId="0" fontId="42" fillId="6" borderId="9" xfId="0" applyFont="1" applyFill="1" applyBorder="1" applyAlignment="1" applyProtection="1">
      <alignment horizontal="left" vertical="center" indent="1"/>
    </xf>
    <xf numFmtId="0" fontId="42" fillId="6" borderId="10" xfId="0" applyFont="1" applyFill="1" applyBorder="1" applyAlignment="1" applyProtection="1">
      <alignment vertical="center"/>
    </xf>
    <xf numFmtId="49" fontId="0" fillId="7" borderId="6" xfId="0" applyNumberFormat="1" applyFont="1" applyFill="1" applyBorder="1" applyAlignment="1" applyProtection="1">
      <alignment horizontal="left" vertical="center" indent="1"/>
    </xf>
    <xf numFmtId="49" fontId="0" fillId="0" borderId="11" xfId="0" applyNumberFormat="1" applyFont="1" applyFill="1" applyBorder="1" applyAlignment="1" applyProtection="1">
      <alignment horizontal="left" vertical="center" indent="1"/>
    </xf>
    <xf numFmtId="0" fontId="43" fillId="0" borderId="0" xfId="25" applyFont="1" applyBorder="1" applyAlignment="1">
      <alignment vertical="center"/>
    </xf>
    <xf numFmtId="0" fontId="44" fillId="0" borderId="0" xfId="25" applyFont="1" applyFill="1" applyBorder="1" applyAlignment="1">
      <alignment horizontal="right" vertical="center"/>
    </xf>
    <xf numFmtId="0" fontId="2" fillId="14" borderId="0" xfId="25" applyFill="1" applyBorder="1"/>
    <xf numFmtId="0" fontId="15" fillId="14" borderId="0" xfId="25" applyFont="1" applyFill="1" applyBorder="1"/>
    <xf numFmtId="0" fontId="15" fillId="14" borderId="0" xfId="25" applyFont="1" applyFill="1" applyBorder="1" applyAlignment="1">
      <alignment horizontal="right"/>
    </xf>
    <xf numFmtId="0" fontId="32" fillId="14" borderId="0" xfId="25" applyFont="1" applyFill="1" applyBorder="1"/>
    <xf numFmtId="0" fontId="33" fillId="14" borderId="0" xfId="25" applyFont="1" applyFill="1" applyBorder="1"/>
    <xf numFmtId="0" fontId="33" fillId="14" borderId="0" xfId="25" applyFont="1" applyFill="1" applyBorder="1" applyAlignment="1">
      <alignment horizontal="right"/>
    </xf>
    <xf numFmtId="0" fontId="29" fillId="14" borderId="0" xfId="25" applyFont="1" applyFill="1" applyBorder="1" applyAlignment="1">
      <alignment vertical="center"/>
    </xf>
    <xf numFmtId="0" fontId="15" fillId="14" borderId="0" xfId="25" applyFont="1" applyFill="1" applyBorder="1" applyAlignment="1">
      <alignment vertical="center"/>
    </xf>
    <xf numFmtId="0" fontId="15" fillId="14" borderId="0" xfId="25" applyFont="1" applyFill="1" applyBorder="1" applyAlignment="1">
      <alignment horizontal="right" vertical="center"/>
    </xf>
    <xf numFmtId="1" fontId="15" fillId="14" borderId="0" xfId="25" applyNumberFormat="1" applyFont="1" applyFill="1" applyBorder="1" applyAlignment="1">
      <alignment horizontal="right"/>
    </xf>
    <xf numFmtId="170" fontId="15" fillId="14" borderId="0" xfId="11" applyNumberFormat="1" applyFont="1" applyFill="1" applyBorder="1" applyAlignment="1">
      <alignment horizontal="right"/>
    </xf>
    <xf numFmtId="167" fontId="15" fillId="0" borderId="0" xfId="4" applyNumberFormat="1" applyFont="1" applyBorder="1" applyAlignment="1">
      <alignment horizontal="right"/>
    </xf>
    <xf numFmtId="0" fontId="15" fillId="0" borderId="0" xfId="25" applyFont="1" applyFill="1" applyBorder="1"/>
    <xf numFmtId="0" fontId="46" fillId="14" borderId="0" xfId="25" applyFont="1" applyFill="1" applyBorder="1"/>
    <xf numFmtId="0" fontId="47" fillId="14" borderId="0" xfId="25" applyFont="1" applyFill="1" applyBorder="1"/>
    <xf numFmtId="0" fontId="49" fillId="14" borderId="0" xfId="25" applyFont="1" applyFill="1" applyBorder="1" applyAlignment="1">
      <alignment vertical="center"/>
    </xf>
    <xf numFmtId="0" fontId="48" fillId="14" borderId="0" xfId="17" applyFont="1" applyFill="1" applyBorder="1" applyAlignment="1" applyProtection="1">
      <alignment horizontal="center" vertical="top" wrapText="1"/>
    </xf>
    <xf numFmtId="0" fontId="45" fillId="14" borderId="61" xfId="25" applyFont="1" applyFill="1" applyBorder="1" applyAlignment="1">
      <alignment horizontal="right"/>
    </xf>
    <xf numFmtId="0" fontId="45" fillId="14" borderId="62" xfId="25" applyFont="1" applyFill="1" applyBorder="1"/>
    <xf numFmtId="0" fontId="15" fillId="0" borderId="62" xfId="25" applyFont="1" applyFill="1" applyBorder="1"/>
    <xf numFmtId="167" fontId="15" fillId="0" borderId="62" xfId="4" applyNumberFormat="1" applyFont="1" applyBorder="1" applyAlignment="1">
      <alignment horizontal="right"/>
    </xf>
    <xf numFmtId="167" fontId="15" fillId="14" borderId="0" xfId="4" applyNumberFormat="1" applyFont="1" applyFill="1" applyBorder="1" applyAlignment="1">
      <alignment horizontal="right"/>
    </xf>
    <xf numFmtId="0" fontId="15" fillId="14" borderId="63" xfId="25" applyFont="1" applyFill="1" applyBorder="1" applyAlignment="1">
      <alignment horizontal="right"/>
    </xf>
    <xf numFmtId="0" fontId="45" fillId="14" borderId="64" xfId="25" applyFont="1" applyFill="1" applyBorder="1" applyAlignment="1">
      <alignment horizontal="right"/>
    </xf>
    <xf numFmtId="170" fontId="15" fillId="0" borderId="65" xfId="11" applyNumberFormat="1" applyFont="1" applyBorder="1" applyAlignment="1">
      <alignment horizontal="center"/>
    </xf>
    <xf numFmtId="170" fontId="15" fillId="14" borderId="63" xfId="11" applyNumberFormat="1" applyFont="1" applyFill="1" applyBorder="1" applyAlignment="1">
      <alignment horizontal="center"/>
    </xf>
    <xf numFmtId="170" fontId="15" fillId="0" borderId="63" xfId="11" applyNumberFormat="1" applyFont="1" applyBorder="1" applyAlignment="1">
      <alignment horizontal="center"/>
    </xf>
    <xf numFmtId="170" fontId="15" fillId="0" borderId="66" xfId="11" applyNumberFormat="1" applyFont="1" applyBorder="1" applyAlignment="1">
      <alignment horizontal="center"/>
    </xf>
    <xf numFmtId="170" fontId="15" fillId="14" borderId="63" xfId="11" applyNumberFormat="1" applyFont="1" applyFill="1" applyBorder="1" applyAlignment="1">
      <alignment horizontal="right"/>
    </xf>
    <xf numFmtId="0" fontId="27" fillId="21" borderId="93" xfId="17" applyFont="1" applyFill="1" applyBorder="1" applyAlignment="1" applyProtection="1">
      <alignment horizontal="left" vertical="center" wrapText="1"/>
    </xf>
    <xf numFmtId="0" fontId="27" fillId="21" borderId="94" xfId="17" applyFont="1" applyFill="1" applyBorder="1" applyAlignment="1" applyProtection="1">
      <alignment horizontal="left" vertical="center" wrapText="1"/>
    </xf>
    <xf numFmtId="0" fontId="29" fillId="20" borderId="0" xfId="17" applyFont="1" applyFill="1" applyBorder="1" applyAlignment="1">
      <alignment vertical="center"/>
    </xf>
    <xf numFmtId="0" fontId="3" fillId="0" borderId="0" xfId="17" applyFill="1" applyBorder="1" applyAlignment="1">
      <alignment vertical="center"/>
    </xf>
    <xf numFmtId="0" fontId="37" fillId="21" borderId="95" xfId="17" applyFont="1" applyFill="1" applyBorder="1" applyAlignment="1">
      <alignment horizontal="center"/>
    </xf>
    <xf numFmtId="0" fontId="15" fillId="0" borderId="0" xfId="17" applyFont="1" applyAlignment="1">
      <alignment horizontal="left"/>
    </xf>
    <xf numFmtId="0" fontId="27" fillId="21" borderId="96" xfId="17" applyFont="1" applyFill="1" applyBorder="1" applyAlignment="1" applyProtection="1">
      <alignment horizontal="left" vertical="center" wrapText="1"/>
    </xf>
    <xf numFmtId="0" fontId="56" fillId="16" borderId="102" xfId="17" applyFont="1" applyFill="1" applyBorder="1" applyAlignment="1" applyProtection="1">
      <alignment horizontal="left" vertical="center"/>
    </xf>
    <xf numFmtId="0" fontId="19" fillId="16" borderId="90" xfId="17" applyFont="1" applyFill="1" applyBorder="1" applyAlignment="1" applyProtection="1">
      <alignment horizontal="right" vertical="top" wrapText="1"/>
    </xf>
    <xf numFmtId="0" fontId="36" fillId="17" borderId="89" xfId="17" applyFont="1" applyFill="1" applyBorder="1" applyAlignment="1" applyProtection="1">
      <alignment horizontal="right" vertical="top"/>
    </xf>
    <xf numFmtId="0" fontId="19" fillId="17" borderId="83" xfId="17" applyFont="1" applyFill="1" applyBorder="1" applyAlignment="1" applyProtection="1">
      <alignment horizontal="right" vertical="top" wrapText="1"/>
    </xf>
    <xf numFmtId="0" fontId="19" fillId="17" borderId="84" xfId="17" applyFont="1" applyFill="1" applyBorder="1" applyAlignment="1" applyProtection="1">
      <alignment horizontal="right" vertical="top" wrapText="1"/>
    </xf>
    <xf numFmtId="0" fontId="19" fillId="18" borderId="82" xfId="17" applyFont="1" applyFill="1" applyBorder="1" applyAlignment="1" applyProtection="1">
      <alignment horizontal="right" vertical="center" wrapText="1"/>
    </xf>
    <xf numFmtId="0" fontId="19" fillId="18" borderId="83" xfId="17" applyFont="1" applyFill="1" applyBorder="1" applyAlignment="1" applyProtection="1">
      <alignment horizontal="right" vertical="top" wrapText="1"/>
    </xf>
    <xf numFmtId="0" fontId="19" fillId="18" borderId="84" xfId="17" applyFont="1" applyFill="1" applyBorder="1" applyAlignment="1" applyProtection="1">
      <alignment horizontal="right" vertical="top" wrapText="1"/>
    </xf>
    <xf numFmtId="0" fontId="19" fillId="19" borderId="82" xfId="17" applyFont="1" applyFill="1" applyBorder="1" applyAlignment="1" applyProtection="1">
      <alignment horizontal="right" vertical="center"/>
    </xf>
    <xf numFmtId="0" fontId="19" fillId="19" borderId="83" xfId="17" applyFont="1" applyFill="1" applyBorder="1" applyAlignment="1" applyProtection="1">
      <alignment horizontal="right" vertical="top" wrapText="1"/>
    </xf>
    <xf numFmtId="0" fontId="19" fillId="19" borderId="84" xfId="17" applyFont="1" applyFill="1" applyBorder="1" applyAlignment="1" applyProtection="1">
      <alignment horizontal="right" vertical="top" wrapText="1"/>
    </xf>
    <xf numFmtId="0" fontId="19" fillId="20" borderId="82" xfId="17" applyFont="1" applyFill="1" applyBorder="1" applyAlignment="1" applyProtection="1">
      <alignment horizontal="right" vertical="center" wrapText="1"/>
    </xf>
    <xf numFmtId="0" fontId="19" fillId="20" borderId="83" xfId="17" applyFont="1" applyFill="1" applyBorder="1" applyAlignment="1" applyProtection="1">
      <alignment horizontal="right" vertical="top" wrapText="1"/>
    </xf>
    <xf numFmtId="0" fontId="19" fillId="20" borderId="92" xfId="17" applyFont="1" applyFill="1" applyBorder="1" applyAlignment="1" applyProtection="1">
      <alignment horizontal="right" vertical="top" wrapText="1"/>
    </xf>
    <xf numFmtId="0" fontId="41" fillId="6" borderId="9" xfId="0" applyFont="1" applyFill="1" applyBorder="1" applyAlignment="1" applyProtection="1">
      <alignment horizontal="left" vertical="center" indent="1"/>
    </xf>
    <xf numFmtId="0" fontId="41" fillId="6" borderId="10" xfId="0" applyFont="1" applyFill="1" applyBorder="1" applyAlignment="1" applyProtection="1">
      <alignment vertical="center"/>
    </xf>
    <xf numFmtId="1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0" fontId="19" fillId="0" borderId="0" xfId="11" applyNumberFormat="1" applyFont="1"/>
    <xf numFmtId="4" fontId="4" fillId="6" borderId="6" xfId="13" applyNumberFormat="1" applyBorder="1" applyProtection="1">
      <alignment horizontal="right" vertical="center"/>
    </xf>
    <xf numFmtId="0" fontId="0" fillId="10" borderId="6" xfId="0" applyFont="1" applyFill="1" applyBorder="1" applyAlignment="1" applyProtection="1">
      <alignment horizontal="center" vertical="center"/>
    </xf>
    <xf numFmtId="0" fontId="0" fillId="10" borderId="6" xfId="0" applyFont="1" applyFill="1" applyBorder="1" applyAlignment="1" applyProtection="1">
      <alignment horizontal="center" vertical="center" wrapText="1"/>
    </xf>
    <xf numFmtId="166" fontId="0" fillId="12" borderId="6" xfId="0" applyNumberFormat="1" applyFont="1" applyFill="1" applyBorder="1" applyAlignment="1" applyProtection="1">
      <alignment horizontal="center" vertical="center"/>
    </xf>
    <xf numFmtId="0" fontId="0" fillId="12" borderId="6" xfId="0" applyFont="1" applyFill="1" applyBorder="1" applyAlignment="1" applyProtection="1">
      <alignment horizontal="center" vertical="center"/>
    </xf>
    <xf numFmtId="166" fontId="0" fillId="10" borderId="6" xfId="0" applyNumberFormat="1" applyFont="1" applyFill="1" applyBorder="1" applyAlignment="1" applyProtection="1">
      <alignment horizontal="center" vertical="center"/>
    </xf>
    <xf numFmtId="167" fontId="4" fillId="8" borderId="6" xfId="4" applyNumberFormat="1" applyFont="1" applyFill="1" applyBorder="1" applyAlignment="1" applyProtection="1">
      <alignment horizontal="center" vertical="center"/>
    </xf>
    <xf numFmtId="0" fontId="0" fillId="8" borderId="6" xfId="0" applyFont="1" applyFill="1" applyBorder="1" applyAlignment="1" applyProtection="1">
      <alignment horizontal="center" vertical="center" wrapText="1"/>
    </xf>
    <xf numFmtId="166" fontId="0" fillId="13" borderId="6" xfId="0" applyNumberFormat="1" applyFont="1" applyFill="1" applyBorder="1" applyAlignment="1" applyProtection="1">
      <alignment horizontal="center" vertical="center"/>
    </xf>
    <xf numFmtId="0" fontId="14" fillId="8" borderId="6" xfId="10" applyFill="1" applyBorder="1" applyAlignment="1" applyProtection="1">
      <alignment horizontal="left" vertical="center" indent="1"/>
    </xf>
    <xf numFmtId="3" fontId="4" fillId="8" borderId="6" xfId="4" applyNumberFormat="1" applyFont="1" applyFill="1" applyBorder="1" applyAlignment="1" applyProtection="1">
      <alignment horizontal="right" vertical="center"/>
    </xf>
    <xf numFmtId="3" fontId="4" fillId="8" borderId="6" xfId="1" applyFill="1" applyBorder="1" applyProtection="1">
      <alignment horizontal="right" vertical="center"/>
    </xf>
    <xf numFmtId="3" fontId="4" fillId="8" borderId="6" xfId="1" applyFont="1" applyFill="1" applyBorder="1" applyProtection="1">
      <alignment horizontal="right" vertical="center"/>
    </xf>
    <xf numFmtId="0" fontId="0" fillId="24" borderId="0" xfId="0" applyFill="1" applyProtection="1"/>
    <xf numFmtId="0" fontId="59" fillId="24" borderId="0" xfId="0" applyFont="1" applyFill="1" applyProtection="1"/>
    <xf numFmtId="0" fontId="0" fillId="6" borderId="0" xfId="0" applyFill="1" applyProtection="1"/>
    <xf numFmtId="0" fontId="0" fillId="6" borderId="0" xfId="0" applyFont="1" applyFill="1" applyProtection="1"/>
    <xf numFmtId="0" fontId="53" fillId="6" borderId="0" xfId="0" applyFont="1" applyFill="1" applyAlignment="1" applyProtection="1">
      <alignment horizontal="right"/>
    </xf>
    <xf numFmtId="0" fontId="54" fillId="6" borderId="0" xfId="0" applyFont="1" applyFill="1" applyProtection="1"/>
    <xf numFmtId="0" fontId="0" fillId="6" borderId="77" xfId="0" applyFill="1" applyBorder="1" applyProtection="1"/>
    <xf numFmtId="0" fontId="0" fillId="6" borderId="0" xfId="0" applyFill="1" applyBorder="1" applyProtection="1"/>
    <xf numFmtId="0" fontId="0" fillId="6" borderId="78" xfId="0" applyFill="1" applyBorder="1" applyProtection="1"/>
    <xf numFmtId="0" fontId="0" fillId="6" borderId="67" xfId="0" applyFill="1" applyBorder="1" applyProtection="1"/>
    <xf numFmtId="167" fontId="0" fillId="6" borderId="68" xfId="4" applyNumberFormat="1" applyFont="1" applyFill="1" applyBorder="1" applyProtection="1"/>
    <xf numFmtId="167" fontId="0" fillId="6" borderId="69" xfId="4" applyNumberFormat="1" applyFont="1" applyFill="1" applyBorder="1" applyProtection="1"/>
    <xf numFmtId="0" fontId="0" fillId="6" borderId="72" xfId="0" applyFill="1" applyBorder="1" applyProtection="1"/>
    <xf numFmtId="0" fontId="0" fillId="6" borderId="23" xfId="0" applyFont="1" applyFill="1" applyBorder="1" applyProtection="1"/>
    <xf numFmtId="0" fontId="0" fillId="6" borderId="73" xfId="0" applyFont="1" applyFill="1" applyBorder="1" applyProtection="1"/>
    <xf numFmtId="0" fontId="0" fillId="6" borderId="70" xfId="0" applyFill="1" applyBorder="1" applyProtection="1"/>
    <xf numFmtId="0" fontId="0" fillId="6" borderId="0" xfId="0" applyFont="1" applyFill="1" applyBorder="1" applyProtection="1"/>
    <xf numFmtId="0" fontId="0" fillId="6" borderId="71" xfId="0" applyFont="1" applyFill="1" applyBorder="1" applyProtection="1"/>
    <xf numFmtId="167" fontId="0" fillId="6" borderId="0" xfId="4" applyNumberFormat="1" applyFont="1" applyFill="1" applyBorder="1" applyProtection="1"/>
    <xf numFmtId="167" fontId="0" fillId="6" borderId="71" xfId="4" applyNumberFormat="1" applyFont="1" applyFill="1" applyBorder="1" applyProtection="1"/>
    <xf numFmtId="0" fontId="0" fillId="6" borderId="79" xfId="0" applyFill="1" applyBorder="1" applyProtection="1"/>
    <xf numFmtId="0" fontId="0" fillId="6" borderId="80" xfId="0" applyFill="1" applyBorder="1" applyProtection="1"/>
    <xf numFmtId="0" fontId="0" fillId="6" borderId="81" xfId="0" applyFill="1" applyBorder="1" applyProtection="1"/>
    <xf numFmtId="0" fontId="54" fillId="6" borderId="70" xfId="0" applyFont="1" applyFill="1" applyBorder="1" applyProtection="1"/>
    <xf numFmtId="171" fontId="52" fillId="6" borderId="0" xfId="0" quotePrefix="1" applyNumberFormat="1" applyFont="1" applyFill="1" applyBorder="1" applyProtection="1"/>
    <xf numFmtId="0" fontId="11" fillId="25" borderId="91" xfId="0" applyFont="1" applyFill="1" applyBorder="1" applyAlignment="1" applyProtection="1">
      <alignment horizontal="center" vertical="center"/>
      <protection locked="0"/>
    </xf>
    <xf numFmtId="0" fontId="17" fillId="2" borderId="0" xfId="0" applyFont="1" applyProtection="1"/>
    <xf numFmtId="0" fontId="51" fillId="2" borderId="0" xfId="0" applyFont="1" applyProtection="1"/>
    <xf numFmtId="0" fontId="62" fillId="2" borderId="0" xfId="0" applyFont="1" applyProtection="1"/>
    <xf numFmtId="0" fontId="10" fillId="21" borderId="67" xfId="0" applyFont="1" applyFill="1" applyBorder="1" applyProtection="1"/>
    <xf numFmtId="0" fontId="62" fillId="26" borderId="105" xfId="0" applyFont="1" applyFill="1" applyBorder="1" applyProtection="1"/>
    <xf numFmtId="0" fontId="10" fillId="2" borderId="0" xfId="0" applyFont="1" applyProtection="1"/>
    <xf numFmtId="0" fontId="61" fillId="2" borderId="0" xfId="0" applyFont="1" applyProtection="1"/>
    <xf numFmtId="0" fontId="57" fillId="21" borderId="70" xfId="0" applyFont="1" applyFill="1" applyBorder="1" applyAlignment="1" applyProtection="1">
      <alignment horizontal="center" vertical="top"/>
    </xf>
    <xf numFmtId="0" fontId="57" fillId="26" borderId="106" xfId="0" applyFont="1" applyFill="1" applyBorder="1" applyAlignment="1" applyProtection="1">
      <alignment horizontal="right" vertical="top"/>
    </xf>
    <xf numFmtId="0" fontId="54" fillId="2" borderId="0" xfId="0" applyFont="1" applyProtection="1"/>
    <xf numFmtId="0" fontId="60" fillId="2" borderId="0" xfId="0" applyFont="1" applyProtection="1"/>
    <xf numFmtId="0" fontId="0" fillId="2" borderId="63" xfId="0" applyBorder="1" applyAlignment="1" applyProtection="1">
      <alignment horizontal="center" vertical="center"/>
    </xf>
    <xf numFmtId="0" fontId="0" fillId="2" borderId="88" xfId="0" applyBorder="1" applyAlignment="1" applyProtection="1">
      <alignment horizontal="center" vertical="center"/>
    </xf>
    <xf numFmtId="0" fontId="0" fillId="2" borderId="85" xfId="0" applyBorder="1" applyAlignment="1" applyProtection="1">
      <alignment horizontal="center" vertical="center"/>
    </xf>
    <xf numFmtId="0" fontId="0" fillId="2" borderId="86" xfId="0" applyBorder="1" applyAlignment="1" applyProtection="1">
      <alignment horizontal="center" vertical="center"/>
    </xf>
    <xf numFmtId="0" fontId="0" fillId="2" borderId="87" xfId="0" applyBorder="1" applyAlignment="1" applyProtection="1">
      <alignment horizontal="center" vertical="center"/>
    </xf>
    <xf numFmtId="0" fontId="0" fillId="2" borderId="107" xfId="0" applyBorder="1" applyAlignment="1" applyProtection="1">
      <alignment horizontal="center" vertical="center"/>
    </xf>
    <xf numFmtId="0" fontId="0" fillId="2" borderId="97" xfId="0" applyBorder="1" applyAlignment="1" applyProtection="1">
      <alignment horizontal="center" vertical="center"/>
    </xf>
    <xf numFmtId="0" fontId="0" fillId="2" borderId="98" xfId="0" applyBorder="1" applyAlignment="1" applyProtection="1">
      <alignment horizontal="center" vertical="center"/>
    </xf>
    <xf numFmtId="0" fontId="0" fillId="2" borderId="99" xfId="0" applyBorder="1" applyAlignment="1" applyProtection="1">
      <alignment horizontal="center" vertical="center"/>
    </xf>
    <xf numFmtId="0" fontId="0" fillId="2" borderId="100" xfId="0" applyBorder="1" applyAlignment="1" applyProtection="1">
      <alignment horizontal="center" vertical="center"/>
    </xf>
    <xf numFmtId="0" fontId="0" fillId="2" borderId="101" xfId="0" applyBorder="1" applyAlignment="1" applyProtection="1">
      <alignment horizontal="center" vertical="center"/>
    </xf>
    <xf numFmtId="0" fontId="0" fillId="2" borderId="108" xfId="0" applyBorder="1" applyAlignment="1" applyProtection="1">
      <alignment horizontal="center" vertical="center"/>
    </xf>
    <xf numFmtId="164" fontId="0" fillId="2" borderId="0" xfId="4" applyFont="1" applyFill="1" applyProtection="1"/>
    <xf numFmtId="1" fontId="0" fillId="2" borderId="0" xfId="0" applyNumberFormat="1" applyProtection="1"/>
    <xf numFmtId="0" fontId="0" fillId="0" borderId="0" xfId="0" applyFill="1" applyBorder="1"/>
    <xf numFmtId="0" fontId="0" fillId="27" borderId="0" xfId="0" applyFill="1"/>
    <xf numFmtId="0" fontId="0" fillId="27" borderId="0" xfId="0" applyNumberFormat="1" applyFill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30" fillId="0" borderId="0" xfId="17" quotePrefix="1" applyFont="1"/>
    <xf numFmtId="0" fontId="37" fillId="21" borderId="95" xfId="17" applyFont="1" applyFill="1" applyBorder="1" applyAlignment="1">
      <alignment horizontal="center"/>
    </xf>
    <xf numFmtId="0" fontId="27" fillId="21" borderId="36" xfId="25" applyFont="1" applyFill="1" applyBorder="1" applyAlignment="1" applyProtection="1">
      <alignment horizontal="left" vertical="center"/>
    </xf>
    <xf numFmtId="0" fontId="19" fillId="15" borderId="95" xfId="0" applyFont="1" applyFill="1" applyBorder="1" applyAlignment="1">
      <alignment horizontal="center"/>
    </xf>
    <xf numFmtId="0" fontId="0" fillId="2" borderId="0" xfId="0" applyAlignment="1">
      <alignment horizontal="center"/>
    </xf>
    <xf numFmtId="0" fontId="63" fillId="2" borderId="0" xfId="0" applyFont="1" applyAlignment="1">
      <alignment horizontal="center"/>
    </xf>
    <xf numFmtId="0" fontId="6" fillId="6" borderId="10" xfId="0" applyFont="1" applyFill="1" applyBorder="1" applyAlignment="1" applyProtection="1">
      <alignment vertical="center"/>
    </xf>
    <xf numFmtId="0" fontId="6" fillId="6" borderId="9" xfId="0" applyFont="1" applyFill="1" applyBorder="1" applyAlignment="1" applyProtection="1">
      <alignment horizontal="left" vertical="center" indent="1"/>
    </xf>
    <xf numFmtId="3" fontId="4" fillId="8" borderId="6" xfId="27" applyNumberFormat="1" applyFont="1" applyFill="1" applyBorder="1" applyAlignment="1" applyProtection="1">
      <alignment horizontal="right" vertical="center"/>
      <protection locked="0"/>
    </xf>
    <xf numFmtId="167" fontId="4" fillId="8" borderId="6" xfId="27" applyNumberFormat="1" applyFont="1" applyFill="1" applyBorder="1" applyAlignment="1" applyProtection="1">
      <alignment horizontal="center" vertical="center"/>
      <protection locked="0"/>
    </xf>
    <xf numFmtId="9" fontId="0" fillId="6" borderId="0" xfId="11" applyFont="1" applyFill="1" applyProtection="1"/>
    <xf numFmtId="9" fontId="19" fillId="0" borderId="0" xfId="11" applyFont="1" applyBorder="1" applyAlignment="1" applyProtection="1">
      <alignment horizontal="center" vertical="center"/>
    </xf>
    <xf numFmtId="168" fontId="19" fillId="0" borderId="0" xfId="17" applyNumberFormat="1" applyFont="1" applyBorder="1" applyAlignment="1" applyProtection="1">
      <alignment horizontal="center" vertical="center"/>
    </xf>
    <xf numFmtId="0" fontId="2" fillId="14" borderId="0" xfId="25" applyFill="1" applyBorder="1" applyAlignment="1">
      <alignment horizontal="center"/>
    </xf>
    <xf numFmtId="0" fontId="32" fillId="14" borderId="0" xfId="25" applyFont="1" applyFill="1" applyBorder="1" applyAlignment="1">
      <alignment horizontal="center"/>
    </xf>
    <xf numFmtId="0" fontId="2" fillId="14" borderId="0" xfId="25" applyFill="1" applyBorder="1" applyAlignment="1">
      <alignment horizontal="center" vertical="center"/>
    </xf>
    <xf numFmtId="0" fontId="65" fillId="14" borderId="0" xfId="25" applyFont="1" applyFill="1" applyBorder="1" applyAlignment="1">
      <alignment horizontal="center"/>
    </xf>
    <xf numFmtId="10" fontId="15" fillId="14" borderId="0" xfId="11" applyNumberFormat="1" applyFont="1" applyFill="1" applyBorder="1" applyAlignment="1">
      <alignment horizontal="right"/>
    </xf>
    <xf numFmtId="167" fontId="15" fillId="14" borderId="0" xfId="25" applyNumberFormat="1" applyFont="1" applyFill="1" applyBorder="1" applyAlignment="1">
      <alignment horizontal="right"/>
    </xf>
    <xf numFmtId="0" fontId="66" fillId="2" borderId="0" xfId="0" applyFont="1"/>
    <xf numFmtId="0" fontId="1" fillId="0" borderId="0" xfId="25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18" fillId="14" borderId="20" xfId="0" applyFont="1" applyFill="1" applyBorder="1" applyAlignment="1" applyProtection="1">
      <alignment horizontal="center" vertical="center"/>
      <protection locked="0"/>
    </xf>
    <xf numFmtId="0" fontId="18" fillId="14" borderId="21" xfId="0" applyFont="1" applyFill="1" applyBorder="1" applyAlignment="1" applyProtection="1">
      <alignment horizontal="center" vertical="center"/>
      <protection locked="0"/>
    </xf>
    <xf numFmtId="0" fontId="18" fillId="14" borderId="22" xfId="0" applyFont="1" applyFill="1" applyBorder="1" applyAlignment="1" applyProtection="1">
      <alignment horizontal="center" vertical="center"/>
      <protection locked="0"/>
    </xf>
    <xf numFmtId="0" fontId="7" fillId="2" borderId="0" xfId="6" applyFont="1" applyFill="1" applyBorder="1" applyAlignment="1" applyProtection="1">
      <alignment horizontal="center" vertical="center"/>
    </xf>
    <xf numFmtId="0" fontId="0" fillId="11" borderId="6" xfId="0" applyFont="1" applyFill="1" applyBorder="1" applyAlignment="1" applyProtection="1">
      <alignment horizontal="left" vertical="center" wrapText="1" indent="1"/>
    </xf>
    <xf numFmtId="0" fontId="0" fillId="11" borderId="8" xfId="0" applyFont="1" applyFill="1" applyBorder="1" applyAlignment="1" applyProtection="1">
      <alignment horizontal="left" vertical="center" wrapText="1" indent="1"/>
    </xf>
    <xf numFmtId="0" fontId="0" fillId="11" borderId="9" xfId="0" applyFont="1" applyFill="1" applyBorder="1" applyAlignment="1" applyProtection="1">
      <alignment horizontal="left" vertical="center" wrapText="1" indent="1"/>
    </xf>
    <xf numFmtId="0" fontId="0" fillId="11" borderId="10" xfId="0" applyFont="1" applyFill="1" applyBorder="1" applyAlignment="1" applyProtection="1">
      <alignment horizontal="left" vertical="center" wrapText="1" indent="1"/>
    </xf>
    <xf numFmtId="0" fontId="24" fillId="15" borderId="28" xfId="17" applyFont="1" applyFill="1" applyBorder="1" applyAlignment="1" applyProtection="1">
      <alignment horizontal="center" vertical="top" wrapText="1"/>
    </xf>
    <xf numFmtId="0" fontId="24" fillId="15" borderId="1" xfId="17" applyFont="1" applyFill="1" applyBorder="1" applyAlignment="1" applyProtection="1">
      <alignment horizontal="center" vertical="top" wrapText="1"/>
    </xf>
    <xf numFmtId="0" fontId="24" fillId="15" borderId="29" xfId="17" applyFont="1" applyFill="1" applyBorder="1" applyAlignment="1" applyProtection="1">
      <alignment horizontal="center" vertical="top" wrapText="1"/>
    </xf>
    <xf numFmtId="0" fontId="20" fillId="0" borderId="23" xfId="17" applyFont="1" applyBorder="1" applyAlignment="1">
      <alignment horizontal="left" vertical="center"/>
    </xf>
    <xf numFmtId="0" fontId="22" fillId="15" borderId="24" xfId="17" applyFont="1" applyFill="1" applyBorder="1" applyAlignment="1" applyProtection="1">
      <alignment horizontal="center" vertical="center"/>
    </xf>
    <xf numFmtId="0" fontId="22" fillId="15" borderId="25" xfId="17" applyFont="1" applyFill="1" applyBorder="1" applyAlignment="1" applyProtection="1">
      <alignment horizontal="center" vertical="center"/>
    </xf>
    <xf numFmtId="0" fontId="22" fillId="15" borderId="26" xfId="17" applyFont="1" applyFill="1" applyBorder="1" applyAlignment="1" applyProtection="1">
      <alignment horizontal="center" vertical="center"/>
    </xf>
    <xf numFmtId="0" fontId="23" fillId="17" borderId="27" xfId="17" applyFont="1" applyFill="1" applyBorder="1" applyAlignment="1" applyProtection="1">
      <alignment horizontal="center" vertical="center"/>
    </xf>
    <xf numFmtId="0" fontId="23" fillId="18" borderId="27" xfId="17" applyFont="1" applyFill="1" applyBorder="1" applyAlignment="1" applyProtection="1">
      <alignment horizontal="center" vertical="center" wrapText="1"/>
    </xf>
    <xf numFmtId="0" fontId="23" fillId="19" borderId="27" xfId="17" applyFont="1" applyFill="1" applyBorder="1" applyAlignment="1" applyProtection="1">
      <alignment horizontal="center" vertical="center"/>
    </xf>
    <xf numFmtId="0" fontId="23" fillId="20" borderId="27" xfId="17" applyFont="1" applyFill="1" applyBorder="1" applyAlignment="1" applyProtection="1">
      <alignment horizontal="center" vertical="center" wrapText="1"/>
    </xf>
    <xf numFmtId="0" fontId="24" fillId="15" borderId="28" xfId="25" applyFont="1" applyFill="1" applyBorder="1" applyAlignment="1" applyProtection="1">
      <alignment horizontal="center" vertical="top" wrapText="1"/>
    </xf>
    <xf numFmtId="0" fontId="24" fillId="15" borderId="1" xfId="25" applyFont="1" applyFill="1" applyBorder="1" applyAlignment="1" applyProtection="1">
      <alignment horizontal="center" vertical="top" wrapText="1"/>
    </xf>
    <xf numFmtId="0" fontId="24" fillId="15" borderId="29" xfId="25" applyFont="1" applyFill="1" applyBorder="1" applyAlignment="1" applyProtection="1">
      <alignment horizontal="center" vertical="top" wrapText="1"/>
    </xf>
    <xf numFmtId="0" fontId="20" fillId="0" borderId="23" xfId="25" applyFont="1" applyBorder="1" applyAlignment="1">
      <alignment horizontal="left" vertical="center"/>
    </xf>
    <xf numFmtId="0" fontId="22" fillId="15" borderId="24" xfId="25" applyFont="1" applyFill="1" applyBorder="1" applyAlignment="1" applyProtection="1">
      <alignment horizontal="center" vertical="center"/>
    </xf>
    <xf numFmtId="0" fontId="22" fillId="15" borderId="25" xfId="25" applyFont="1" applyFill="1" applyBorder="1" applyAlignment="1" applyProtection="1">
      <alignment horizontal="center" vertical="center"/>
    </xf>
    <xf numFmtId="0" fontId="22" fillId="15" borderId="26" xfId="25" applyFont="1" applyFill="1" applyBorder="1" applyAlignment="1" applyProtection="1">
      <alignment horizontal="center" vertical="center"/>
    </xf>
    <xf numFmtId="0" fontId="23" fillId="17" borderId="27" xfId="25" applyFont="1" applyFill="1" applyBorder="1" applyAlignment="1" applyProtection="1">
      <alignment horizontal="center" vertical="center"/>
    </xf>
    <xf numFmtId="0" fontId="23" fillId="18" borderId="27" xfId="25" applyFont="1" applyFill="1" applyBorder="1" applyAlignment="1" applyProtection="1">
      <alignment horizontal="center" vertical="center" wrapText="1"/>
    </xf>
    <xf numFmtId="0" fontId="23" fillId="19" borderId="27" xfId="25" applyFont="1" applyFill="1" applyBorder="1" applyAlignment="1" applyProtection="1">
      <alignment horizontal="center" vertical="center"/>
    </xf>
    <xf numFmtId="0" fontId="23" fillId="20" borderId="27" xfId="25" applyFont="1" applyFill="1" applyBorder="1" applyAlignment="1" applyProtection="1">
      <alignment horizontal="center" vertical="center" wrapText="1"/>
    </xf>
    <xf numFmtId="0" fontId="31" fillId="23" borderId="3" xfId="25" applyFont="1" applyFill="1" applyBorder="1" applyAlignment="1" applyProtection="1">
      <alignment horizontal="center" vertical="center"/>
      <protection locked="0"/>
    </xf>
    <xf numFmtId="0" fontId="31" fillId="23" borderId="109" xfId="25" applyFont="1" applyFill="1" applyBorder="1" applyAlignment="1" applyProtection="1">
      <alignment horizontal="center" vertical="center"/>
      <protection locked="0"/>
    </xf>
    <xf numFmtId="0" fontId="31" fillId="23" borderId="2" xfId="25" applyFont="1" applyFill="1" applyBorder="1" applyAlignment="1" applyProtection="1">
      <alignment horizontal="center" vertical="center"/>
      <protection locked="0"/>
    </xf>
    <xf numFmtId="0" fontId="51" fillId="6" borderId="0" xfId="0" applyFont="1" applyFill="1" applyBorder="1" applyAlignment="1" applyProtection="1">
      <alignment horizontal="center"/>
    </xf>
    <xf numFmtId="0" fontId="50" fillId="6" borderId="74" xfId="0" applyFont="1" applyFill="1" applyBorder="1" applyAlignment="1" applyProtection="1">
      <alignment horizontal="center" vertical="center"/>
    </xf>
    <xf numFmtId="0" fontId="50" fillId="6" borderId="75" xfId="0" applyFont="1" applyFill="1" applyBorder="1" applyAlignment="1" applyProtection="1">
      <alignment horizontal="center" vertical="center"/>
    </xf>
    <xf numFmtId="0" fontId="50" fillId="6" borderId="76" xfId="0" applyFont="1" applyFill="1" applyBorder="1" applyAlignment="1" applyProtection="1">
      <alignment horizontal="center" vertical="center"/>
    </xf>
    <xf numFmtId="0" fontId="58" fillId="6" borderId="74" xfId="0" applyFont="1" applyFill="1" applyBorder="1" applyAlignment="1" applyProtection="1">
      <alignment horizontal="center" vertical="center"/>
    </xf>
    <xf numFmtId="0" fontId="58" fillId="6" borderId="75" xfId="0" applyFont="1" applyFill="1" applyBorder="1" applyAlignment="1" applyProtection="1">
      <alignment horizontal="center" vertical="center"/>
    </xf>
    <xf numFmtId="0" fontId="58" fillId="6" borderId="76" xfId="0" applyFont="1" applyFill="1" applyBorder="1" applyAlignment="1" applyProtection="1">
      <alignment horizontal="center" vertical="center"/>
    </xf>
    <xf numFmtId="0" fontId="55" fillId="17" borderId="103" xfId="0" applyFont="1" applyFill="1" applyBorder="1" applyAlignment="1" applyProtection="1">
      <alignment horizontal="left" vertical="center"/>
    </xf>
    <xf numFmtId="0" fontId="55" fillId="17" borderId="68" xfId="0" applyFont="1" applyFill="1" applyBorder="1" applyAlignment="1" applyProtection="1">
      <alignment horizontal="left" vertical="center"/>
    </xf>
    <xf numFmtId="0" fontId="55" fillId="17" borderId="104" xfId="0" applyFont="1" applyFill="1" applyBorder="1" applyAlignment="1" applyProtection="1">
      <alignment horizontal="left" vertical="center"/>
    </xf>
    <xf numFmtId="0" fontId="11" fillId="20" borderId="103" xfId="0" applyFont="1" applyFill="1" applyBorder="1" applyAlignment="1" applyProtection="1">
      <alignment horizontal="left" vertical="center"/>
    </xf>
    <xf numFmtId="0" fontId="11" fillId="20" borderId="68" xfId="0" applyFont="1" applyFill="1" applyBorder="1" applyAlignment="1" applyProtection="1">
      <alignment horizontal="left" vertical="center"/>
    </xf>
    <xf numFmtId="0" fontId="11" fillId="19" borderId="103" xfId="0" applyFont="1" applyFill="1" applyBorder="1" applyAlignment="1" applyProtection="1">
      <alignment horizontal="left" vertical="center"/>
    </xf>
    <xf numFmtId="0" fontId="11" fillId="19" borderId="68" xfId="0" applyFont="1" applyFill="1" applyBorder="1" applyAlignment="1" applyProtection="1">
      <alignment horizontal="left" vertical="center"/>
    </xf>
    <xf numFmtId="0" fontId="11" fillId="19" borderId="104" xfId="0" applyFont="1" applyFill="1" applyBorder="1" applyAlignment="1" applyProtection="1">
      <alignment horizontal="left" vertical="center"/>
    </xf>
    <xf numFmtId="0" fontId="11" fillId="18" borderId="103" xfId="0" applyFont="1" applyFill="1" applyBorder="1" applyAlignment="1" applyProtection="1">
      <alignment horizontal="left" vertical="center"/>
    </xf>
    <xf numFmtId="0" fontId="11" fillId="18" borderId="68" xfId="0" applyFont="1" applyFill="1" applyBorder="1" applyAlignment="1" applyProtection="1">
      <alignment horizontal="left" vertical="center"/>
    </xf>
    <xf numFmtId="0" fontId="11" fillId="18" borderId="104" xfId="0" applyFont="1" applyFill="1" applyBorder="1" applyAlignment="1" applyProtection="1">
      <alignment horizontal="left" vertical="center"/>
    </xf>
    <xf numFmtId="0" fontId="6" fillId="6" borderId="54" xfId="0" applyFont="1" applyFill="1" applyBorder="1" applyAlignment="1">
      <alignment horizontal="center" vertical="center"/>
    </xf>
    <xf numFmtId="0" fontId="37" fillId="21" borderId="95" xfId="17" applyFont="1" applyFill="1" applyBorder="1" applyAlignment="1">
      <alignment horizontal="center"/>
    </xf>
    <xf numFmtId="0" fontId="37" fillId="0" borderId="95" xfId="17" applyFont="1" applyFill="1" applyBorder="1" applyAlignment="1">
      <alignment horizontal="center"/>
    </xf>
    <xf numFmtId="0" fontId="0" fillId="15" borderId="95" xfId="0" applyFont="1" applyFill="1" applyBorder="1" applyAlignment="1">
      <alignment horizontal="center"/>
    </xf>
  </cellXfs>
  <cellStyles count="28">
    <cellStyle name="Amounts" xfId="1"/>
    <cellStyle name="Calculated" xfId="2"/>
    <cellStyle name="Category" xfId="3"/>
    <cellStyle name="Comma" xfId="4" builtinId="3"/>
    <cellStyle name="Comma 2" xfId="19"/>
    <cellStyle name="Comma 2 2" xfId="27"/>
    <cellStyle name="Comma 3" xfId="20"/>
    <cellStyle name="Comma 4" xfId="24"/>
    <cellStyle name="Comma 5" xfId="26"/>
    <cellStyle name="Comments" xfId="5"/>
    <cellStyle name="Heading 1" xfId="6"/>
    <cellStyle name="Heading 1 2" xfId="21"/>
    <cellStyle name="Heading 2" xfId="7"/>
    <cellStyle name="Heading 2 2" xfId="22"/>
    <cellStyle name="Heading 3" xfId="8"/>
    <cellStyle name="Heading 4" xfId="9"/>
    <cellStyle name="Hyperlink" xfId="10" builtinId="8"/>
    <cellStyle name="Normal" xfId="0" builtinId="0"/>
    <cellStyle name="Normal 2" xfId="17"/>
    <cellStyle name="Normal 2 2" xfId="18"/>
    <cellStyle name="Normal 3" xfId="25"/>
    <cellStyle name="Percent" xfId="11" builtinId="5"/>
    <cellStyle name="Percent 2" xfId="23"/>
    <cellStyle name="Remark" xfId="12"/>
    <cellStyle name="Total2" xfId="13"/>
    <cellStyle name="悪い 2" xfId="14"/>
    <cellStyle name="悪い 3" xfId="15"/>
    <cellStyle name="標準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D42F2A"/>
      <color rgb="FF2F5773"/>
      <color rgb="FFE98E2B"/>
      <color rgb="FFD44D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51965811965817E-2"/>
          <c:y val="9.0531597222222218E-2"/>
          <c:w val="0.9380279487179487"/>
          <c:h val="0.6755898148148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- 2019'!$F$6</c:f>
              <c:strCache>
                <c:ptCount val="1"/>
                <c:pt idx="0">
                  <c:v>Total exposures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- 2019'!$F$7:$F$43</c:f>
              <c:numCache>
                <c:formatCode>###\ ###\ ###\ ###\ ##0</c:formatCode>
                <c:ptCount val="37"/>
                <c:pt idx="0">
                  <c:v>484825.64429119998</c:v>
                </c:pt>
                <c:pt idx="1">
                  <c:v>285322.78360000002</c:v>
                </c:pt>
                <c:pt idx="2">
                  <c:v>1339173.4838340743</c:v>
                </c:pt>
                <c:pt idx="3">
                  <c:v>243395.98264610002</c:v>
                </c:pt>
                <c:pt idx="4">
                  <c:v>738934.86300000001</c:v>
                </c:pt>
                <c:pt idx="5">
                  <c:v>214226.856</c:v>
                </c:pt>
                <c:pt idx="6">
                  <c:v>1971545.8979545401</c:v>
                </c:pt>
                <c:pt idx="7">
                  <c:v>1251870.3051651227</c:v>
                </c:pt>
                <c:pt idx="8">
                  <c:v>348006.85425731243</c:v>
                </c:pt>
                <c:pt idx="9">
                  <c:v>499196.73797583918</c:v>
                </c:pt>
                <c:pt idx="10">
                  <c:v>1676551.8553576192</c:v>
                </c:pt>
                <c:pt idx="11">
                  <c:v>769543.2852418531</c:v>
                </c:pt>
                <c:pt idx="12">
                  <c:v>451764.86758119962</c:v>
                </c:pt>
                <c:pt idx="13">
                  <c:v>1177917.4486656322</c:v>
                </c:pt>
                <c:pt idx="14">
                  <c:v>275939.97941026033</c:v>
                </c:pt>
                <c:pt idx="15">
                  <c:v>467604.98892040004</c:v>
                </c:pt>
                <c:pt idx="16">
                  <c:v>262172.72592130798</c:v>
                </c:pt>
                <c:pt idx="17">
                  <c:v>297041.06479918782</c:v>
                </c:pt>
                <c:pt idx="18">
                  <c:v>205580.08398072034</c:v>
                </c:pt>
                <c:pt idx="19">
                  <c:v>2470085.4563252898</c:v>
                </c:pt>
                <c:pt idx="20">
                  <c:v>1190775.8310554496</c:v>
                </c:pt>
                <c:pt idx="21">
                  <c:v>693221.1030929999</c:v>
                </c:pt>
                <c:pt idx="22">
                  <c:v>275227.76185424469</c:v>
                </c:pt>
                <c:pt idx="23">
                  <c:v>277821.17539981398</c:v>
                </c:pt>
                <c:pt idx="24">
                  <c:v>837043.78610604862</c:v>
                </c:pt>
                <c:pt idx="25">
                  <c:v>303773.85226169723</c:v>
                </c:pt>
                <c:pt idx="26">
                  <c:v>539239.91209999996</c:v>
                </c:pt>
                <c:pt idx="27">
                  <c:v>230532.30295793028</c:v>
                </c:pt>
                <c:pt idx="28">
                  <c:v>612464.5</c:v>
                </c:pt>
                <c:pt idx="29">
                  <c:v>767053.59664593951</c:v>
                </c:pt>
                <c:pt idx="30">
                  <c:v>228057.52881369999</c:v>
                </c:pt>
                <c:pt idx="31">
                  <c:v>1578629.4326150403</c:v>
                </c:pt>
                <c:pt idx="32">
                  <c:v>299388.06496710918</c:v>
                </c:pt>
                <c:pt idx="33">
                  <c:v>1210479.2453782</c:v>
                </c:pt>
                <c:pt idx="34">
                  <c:v>756905.81832778407</c:v>
                </c:pt>
                <c:pt idx="35">
                  <c:v>227081.23588875099</c:v>
                </c:pt>
                <c:pt idx="36">
                  <c:v>1026433.4216999999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5-4A0E-A9ED-AE99638BB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785664"/>
        <c:axId val="66787968"/>
      </c:barChart>
      <c:catAx>
        <c:axId val="6678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 vert="horz"/>
          <a:lstStyle/>
          <a:p>
            <a:pPr>
              <a:defRPr sz="800" b="0"/>
            </a:pPr>
            <a:endParaRPr lang="en-US"/>
          </a:p>
        </c:txPr>
        <c:crossAx val="66787968"/>
        <c:crosses val="autoZero"/>
        <c:auto val="1"/>
        <c:lblAlgn val="ctr"/>
        <c:lblOffset val="100"/>
        <c:noMultiLvlLbl val="0"/>
      </c:catAx>
      <c:valAx>
        <c:axId val="6678796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667856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9439316239316241E-2"/>
                <c:y val="3.5259259259259258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10</a:t>
                  </a:r>
                  <a:r>
                    <a:rPr lang="en-US">
                      <a:latin typeface="Calibri"/>
                    </a:rPr>
                    <a:t>^9 Euros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Evolution'!$T$16</c:f>
              <c:strCache>
                <c:ptCount val="1"/>
                <c:pt idx="0">
                  <c:v>Intra-financial system assets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Evolution'!$U$16:$AA$16</c:f>
              <c:numCache>
                <c:formatCode>_(* #,##0_);_(* \(#,##0\);_(* "-"??_);_(@_)</c:formatCode>
                <c:ptCount val="7"/>
                <c:pt idx="0">
                  <c:v>18550.966985513955</c:v>
                </c:pt>
                <c:pt idx="1">
                  <c:v>12730.192768931034</c:v>
                </c:pt>
                <c:pt idx="2">
                  <c:v>23603.678750076142</c:v>
                </c:pt>
                <c:pt idx="3">
                  <c:v>11788.204676882613</c:v>
                </c:pt>
                <c:pt idx="4">
                  <c:v>8788.1567643426279</c:v>
                </c:pt>
                <c:pt idx="5">
                  <c:v>18079.373832103312</c:v>
                </c:pt>
                <c:pt idx="6">
                  <c:v>14575.383956048199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F-4F74-8B80-0747A70A3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61088"/>
        <c:axId val="81562624"/>
      </c:barChart>
      <c:lineChart>
        <c:grouping val="standard"/>
        <c:varyColors val="0"/>
        <c:ser>
          <c:idx val="3"/>
          <c:order val="1"/>
          <c:tx>
            <c:strRef>
              <c:f>'Chart - Single Bank Evolution'!$T$17</c:f>
              <c:strCache>
                <c:ptCount val="1"/>
              </c:strCache>
            </c:strRef>
          </c:tx>
          <c:spPr>
            <a:ln w="38100">
              <a:solidFill>
                <a:srgbClr val="F79646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Evolution'!$U$17:$AA$17</c:f>
              <c:numCache>
                <c:formatCode>General</c:formatCode>
                <c:ptCount val="7"/>
                <c:pt idx="0">
                  <c:v>100</c:v>
                </c:pt>
                <c:pt idx="1">
                  <c:v>68.622798902460261</c:v>
                </c:pt>
                <c:pt idx="2">
                  <c:v>127.23691853102719</c:v>
                </c:pt>
                <c:pt idx="3">
                  <c:v>63.544960680959463</c:v>
                </c:pt>
                <c:pt idx="4">
                  <c:v>47.373038673429299</c:v>
                </c:pt>
                <c:pt idx="5">
                  <c:v>97.457851368185288</c:v>
                </c:pt>
                <c:pt idx="6">
                  <c:v>78.569402702456415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F-4F74-8B80-0747A70A3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0048"/>
        <c:axId val="81568512"/>
      </c:lineChart>
      <c:catAx>
        <c:axId val="81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1562624"/>
        <c:crosses val="autoZero"/>
        <c:auto val="1"/>
        <c:lblAlgn val="ctr"/>
        <c:lblOffset val="100"/>
        <c:noMultiLvlLbl val="0"/>
      </c:catAx>
      <c:valAx>
        <c:axId val="81562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561088"/>
        <c:crosses val="autoZero"/>
        <c:crossBetween val="between"/>
      </c:valAx>
      <c:valAx>
        <c:axId val="815685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570048"/>
        <c:crosses val="max"/>
        <c:crossBetween val="between"/>
      </c:valAx>
      <c:catAx>
        <c:axId val="8157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6851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- Single Bank Evolution'!$T$24</c:f>
              <c:strCache>
                <c:ptCount val="1"/>
                <c:pt idx="0">
                  <c:v>Assets under custody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Evolution'!$U$24:$AA$24</c:f>
              <c:numCache>
                <c:formatCode>_(* #,##0_);_(* \(#,##0\);_(* "-"??_);_(@_)</c:formatCode>
                <c:ptCount val="7"/>
                <c:pt idx="0">
                  <c:v>107207.71434506001</c:v>
                </c:pt>
                <c:pt idx="1">
                  <c:v>97896.360588489988</c:v>
                </c:pt>
                <c:pt idx="2">
                  <c:v>82988.971869920002</c:v>
                </c:pt>
                <c:pt idx="3">
                  <c:v>87883.875976390002</c:v>
                </c:pt>
                <c:pt idx="4">
                  <c:v>195249.22106948</c:v>
                </c:pt>
                <c:pt idx="5">
                  <c:v>210821.351</c:v>
                </c:pt>
                <c:pt idx="6">
                  <c:v>225210.69699999999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0-41D1-93F7-8A420A6D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87584"/>
        <c:axId val="81589376"/>
      </c:barChart>
      <c:lineChart>
        <c:grouping val="standard"/>
        <c:varyColors val="0"/>
        <c:ser>
          <c:idx val="4"/>
          <c:order val="1"/>
          <c:tx>
            <c:strRef>
              <c:f>'Chart - Single Bank Evolution'!$T$25</c:f>
              <c:strCache>
                <c:ptCount val="1"/>
              </c:strCache>
            </c:strRef>
          </c:tx>
          <c:spPr>
            <a:ln w="38100">
              <a:solidFill>
                <a:srgbClr val="C0504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Evolution'!$U$25:$AA$25</c:f>
              <c:numCache>
                <c:formatCode>General</c:formatCode>
                <c:ptCount val="7"/>
                <c:pt idx="0">
                  <c:v>100</c:v>
                </c:pt>
                <c:pt idx="1">
                  <c:v>91.314660690740595</c:v>
                </c:pt>
                <c:pt idx="2">
                  <c:v>77.409515142549097</c:v>
                </c:pt>
                <c:pt idx="3">
                  <c:v>81.975328467059683</c:v>
                </c:pt>
                <c:pt idx="4">
                  <c:v>182.12236149448029</c:v>
                </c:pt>
                <c:pt idx="5">
                  <c:v>196.64755683667309</c:v>
                </c:pt>
                <c:pt idx="6">
                  <c:v>210.06948835336067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0-41D1-93F7-8A420A6D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6800"/>
        <c:axId val="81590912"/>
      </c:lineChart>
      <c:catAx>
        <c:axId val="815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1589376"/>
        <c:crosses val="autoZero"/>
        <c:auto val="1"/>
        <c:lblAlgn val="ctr"/>
        <c:lblOffset val="100"/>
        <c:noMultiLvlLbl val="0"/>
      </c:catAx>
      <c:valAx>
        <c:axId val="81589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587584"/>
        <c:crosses val="autoZero"/>
        <c:crossBetween val="between"/>
      </c:valAx>
      <c:valAx>
        <c:axId val="81590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596800"/>
        <c:crosses val="max"/>
        <c:crossBetween val="between"/>
      </c:valAx>
      <c:catAx>
        <c:axId val="8159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9091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Evolution'!$T$22</c:f>
              <c:strCache>
                <c:ptCount val="1"/>
                <c:pt idx="0">
                  <c:v>Payments activity 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Evolution'!$U$22:$AA$22</c:f>
              <c:numCache>
                <c:formatCode>_(* #,##0_);_(* \(#,##0\);_(* "-"??_);_(@_)</c:formatCode>
                <c:ptCount val="7"/>
                <c:pt idx="0">
                  <c:v>2376029.2774501103</c:v>
                </c:pt>
                <c:pt idx="1">
                  <c:v>2688873.8371085892</c:v>
                </c:pt>
                <c:pt idx="2">
                  <c:v>2760423.2301938133</c:v>
                </c:pt>
                <c:pt idx="3">
                  <c:v>2550528.1902901651</c:v>
                </c:pt>
                <c:pt idx="4">
                  <c:v>1542047.2940304966</c:v>
                </c:pt>
                <c:pt idx="5">
                  <c:v>1665214.9665526613</c:v>
                </c:pt>
                <c:pt idx="6">
                  <c:v>978836.37576670002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0-47F2-B7BF-418A68B4A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22528"/>
        <c:axId val="81624064"/>
      </c:barChart>
      <c:lineChart>
        <c:grouping val="standard"/>
        <c:varyColors val="0"/>
        <c:ser>
          <c:idx val="3"/>
          <c:order val="1"/>
          <c:tx>
            <c:strRef>
              <c:f>'Chart - Single Bank Evolution'!$T$23</c:f>
              <c:strCache>
                <c:ptCount val="1"/>
              </c:strCache>
            </c:strRef>
          </c:tx>
          <c:spPr>
            <a:ln w="38100">
              <a:solidFill>
                <a:srgbClr val="C0504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Evolution'!$U$23:$AA$23</c:f>
              <c:numCache>
                <c:formatCode>General</c:formatCode>
                <c:ptCount val="7"/>
                <c:pt idx="0">
                  <c:v>100</c:v>
                </c:pt>
                <c:pt idx="1">
                  <c:v>113.16669632935732</c:v>
                </c:pt>
                <c:pt idx="2">
                  <c:v>116.17799731643981</c:v>
                </c:pt>
                <c:pt idx="3">
                  <c:v>107.34413984272628</c:v>
                </c:pt>
                <c:pt idx="4">
                  <c:v>64.900180678134561</c:v>
                </c:pt>
                <c:pt idx="5">
                  <c:v>70.083941404111172</c:v>
                </c:pt>
                <c:pt idx="6">
                  <c:v>41.196309534416201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0-47F2-B7BF-418A68B4A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31488"/>
        <c:axId val="81629952"/>
      </c:lineChart>
      <c:catAx>
        <c:axId val="816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1624064"/>
        <c:crosses val="autoZero"/>
        <c:auto val="1"/>
        <c:lblAlgn val="ctr"/>
        <c:lblOffset val="100"/>
        <c:noMultiLvlLbl val="0"/>
      </c:catAx>
      <c:valAx>
        <c:axId val="81624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622528"/>
        <c:crosses val="autoZero"/>
        <c:crossBetween val="between"/>
      </c:valAx>
      <c:valAx>
        <c:axId val="816299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631488"/>
        <c:crosses val="max"/>
        <c:crossBetween val="between"/>
      </c:valAx>
      <c:catAx>
        <c:axId val="8163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2995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- Single Bank Evolution'!$T$26</c:f>
              <c:strCache>
                <c:ptCount val="1"/>
                <c:pt idx="0">
                  <c:v>Underwriting activity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Evolution'!$U$26:$AA$26</c:f>
              <c:numCache>
                <c:formatCode>_(* #,##0_);_(* \(#,##0\);_(* "-"??_);_(@_)</c:formatCode>
                <c:ptCount val="7"/>
                <c:pt idx="0">
                  <c:v>140</c:v>
                </c:pt>
                <c:pt idx="1">
                  <c:v>103.15981500000001</c:v>
                </c:pt>
                <c:pt idx="2">
                  <c:v>594.1</c:v>
                </c:pt>
                <c:pt idx="3">
                  <c:v>15</c:v>
                </c:pt>
                <c:pt idx="4">
                  <c:v>508.77983329000006</c:v>
                </c:pt>
                <c:pt idx="5">
                  <c:v>71.555416399999999</c:v>
                </c:pt>
                <c:pt idx="6">
                  <c:v>216.75979236000003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0-4ED0-B8A4-85D0048C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53120"/>
        <c:axId val="81654912"/>
      </c:barChart>
      <c:lineChart>
        <c:grouping val="standard"/>
        <c:varyColors val="0"/>
        <c:ser>
          <c:idx val="5"/>
          <c:order val="1"/>
          <c:tx>
            <c:strRef>
              <c:f>'Chart - Single Bank Evolution'!$T$27</c:f>
              <c:strCache>
                <c:ptCount val="1"/>
              </c:strCache>
            </c:strRef>
          </c:tx>
          <c:spPr>
            <a:ln w="38100">
              <a:solidFill>
                <a:srgbClr val="C0504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Evolution'!$U$27:$AA$27</c:f>
              <c:numCache>
                <c:formatCode>General</c:formatCode>
                <c:ptCount val="7"/>
                <c:pt idx="0">
                  <c:v>100</c:v>
                </c:pt>
                <c:pt idx="1">
                  <c:v>73.685582142857157</c:v>
                </c:pt>
                <c:pt idx="2">
                  <c:v>424.35714285714283</c:v>
                </c:pt>
                <c:pt idx="3">
                  <c:v>10.714285714285714</c:v>
                </c:pt>
                <c:pt idx="4">
                  <c:v>363.41416663571431</c:v>
                </c:pt>
                <c:pt idx="5">
                  <c:v>51.111011714285716</c:v>
                </c:pt>
                <c:pt idx="6">
                  <c:v>154.82842311428573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0-4ED0-B8A4-85D0048C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8240"/>
        <c:axId val="81656448"/>
      </c:lineChart>
      <c:catAx>
        <c:axId val="816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1654912"/>
        <c:crosses val="autoZero"/>
        <c:auto val="1"/>
        <c:lblAlgn val="ctr"/>
        <c:lblOffset val="100"/>
        <c:noMultiLvlLbl val="0"/>
      </c:catAx>
      <c:valAx>
        <c:axId val="81654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653120"/>
        <c:crosses val="autoZero"/>
        <c:crossBetween val="between"/>
      </c:valAx>
      <c:valAx>
        <c:axId val="816564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658240"/>
        <c:crosses val="max"/>
        <c:crossBetween val="between"/>
      </c:valAx>
      <c:catAx>
        <c:axId val="8165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564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- Single Bank Evolution'!$T$18</c:f>
              <c:strCache>
                <c:ptCount val="1"/>
                <c:pt idx="0">
                  <c:v>Intra-financial system liabilities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Evolution'!$U$18:$AA$18</c:f>
              <c:numCache>
                <c:formatCode>_(* #,##0_);_(* \(#,##0\);_(* "-"??_);_(@_)</c:formatCode>
                <c:ptCount val="7"/>
                <c:pt idx="0">
                  <c:v>21009.781394594957</c:v>
                </c:pt>
                <c:pt idx="1">
                  <c:v>25678.126631172767</c:v>
                </c:pt>
                <c:pt idx="2">
                  <c:v>23530.40241085468</c:v>
                </c:pt>
                <c:pt idx="3">
                  <c:v>12079.792268627547</c:v>
                </c:pt>
                <c:pt idx="4">
                  <c:v>25407.95252701742</c:v>
                </c:pt>
                <c:pt idx="5">
                  <c:v>15118.785075479591</c:v>
                </c:pt>
                <c:pt idx="6">
                  <c:v>11838.614465909634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5-4853-8927-3FB7C245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5776"/>
        <c:axId val="81677312"/>
      </c:barChart>
      <c:lineChart>
        <c:grouping val="standard"/>
        <c:varyColors val="0"/>
        <c:ser>
          <c:idx val="4"/>
          <c:order val="1"/>
          <c:tx>
            <c:strRef>
              <c:f>'Chart - Single Bank Evolution'!$T$19</c:f>
              <c:strCache>
                <c:ptCount val="1"/>
              </c:strCache>
            </c:strRef>
          </c:tx>
          <c:spPr>
            <a:ln w="38100">
              <a:solidFill>
                <a:srgbClr val="F79646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Evolution'!$U$19:$AA$19</c:f>
              <c:numCache>
                <c:formatCode>General</c:formatCode>
                <c:ptCount val="7"/>
                <c:pt idx="0">
                  <c:v>100</c:v>
                </c:pt>
                <c:pt idx="1">
                  <c:v>122.21986582772728</c:v>
                </c:pt>
                <c:pt idx="2">
                  <c:v>111.99736907737739</c:v>
                </c:pt>
                <c:pt idx="3">
                  <c:v>57.49603978142882</c:v>
                </c:pt>
                <c:pt idx="4">
                  <c:v>120.93392144267598</c:v>
                </c:pt>
                <c:pt idx="5">
                  <c:v>71.960696741799978</c:v>
                </c:pt>
                <c:pt idx="6">
                  <c:v>56.348108738319738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5-4853-8927-3FB7C245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4736"/>
        <c:axId val="81683200"/>
      </c:lineChart>
      <c:catAx>
        <c:axId val="816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1677312"/>
        <c:crosses val="autoZero"/>
        <c:auto val="1"/>
        <c:lblAlgn val="ctr"/>
        <c:lblOffset val="100"/>
        <c:noMultiLvlLbl val="0"/>
      </c:catAx>
      <c:valAx>
        <c:axId val="81677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675776"/>
        <c:crosses val="autoZero"/>
        <c:crossBetween val="between"/>
      </c:valAx>
      <c:valAx>
        <c:axId val="81683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684736"/>
        <c:crosses val="max"/>
        <c:crossBetween val="between"/>
      </c:valAx>
      <c:catAx>
        <c:axId val="8168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83200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- Single Bank Evolution'!$T$20</c:f>
              <c:strCache>
                <c:ptCount val="1"/>
                <c:pt idx="0">
                  <c:v>Securities outstanding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Evolution'!$U$20:$AA$20</c:f>
              <c:numCache>
                <c:formatCode>_(* #,##0_);_(* \(#,##0\);_(* "-"??_);_(@_)</c:formatCode>
                <c:ptCount val="7"/>
                <c:pt idx="0">
                  <c:v>82359.205945693</c:v>
                </c:pt>
                <c:pt idx="1">
                  <c:v>77206.892144779209</c:v>
                </c:pt>
                <c:pt idx="2">
                  <c:v>61684.802725004032</c:v>
                </c:pt>
                <c:pt idx="3">
                  <c:v>55684.081045380321</c:v>
                </c:pt>
                <c:pt idx="4">
                  <c:v>54958.968035221464</c:v>
                </c:pt>
                <c:pt idx="5">
                  <c:v>49110.743544383811</c:v>
                </c:pt>
                <c:pt idx="6">
                  <c:v>51780.607687582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9-4468-B0A4-4C4ADC00A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18656"/>
        <c:axId val="83367040"/>
      </c:barChart>
      <c:lineChart>
        <c:grouping val="standard"/>
        <c:varyColors val="0"/>
        <c:ser>
          <c:idx val="5"/>
          <c:order val="1"/>
          <c:tx>
            <c:strRef>
              <c:f>'Chart - Single Bank Evolution'!$T$21</c:f>
              <c:strCache>
                <c:ptCount val="1"/>
              </c:strCache>
            </c:strRef>
          </c:tx>
          <c:spPr>
            <a:ln w="38100">
              <a:solidFill>
                <a:srgbClr val="F79646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Evolution'!$U$21:$AA$21</c:f>
              <c:numCache>
                <c:formatCode>General</c:formatCode>
                <c:ptCount val="7"/>
                <c:pt idx="0">
                  <c:v>100</c:v>
                </c:pt>
                <c:pt idx="1">
                  <c:v>93.744094856486129</c:v>
                </c:pt>
                <c:pt idx="2">
                  <c:v>74.897277137031281</c:v>
                </c:pt>
                <c:pt idx="3">
                  <c:v>67.611240790857025</c:v>
                </c:pt>
                <c:pt idx="4">
                  <c:v>66.730813397425138</c:v>
                </c:pt>
                <c:pt idx="5">
                  <c:v>59.629938123452817</c:v>
                </c:pt>
                <c:pt idx="6">
                  <c:v>62.871669405999029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9-4468-B0A4-4C4ADC00A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4464"/>
        <c:axId val="83368576"/>
      </c:lineChart>
      <c:catAx>
        <c:axId val="817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3367040"/>
        <c:crosses val="autoZero"/>
        <c:auto val="1"/>
        <c:lblAlgn val="ctr"/>
        <c:lblOffset val="100"/>
        <c:noMultiLvlLbl val="0"/>
      </c:catAx>
      <c:valAx>
        <c:axId val="83367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718656"/>
        <c:crosses val="autoZero"/>
        <c:crossBetween val="between"/>
      </c:valAx>
      <c:valAx>
        <c:axId val="83368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374464"/>
        <c:crosses val="max"/>
        <c:crossBetween val="between"/>
      </c:valAx>
      <c:catAx>
        <c:axId val="8337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36857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- Single Bank Evolution'!$T$30</c:f>
              <c:strCache>
                <c:ptCount val="1"/>
                <c:pt idx="0">
                  <c:v>Trading and AFS securities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Evolution'!$U$30:$AA$30</c:f>
              <c:numCache>
                <c:formatCode>_(* #,##0_);_(* \(#,##0\);_(* "-"??_);_(@_)</c:formatCode>
                <c:ptCount val="7"/>
                <c:pt idx="0">
                  <c:v>4654.7399186463617</c:v>
                </c:pt>
                <c:pt idx="1">
                  <c:v>3780.582130590476</c:v>
                </c:pt>
                <c:pt idx="2">
                  <c:v>3718.7367175415197</c:v>
                </c:pt>
                <c:pt idx="3">
                  <c:v>3949.3022357119676</c:v>
                </c:pt>
                <c:pt idx="4">
                  <c:v>3141.7094619542695</c:v>
                </c:pt>
                <c:pt idx="5">
                  <c:v>1708.5329324323907</c:v>
                </c:pt>
                <c:pt idx="6">
                  <c:v>1531.1975203388743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2-4718-8EA1-5CFF3FC8A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92384"/>
        <c:axId val="83393920"/>
      </c:barChart>
      <c:lineChart>
        <c:grouping val="standard"/>
        <c:varyColors val="0"/>
        <c:ser>
          <c:idx val="0"/>
          <c:order val="1"/>
          <c:tx>
            <c:strRef>
              <c:f>'Chart - Single Bank Evolution'!$T$31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Evolution'!$U$31:$AA$31</c:f>
              <c:numCache>
                <c:formatCode>General</c:formatCode>
                <c:ptCount val="7"/>
                <c:pt idx="0">
                  <c:v>100</c:v>
                </c:pt>
                <c:pt idx="1">
                  <c:v>81.220050887180435</c:v>
                </c:pt>
                <c:pt idx="2">
                  <c:v>79.891396351591652</c:v>
                </c:pt>
                <c:pt idx="3">
                  <c:v>84.844745458097663</c:v>
                </c:pt>
                <c:pt idx="4">
                  <c:v>67.494844327798788</c:v>
                </c:pt>
                <c:pt idx="5">
                  <c:v>36.705228697917171</c:v>
                </c:pt>
                <c:pt idx="6">
                  <c:v>32.89544737408572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5-4388-B47E-12FD710AE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30440"/>
        <c:axId val="566926832"/>
      </c:lineChart>
      <c:catAx>
        <c:axId val="833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3393920"/>
        <c:crosses val="autoZero"/>
        <c:auto val="1"/>
        <c:lblAlgn val="ctr"/>
        <c:lblOffset val="100"/>
        <c:noMultiLvlLbl val="0"/>
      </c:catAx>
      <c:valAx>
        <c:axId val="83393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392384"/>
        <c:crosses val="autoZero"/>
        <c:crossBetween val="between"/>
      </c:valAx>
      <c:valAx>
        <c:axId val="5669268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66930440"/>
        <c:crosses val="max"/>
        <c:crossBetween val="between"/>
      </c:valAx>
      <c:catAx>
        <c:axId val="56693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92683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Evolution'!$T$28</c:f>
              <c:strCache>
                <c:ptCount val="1"/>
                <c:pt idx="0">
                  <c:v>OTC derivatives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Evolution'!$U$28:$AA$28</c:f>
              <c:numCache>
                <c:formatCode>_(* #,##0_);_(* \(#,##0\);_(* "-"??_);_(@_)</c:formatCode>
                <c:ptCount val="7"/>
                <c:pt idx="0">
                  <c:v>428133.07999619411</c:v>
                </c:pt>
                <c:pt idx="1">
                  <c:v>454657.52658023633</c:v>
                </c:pt>
                <c:pt idx="2">
                  <c:v>467312.66200000001</c:v>
                </c:pt>
                <c:pt idx="3">
                  <c:v>459649.94900000002</c:v>
                </c:pt>
                <c:pt idx="4">
                  <c:v>466889.451</c:v>
                </c:pt>
                <c:pt idx="5">
                  <c:v>504444.86200000002</c:v>
                </c:pt>
                <c:pt idx="6">
                  <c:v>493612.68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0-4B15-ADF9-3649EA3EA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96960"/>
        <c:axId val="83498496"/>
      </c:barChart>
      <c:lineChart>
        <c:grouping val="standard"/>
        <c:varyColors val="0"/>
        <c:ser>
          <c:idx val="3"/>
          <c:order val="1"/>
          <c:tx>
            <c:strRef>
              <c:f>'Chart - Single Bank Evolution'!$T$29</c:f>
              <c:strCache>
                <c:ptCount val="1"/>
              </c:strCache>
            </c:strRef>
          </c:tx>
          <c:spPr>
            <a:ln w="38100">
              <a:solidFill>
                <a:srgbClr val="9BBB59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Evolution'!$U$29:$AA$29</c:f>
              <c:numCache>
                <c:formatCode>General</c:formatCode>
                <c:ptCount val="7"/>
                <c:pt idx="0">
                  <c:v>100</c:v>
                </c:pt>
                <c:pt idx="1">
                  <c:v>106.1953742477171</c:v>
                </c:pt>
                <c:pt idx="2">
                  <c:v>109.15126250093876</c:v>
                </c:pt>
                <c:pt idx="3">
                  <c:v>107.36146550602585</c:v>
                </c:pt>
                <c:pt idx="4">
                  <c:v>109.05241216216004</c:v>
                </c:pt>
                <c:pt idx="5">
                  <c:v>117.82431341312946</c:v>
                </c:pt>
                <c:pt idx="6">
                  <c:v>115.29421646287832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0-4B15-ADF9-3649EA3EA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10016"/>
        <c:axId val="83500032"/>
      </c:lineChart>
      <c:catAx>
        <c:axId val="834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3498496"/>
        <c:crosses val="autoZero"/>
        <c:auto val="1"/>
        <c:lblAlgn val="ctr"/>
        <c:lblOffset val="100"/>
        <c:noMultiLvlLbl val="0"/>
      </c:catAx>
      <c:valAx>
        <c:axId val="834984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496960"/>
        <c:crosses val="autoZero"/>
        <c:crossBetween val="between"/>
      </c:valAx>
      <c:valAx>
        <c:axId val="83500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510016"/>
        <c:crosses val="max"/>
        <c:crossBetween val="between"/>
      </c:valAx>
      <c:catAx>
        <c:axId val="8351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0003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- Single Bank Evolution'!$T$32</c:f>
              <c:strCache>
                <c:ptCount val="1"/>
                <c:pt idx="0">
                  <c:v>Level 3 assets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Evolution'!$U$32:$AA$32</c:f>
              <c:numCache>
                <c:formatCode>_(* #,##0_);_(* \(#,##0\);_(* "-"??_);_(@_)</c:formatCode>
                <c:ptCount val="7"/>
                <c:pt idx="0">
                  <c:v>1697.7059999999999</c:v>
                </c:pt>
                <c:pt idx="1">
                  <c:v>965.35299999999995</c:v>
                </c:pt>
                <c:pt idx="2">
                  <c:v>717.63900000000001</c:v>
                </c:pt>
                <c:pt idx="3">
                  <c:v>640.21299999999997</c:v>
                </c:pt>
                <c:pt idx="4">
                  <c:v>744.63800000000003</c:v>
                </c:pt>
                <c:pt idx="5">
                  <c:v>1467.69</c:v>
                </c:pt>
                <c:pt idx="6">
                  <c:v>1007.172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0-47FB-9829-A7E42EB1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31648"/>
        <c:axId val="83533184"/>
      </c:barChart>
      <c:lineChart>
        <c:grouping val="standard"/>
        <c:varyColors val="0"/>
        <c:ser>
          <c:idx val="0"/>
          <c:order val="1"/>
          <c:tx>
            <c:strRef>
              <c:f>'Chart - Single Bank Evolution'!$T$33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Evolution'!$U$33:$AA$33</c:f>
              <c:numCache>
                <c:formatCode>General</c:formatCode>
                <c:ptCount val="7"/>
                <c:pt idx="0">
                  <c:v>100</c:v>
                </c:pt>
                <c:pt idx="1">
                  <c:v>56.862201111382063</c:v>
                </c:pt>
                <c:pt idx="2">
                  <c:v>42.271099943099692</c:v>
                </c:pt>
                <c:pt idx="3">
                  <c:v>37.710475194173789</c:v>
                </c:pt>
                <c:pt idx="4">
                  <c:v>43.861422413539216</c:v>
                </c:pt>
                <c:pt idx="5">
                  <c:v>86.451364370509381</c:v>
                </c:pt>
                <c:pt idx="6">
                  <c:v>59.325466246805988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3-4C30-9781-14C27FF37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652976"/>
        <c:axId val="567644776"/>
      </c:lineChart>
      <c:catAx>
        <c:axId val="8353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3533184"/>
        <c:crosses val="autoZero"/>
        <c:auto val="1"/>
        <c:lblAlgn val="ctr"/>
        <c:lblOffset val="100"/>
        <c:noMultiLvlLbl val="0"/>
      </c:catAx>
      <c:valAx>
        <c:axId val="83533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531648"/>
        <c:crosses val="autoZero"/>
        <c:crossBetween val="between"/>
      </c:valAx>
      <c:valAx>
        <c:axId val="567644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67652976"/>
        <c:crosses val="max"/>
        <c:crossBetween val="between"/>
      </c:valAx>
      <c:catAx>
        <c:axId val="56765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6447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Evolution'!$T$34</c:f>
              <c:strCache>
                <c:ptCount val="1"/>
                <c:pt idx="0">
                  <c:v>Cross-jurisdictional claims</c:v>
                </c:pt>
              </c:strCache>
            </c:strRef>
          </c:tx>
          <c:spPr>
            <a:solidFill>
              <a:srgbClr val="EEECE1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Evolution'!$U$34:$AA$34</c:f>
              <c:numCache>
                <c:formatCode>_(* #,##0_);_(* \(#,##0\);_(* "-"??_);_(@_)</c:formatCode>
                <c:ptCount val="7"/>
                <c:pt idx="0">
                  <c:v>17367.192999999999</c:v>
                </c:pt>
                <c:pt idx="1">
                  <c:v>13262.781000000001</c:v>
                </c:pt>
                <c:pt idx="2">
                  <c:v>20145.830999999998</c:v>
                </c:pt>
                <c:pt idx="3">
                  <c:v>20287.823</c:v>
                </c:pt>
                <c:pt idx="4">
                  <c:v>48835.853999999999</c:v>
                </c:pt>
                <c:pt idx="5">
                  <c:v>54849.103000000003</c:v>
                </c:pt>
                <c:pt idx="6">
                  <c:v>58341.981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A-4E7A-B25F-1BC13999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74784"/>
        <c:axId val="83576320"/>
      </c:barChart>
      <c:lineChart>
        <c:grouping val="standard"/>
        <c:varyColors val="0"/>
        <c:ser>
          <c:idx val="3"/>
          <c:order val="1"/>
          <c:tx>
            <c:strRef>
              <c:f>'Chart - Single Bank Evolution'!$T$35</c:f>
              <c:strCache>
                <c:ptCount val="1"/>
              </c:strCache>
            </c:strRef>
          </c:tx>
          <c:spPr>
            <a:ln w="38100">
              <a:solidFill>
                <a:srgbClr val="EEECE1">
                  <a:lumMod val="1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Evolution'!$U$35:$AA$35</c:f>
              <c:numCache>
                <c:formatCode>General</c:formatCode>
                <c:ptCount val="7"/>
                <c:pt idx="0">
                  <c:v>100</c:v>
                </c:pt>
                <c:pt idx="1">
                  <c:v>76.366865963889509</c:v>
                </c:pt>
                <c:pt idx="2">
                  <c:v>115.99935003889227</c:v>
                </c:pt>
                <c:pt idx="3">
                  <c:v>116.8169375442537</c:v>
                </c:pt>
                <c:pt idx="4">
                  <c:v>281.19601135313002</c:v>
                </c:pt>
                <c:pt idx="5">
                  <c:v>315.82019615950605</c:v>
                </c:pt>
                <c:pt idx="6">
                  <c:v>335.93212789193973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A-4E7A-B25F-1BC13999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87840"/>
        <c:axId val="83577856"/>
      </c:lineChart>
      <c:catAx>
        <c:axId val="835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576320"/>
        <c:crosses val="autoZero"/>
        <c:auto val="1"/>
        <c:lblAlgn val="ctr"/>
        <c:lblOffset val="100"/>
        <c:noMultiLvlLbl val="0"/>
      </c:catAx>
      <c:valAx>
        <c:axId val="83576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574784"/>
        <c:crosses val="autoZero"/>
        <c:crossBetween val="between"/>
      </c:valAx>
      <c:valAx>
        <c:axId val="835778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587840"/>
        <c:crosses val="max"/>
        <c:crossBetween val="between"/>
      </c:valAx>
      <c:catAx>
        <c:axId val="8358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7785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81025641025635E-2"/>
          <c:y val="0.11698993055555555"/>
          <c:w val="0.94779717948717945"/>
          <c:h val="0.629532716049382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- 2019'!$G$6</c:f>
              <c:strCache>
                <c:ptCount val="1"/>
                <c:pt idx="0">
                  <c:v>Intra-financial system assets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- 2019'!$G$7:$G$43</c:f>
              <c:numCache>
                <c:formatCode>###\ ###\ ###\ ###\ ##0</c:formatCode>
                <c:ptCount val="37"/>
                <c:pt idx="0">
                  <c:v>64727.777766970001</c:v>
                </c:pt>
                <c:pt idx="1">
                  <c:v>21629.62</c:v>
                </c:pt>
                <c:pt idx="2">
                  <c:v>190749.71356979737</c:v>
                </c:pt>
                <c:pt idx="3">
                  <c:v>47723.843293159996</c:v>
                </c:pt>
                <c:pt idx="4">
                  <c:v>58487.340700779459</c:v>
                </c:pt>
                <c:pt idx="5">
                  <c:v>5259.2697741425673</c:v>
                </c:pt>
                <c:pt idx="6">
                  <c:v>154631.34377892991</c:v>
                </c:pt>
                <c:pt idx="7">
                  <c:v>81615.792191108645</c:v>
                </c:pt>
                <c:pt idx="8">
                  <c:v>14575.383956048199</c:v>
                </c:pt>
                <c:pt idx="9">
                  <c:v>61935.054065109995</c:v>
                </c:pt>
                <c:pt idx="10">
                  <c:v>168304.59246245152</c:v>
                </c:pt>
                <c:pt idx="11">
                  <c:v>58887.498540751913</c:v>
                </c:pt>
                <c:pt idx="12">
                  <c:v>54603.761089875996</c:v>
                </c:pt>
                <c:pt idx="13">
                  <c:v>134257.46494992179</c:v>
                </c:pt>
                <c:pt idx="14">
                  <c:v>15786.338291823324</c:v>
                </c:pt>
                <c:pt idx="15">
                  <c:v>174240.517613</c:v>
                </c:pt>
                <c:pt idx="16">
                  <c:v>21078.788090007285</c:v>
                </c:pt>
                <c:pt idx="17">
                  <c:v>15887.500309586825</c:v>
                </c:pt>
                <c:pt idx="18">
                  <c:v>49408.850131921994</c:v>
                </c:pt>
                <c:pt idx="19">
                  <c:v>219287.901250808</c:v>
                </c:pt>
                <c:pt idx="20">
                  <c:v>145168.75393684005</c:v>
                </c:pt>
                <c:pt idx="21">
                  <c:v>149443.52412918181</c:v>
                </c:pt>
                <c:pt idx="22">
                  <c:v>58663.655930508292</c:v>
                </c:pt>
                <c:pt idx="23">
                  <c:v>114050.91273421385</c:v>
                </c:pt>
                <c:pt idx="24">
                  <c:v>67206.068120446056</c:v>
                </c:pt>
                <c:pt idx="25">
                  <c:v>3791.8030704777402</c:v>
                </c:pt>
                <c:pt idx="26">
                  <c:v>85662.233999999997</c:v>
                </c:pt>
                <c:pt idx="27">
                  <c:v>13990.043870217833</c:v>
                </c:pt>
                <c:pt idx="28">
                  <c:v>21824.750163449393</c:v>
                </c:pt>
                <c:pt idx="29">
                  <c:v>97802.06864523</c:v>
                </c:pt>
                <c:pt idx="30">
                  <c:v>5466.5521665163624</c:v>
                </c:pt>
                <c:pt idx="31">
                  <c:v>94245.582782843325</c:v>
                </c:pt>
                <c:pt idx="32">
                  <c:v>33242.036185158897</c:v>
                </c:pt>
                <c:pt idx="33">
                  <c:v>179963.58836822998</c:v>
                </c:pt>
                <c:pt idx="34">
                  <c:v>125912.78394873557</c:v>
                </c:pt>
                <c:pt idx="35">
                  <c:v>9941.5192921218877</c:v>
                </c:pt>
                <c:pt idx="36">
                  <c:v>206164.538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2-45B6-BDEF-FE70ECA7C14E}"/>
            </c:ext>
          </c:extLst>
        </c:ser>
        <c:ser>
          <c:idx val="2"/>
          <c:order val="1"/>
          <c:tx>
            <c:strRef>
              <c:f>'Summary - 2019'!$H$6</c:f>
              <c:strCache>
                <c:ptCount val="1"/>
                <c:pt idx="0">
                  <c:v>Intra-financial system liabilities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- 2019'!$H$7:$H$43</c:f>
              <c:numCache>
                <c:formatCode>###\ ###\ ###\ ###\ ##0</c:formatCode>
                <c:ptCount val="37"/>
                <c:pt idx="0">
                  <c:v>28579.724979999999</c:v>
                </c:pt>
                <c:pt idx="1">
                  <c:v>15680.27</c:v>
                </c:pt>
                <c:pt idx="2">
                  <c:v>183876.77677151124</c:v>
                </c:pt>
                <c:pt idx="3">
                  <c:v>82929.389747649999</c:v>
                </c:pt>
                <c:pt idx="4">
                  <c:v>68077.812511212847</c:v>
                </c:pt>
                <c:pt idx="5">
                  <c:v>14943.73493869029</c:v>
                </c:pt>
                <c:pt idx="6">
                  <c:v>197548.59144765581</c:v>
                </c:pt>
                <c:pt idx="7">
                  <c:v>115201.03769477253</c:v>
                </c:pt>
                <c:pt idx="8">
                  <c:v>11838.614465909634</c:v>
                </c:pt>
                <c:pt idx="9">
                  <c:v>74897.665154570015</c:v>
                </c:pt>
                <c:pt idx="10">
                  <c:v>167807.91478753617</c:v>
                </c:pt>
                <c:pt idx="11">
                  <c:v>66811.90165348773</c:v>
                </c:pt>
                <c:pt idx="12">
                  <c:v>39597.671245781996</c:v>
                </c:pt>
                <c:pt idx="13">
                  <c:v>160853.68095315091</c:v>
                </c:pt>
                <c:pt idx="14">
                  <c:v>17977.786108971581</c:v>
                </c:pt>
                <c:pt idx="15">
                  <c:v>185859.05848400001</c:v>
                </c:pt>
                <c:pt idx="16">
                  <c:v>22070.762279935698</c:v>
                </c:pt>
                <c:pt idx="17">
                  <c:v>14822.80377388626</c:v>
                </c:pt>
                <c:pt idx="18">
                  <c:v>77765.478228549997</c:v>
                </c:pt>
                <c:pt idx="19">
                  <c:v>245973.541541218</c:v>
                </c:pt>
                <c:pt idx="20">
                  <c:v>130521.23083839998</c:v>
                </c:pt>
                <c:pt idx="21">
                  <c:v>101312.97989367525</c:v>
                </c:pt>
                <c:pt idx="22">
                  <c:v>56444.940734194068</c:v>
                </c:pt>
                <c:pt idx="23">
                  <c:v>103991.24196306666</c:v>
                </c:pt>
                <c:pt idx="24">
                  <c:v>84519.907143345758</c:v>
                </c:pt>
                <c:pt idx="25">
                  <c:v>2445.1842887069515</c:v>
                </c:pt>
                <c:pt idx="26">
                  <c:v>38759.002</c:v>
                </c:pt>
                <c:pt idx="27">
                  <c:v>1770.2603268245</c:v>
                </c:pt>
                <c:pt idx="28">
                  <c:v>48613.594813001931</c:v>
                </c:pt>
                <c:pt idx="29">
                  <c:v>123648.33098759998</c:v>
                </c:pt>
                <c:pt idx="30">
                  <c:v>12474.198495304108</c:v>
                </c:pt>
                <c:pt idx="31">
                  <c:v>157066.96585478605</c:v>
                </c:pt>
                <c:pt idx="32">
                  <c:v>27201.911820085887</c:v>
                </c:pt>
                <c:pt idx="33">
                  <c:v>242188.47117683996</c:v>
                </c:pt>
                <c:pt idx="34">
                  <c:v>158628.10487326808</c:v>
                </c:pt>
                <c:pt idx="35">
                  <c:v>18371.128050817089</c:v>
                </c:pt>
                <c:pt idx="36">
                  <c:v>249507.04500000001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2-45B6-BDEF-FE70ECA7C14E}"/>
            </c:ext>
          </c:extLst>
        </c:ser>
        <c:ser>
          <c:idx val="3"/>
          <c:order val="2"/>
          <c:tx>
            <c:strRef>
              <c:f>'Summary - 2019'!$I$6</c:f>
              <c:strCache>
                <c:ptCount val="1"/>
                <c:pt idx="0">
                  <c:v>Securities outstanding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- 2019'!$I$7:$I$43</c:f>
              <c:numCache>
                <c:formatCode>###\ ###\ ###\ ###\ ##0</c:formatCode>
                <c:ptCount val="37"/>
                <c:pt idx="0">
                  <c:v>102549.8</c:v>
                </c:pt>
                <c:pt idx="1">
                  <c:v>27640.760999999999</c:v>
                </c:pt>
                <c:pt idx="2">
                  <c:v>211068.1198529221</c:v>
                </c:pt>
                <c:pt idx="3">
                  <c:v>48619.926317499994</c:v>
                </c:pt>
                <c:pt idx="4">
                  <c:v>107479.61685373563</c:v>
                </c:pt>
                <c:pt idx="5">
                  <c:v>24519.4748047625</c:v>
                </c:pt>
                <c:pt idx="6">
                  <c:v>305983.28807000042</c:v>
                </c:pt>
                <c:pt idx="7">
                  <c:v>289346.24709542206</c:v>
                </c:pt>
                <c:pt idx="8">
                  <c:v>51780.607687582</c:v>
                </c:pt>
                <c:pt idx="9">
                  <c:v>54767.119951969988</c:v>
                </c:pt>
                <c:pt idx="10">
                  <c:v>278997.90465426596</c:v>
                </c:pt>
                <c:pt idx="11">
                  <c:v>167545.747</c:v>
                </c:pt>
                <c:pt idx="12">
                  <c:v>184390.417361909</c:v>
                </c:pt>
                <c:pt idx="13">
                  <c:v>138332.90820038001</c:v>
                </c:pt>
                <c:pt idx="14">
                  <c:v>91766.842480043066</c:v>
                </c:pt>
                <c:pt idx="15">
                  <c:v>131129.69441900001</c:v>
                </c:pt>
                <c:pt idx="16">
                  <c:v>43565.557867169999</c:v>
                </c:pt>
                <c:pt idx="17">
                  <c:v>154131.24678289975</c:v>
                </c:pt>
                <c:pt idx="18">
                  <c:v>66348.680839289998</c:v>
                </c:pt>
                <c:pt idx="19">
                  <c:v>418800.10686525377</c:v>
                </c:pt>
                <c:pt idx="20">
                  <c:v>197183.84299999996</c:v>
                </c:pt>
                <c:pt idx="21">
                  <c:v>125504.36526178921</c:v>
                </c:pt>
                <c:pt idx="22">
                  <c:v>18984.10016944772</c:v>
                </c:pt>
                <c:pt idx="23">
                  <c:v>52792.560034269998</c:v>
                </c:pt>
                <c:pt idx="24">
                  <c:v>190557.13879401624</c:v>
                </c:pt>
                <c:pt idx="25">
                  <c:v>58901.3359939281</c:v>
                </c:pt>
                <c:pt idx="26">
                  <c:v>232866.106</c:v>
                </c:pt>
                <c:pt idx="27">
                  <c:v>185456.200674388</c:v>
                </c:pt>
                <c:pt idx="28">
                  <c:v>139379.808166734</c:v>
                </c:pt>
                <c:pt idx="29">
                  <c:v>107563.46967994499</c:v>
                </c:pt>
                <c:pt idx="30">
                  <c:v>28371.953000000001</c:v>
                </c:pt>
                <c:pt idx="31">
                  <c:v>300052.78044583864</c:v>
                </c:pt>
                <c:pt idx="32">
                  <c:v>132469.91887506613</c:v>
                </c:pt>
                <c:pt idx="33">
                  <c:v>244516.12801074999</c:v>
                </c:pt>
                <c:pt idx="34">
                  <c:v>99385.051551531185</c:v>
                </c:pt>
                <c:pt idx="35">
                  <c:v>101117.14575735526</c:v>
                </c:pt>
                <c:pt idx="36">
                  <c:v>129996.11599999999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2-45B6-BDEF-FE70ECA7C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83232"/>
        <c:axId val="78785536"/>
      </c:barChart>
      <c:catAx>
        <c:axId val="7878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 sz="800"/>
            </a:pPr>
            <a:endParaRPr lang="en-US"/>
          </a:p>
        </c:txPr>
        <c:crossAx val="78785536"/>
        <c:crosses val="autoZero"/>
        <c:auto val="1"/>
        <c:lblAlgn val="ctr"/>
        <c:lblOffset val="100"/>
        <c:noMultiLvlLbl val="0"/>
      </c:catAx>
      <c:valAx>
        <c:axId val="78785536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\ ##0" sourceLinked="0"/>
        <c:majorTickMark val="out"/>
        <c:minorTickMark val="none"/>
        <c:tickLblPos val="nextTo"/>
        <c:crossAx val="78783232"/>
        <c:crosses val="autoZero"/>
        <c:crossBetween val="between"/>
        <c:majorUnit val="75000"/>
        <c:dispUnits>
          <c:builtInUnit val="thousands"/>
          <c:dispUnitsLbl>
            <c:layout>
              <c:manualLayout>
                <c:xMode val="edge"/>
                <c:yMode val="edge"/>
                <c:x val="2.5029572649572649E-2"/>
                <c:y val="1.5285185185185185E-2"/>
              </c:manualLayout>
            </c:layout>
            <c:tx>
              <c:rich>
                <a:bodyPr rot="0" vert="horz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1" i="0" baseline="0">
                      <a:effectLst/>
                    </a:rPr>
                    <a:t>10^9 Euros</a:t>
                  </a:r>
                  <a:endParaRPr lang="en-GB" sz="400">
                    <a:effectLst/>
                  </a:endParaRPr>
                </a:p>
              </c:rich>
            </c:tx>
          </c:dispUnitsLbl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- Single Bank Evolution'!$T$36</c:f>
              <c:strCache>
                <c:ptCount val="1"/>
                <c:pt idx="0">
                  <c:v>Cross-jurisdictional liabilities</c:v>
                </c:pt>
              </c:strCache>
            </c:strRef>
          </c:tx>
          <c:spPr>
            <a:solidFill>
              <a:srgbClr val="EEECE1"/>
            </a:solidFill>
          </c:spPr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Evolution'!$U$36:$AA$36</c:f>
              <c:numCache>
                <c:formatCode>_(* #,##0_);_(* \(#,##0\);_(* "-"??_);_(@_)</c:formatCode>
                <c:ptCount val="7"/>
                <c:pt idx="0">
                  <c:v>43.866</c:v>
                </c:pt>
                <c:pt idx="1">
                  <c:v>17206.276000000002</c:v>
                </c:pt>
                <c:pt idx="2">
                  <c:v>18142.565999999999</c:v>
                </c:pt>
                <c:pt idx="3">
                  <c:v>17917.523000000001</c:v>
                </c:pt>
                <c:pt idx="4">
                  <c:v>9626.6040310000008</c:v>
                </c:pt>
                <c:pt idx="5">
                  <c:v>33555.785000000003</c:v>
                </c:pt>
                <c:pt idx="6">
                  <c:v>32800.57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C-49AA-A06F-C66F232C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87616"/>
        <c:axId val="83889152"/>
      </c:barChart>
      <c:lineChart>
        <c:grouping val="standard"/>
        <c:varyColors val="0"/>
        <c:ser>
          <c:idx val="4"/>
          <c:order val="1"/>
          <c:tx>
            <c:strRef>
              <c:f>'Chart - Single Bank Evolution'!$T$37</c:f>
              <c:strCache>
                <c:ptCount val="1"/>
              </c:strCache>
            </c:strRef>
          </c:tx>
          <c:spPr>
            <a:ln w="38100">
              <a:solidFill>
                <a:srgbClr val="EEECE1">
                  <a:lumMod val="1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Evolution'!$U$37:$AA$37</c:f>
              <c:numCache>
                <c:formatCode>General</c:formatCode>
                <c:ptCount val="7"/>
                <c:pt idx="0">
                  <c:v>100</c:v>
                </c:pt>
                <c:pt idx="1">
                  <c:v>39224.62955364064</c:v>
                </c:pt>
                <c:pt idx="2">
                  <c:v>41359.061687867594</c:v>
                </c:pt>
                <c:pt idx="3">
                  <c:v>40846.037933707201</c:v>
                </c:pt>
                <c:pt idx="4">
                  <c:v>21945.47948525054</c:v>
                </c:pt>
                <c:pt idx="5">
                  <c:v>76496.113162814043</c:v>
                </c:pt>
                <c:pt idx="6">
                  <c:v>74774.47225641727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C-49AA-A06F-C66F232C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96576"/>
        <c:axId val="83895040"/>
      </c:lineChart>
      <c:catAx>
        <c:axId val="838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89152"/>
        <c:crosses val="autoZero"/>
        <c:auto val="1"/>
        <c:lblAlgn val="ctr"/>
        <c:lblOffset val="100"/>
        <c:noMultiLvlLbl val="0"/>
      </c:catAx>
      <c:valAx>
        <c:axId val="838891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887616"/>
        <c:crosses val="autoZero"/>
        <c:crossBetween val="between"/>
      </c:valAx>
      <c:valAx>
        <c:axId val="838950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896576"/>
        <c:crosses val="max"/>
        <c:crossBetween val="between"/>
      </c:valAx>
      <c:catAx>
        <c:axId val="8389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95040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534786324786322E-2"/>
          <c:y val="0.10131080246913581"/>
          <c:w val="0.92508982905982906"/>
          <c:h val="0.625085185185185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'Summary - 2019'!$N$6</c:f>
              <c:strCache>
                <c:ptCount val="1"/>
                <c:pt idx="0">
                  <c:v>Trading and AFS securities</c:v>
                </c:pt>
              </c:strCache>
            </c:strRef>
          </c:tx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- 2019'!$N$7:$N$43</c:f>
              <c:numCache>
                <c:formatCode>###\ ###\ ###\ ###\ ##0</c:formatCode>
                <c:ptCount val="37"/>
                <c:pt idx="0">
                  <c:v>2474</c:v>
                </c:pt>
                <c:pt idx="1">
                  <c:v>10930.27</c:v>
                </c:pt>
                <c:pt idx="2">
                  <c:v>83078.683267531873</c:v>
                </c:pt>
                <c:pt idx="3">
                  <c:v>3736.4868656670078</c:v>
                </c:pt>
                <c:pt idx="4">
                  <c:v>14471.81750252492</c:v>
                </c:pt>
                <c:pt idx="5">
                  <c:v>654.56110550854919</c:v>
                </c:pt>
                <c:pt idx="6">
                  <c:v>65727.88094972189</c:v>
                </c:pt>
                <c:pt idx="7">
                  <c:v>38332.366059819396</c:v>
                </c:pt>
                <c:pt idx="8">
                  <c:v>1531.1975203388743</c:v>
                </c:pt>
                <c:pt idx="9">
                  <c:v>11421.502368119996</c:v>
                </c:pt>
                <c:pt idx="10">
                  <c:v>37206.500047222842</c:v>
                </c:pt>
                <c:pt idx="11">
                  <c:v>26594.850216502004</c:v>
                </c:pt>
                <c:pt idx="12">
                  <c:v>3750.7863303919999</c:v>
                </c:pt>
                <c:pt idx="13">
                  <c:v>63133.845328421667</c:v>
                </c:pt>
                <c:pt idx="14">
                  <c:v>1398.3123635348566</c:v>
                </c:pt>
                <c:pt idx="15">
                  <c:v>6915.2374650000002</c:v>
                </c:pt>
                <c:pt idx="16">
                  <c:v>5104.8096180327866</c:v>
                </c:pt>
                <c:pt idx="17">
                  <c:v>2424.5073690470299</c:v>
                </c:pt>
                <c:pt idx="18">
                  <c:v>15339.309999309997</c:v>
                </c:pt>
                <c:pt idx="19">
                  <c:v>113394.73184096075</c:v>
                </c:pt>
                <c:pt idx="20">
                  <c:v>14866.394917554993</c:v>
                </c:pt>
                <c:pt idx="21">
                  <c:v>4564.9314791131019</c:v>
                </c:pt>
                <c:pt idx="22">
                  <c:v>387.99355345099957</c:v>
                </c:pt>
                <c:pt idx="23">
                  <c:v>17968.010534000001</c:v>
                </c:pt>
                <c:pt idx="24">
                  <c:v>14406.626297188161</c:v>
                </c:pt>
                <c:pt idx="25">
                  <c:v>996.18921516160401</c:v>
                </c:pt>
                <c:pt idx="26">
                  <c:v>11185.031999999999</c:v>
                </c:pt>
                <c:pt idx="27">
                  <c:v>869.90592567229487</c:v>
                </c:pt>
                <c:pt idx="28">
                  <c:v>1553.4020860420951</c:v>
                </c:pt>
                <c:pt idx="29">
                  <c:v>8373.2957220119988</c:v>
                </c:pt>
                <c:pt idx="30">
                  <c:v>1060.2850000000001</c:v>
                </c:pt>
                <c:pt idx="31">
                  <c:v>15391.66399999999</c:v>
                </c:pt>
                <c:pt idx="32">
                  <c:v>10783.659486205275</c:v>
                </c:pt>
                <c:pt idx="33">
                  <c:v>63472.765241379973</c:v>
                </c:pt>
                <c:pt idx="34">
                  <c:v>57473.731398038166</c:v>
                </c:pt>
                <c:pt idx="35">
                  <c:v>2267.8376096894317</c:v>
                </c:pt>
                <c:pt idx="36">
                  <c:v>18454.87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E-4AA7-A157-A43A4681F57B}"/>
            </c:ext>
          </c:extLst>
        </c:ser>
        <c:ser>
          <c:idx val="3"/>
          <c:order val="2"/>
          <c:tx>
            <c:strRef>
              <c:f>'Summary - 2019'!$O$6</c:f>
              <c:strCache>
                <c:ptCount val="1"/>
                <c:pt idx="0">
                  <c:v>Level 3 assets</c:v>
                </c:pt>
              </c:strCache>
            </c:strRef>
          </c:tx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- 2019'!$O$7:$O$43</c:f>
              <c:numCache>
                <c:formatCode>###\ ###\ ###\ ###\ ##0</c:formatCode>
                <c:ptCount val="37"/>
                <c:pt idx="0">
                  <c:v>1168</c:v>
                </c:pt>
                <c:pt idx="1">
                  <c:v>690.59900000000005</c:v>
                </c:pt>
                <c:pt idx="2">
                  <c:v>17364.833098961997</c:v>
                </c:pt>
                <c:pt idx="3">
                  <c:v>503.39762498000005</c:v>
                </c:pt>
                <c:pt idx="4">
                  <c:v>3498.558</c:v>
                </c:pt>
                <c:pt idx="5">
                  <c:v>304.53699999999998</c:v>
                </c:pt>
                <c:pt idx="6">
                  <c:v>10900.464969158</c:v>
                </c:pt>
                <c:pt idx="7">
                  <c:v>16968.446674999999</c:v>
                </c:pt>
                <c:pt idx="8">
                  <c:v>1007.172</c:v>
                </c:pt>
                <c:pt idx="9">
                  <c:v>5440.9927309535205</c:v>
                </c:pt>
                <c:pt idx="10">
                  <c:v>9471.8364721324997</c:v>
                </c:pt>
                <c:pt idx="11">
                  <c:v>7173.625</c:v>
                </c:pt>
                <c:pt idx="12">
                  <c:v>947.60088564</c:v>
                </c:pt>
                <c:pt idx="13">
                  <c:v>24075.892863953864</c:v>
                </c:pt>
                <c:pt idx="14">
                  <c:v>5374.6021022980003</c:v>
                </c:pt>
                <c:pt idx="15">
                  <c:v>3484.160304</c:v>
                </c:pt>
                <c:pt idx="16">
                  <c:v>1455.9994645899999</c:v>
                </c:pt>
                <c:pt idx="17">
                  <c:v>173.68476427939999</c:v>
                </c:pt>
                <c:pt idx="18">
                  <c:v>1925.2561257499997</c:v>
                </c:pt>
                <c:pt idx="19">
                  <c:v>11331.377070242403</c:v>
                </c:pt>
                <c:pt idx="20">
                  <c:v>4768</c:v>
                </c:pt>
                <c:pt idx="21">
                  <c:v>3379.280405</c:v>
                </c:pt>
                <c:pt idx="22">
                  <c:v>1687</c:v>
                </c:pt>
                <c:pt idx="23">
                  <c:v>2437.2785562895947</c:v>
                </c:pt>
                <c:pt idx="24">
                  <c:v>6220.0282089959992</c:v>
                </c:pt>
                <c:pt idx="25">
                  <c:v>185.38703529514808</c:v>
                </c:pt>
                <c:pt idx="26">
                  <c:v>2690.192</c:v>
                </c:pt>
                <c:pt idx="27">
                  <c:v>541.925986717</c:v>
                </c:pt>
                <c:pt idx="28">
                  <c:v>1628</c:v>
                </c:pt>
                <c:pt idx="29">
                  <c:v>3001.8805831019999</c:v>
                </c:pt>
                <c:pt idx="30">
                  <c:v>216.667</c:v>
                </c:pt>
                <c:pt idx="31">
                  <c:v>6331.4579999999996</c:v>
                </c:pt>
                <c:pt idx="32">
                  <c:v>378.3569206903249</c:v>
                </c:pt>
                <c:pt idx="33">
                  <c:v>10341</c:v>
                </c:pt>
                <c:pt idx="34">
                  <c:v>1377.9597650759999</c:v>
                </c:pt>
                <c:pt idx="35">
                  <c:v>168.926656545356</c:v>
                </c:pt>
                <c:pt idx="36">
                  <c:v>6135.7479999999996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E-4AA7-A157-A43A4681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78894592"/>
        <c:axId val="80875520"/>
      </c:barChart>
      <c:barChart>
        <c:barDir val="col"/>
        <c:grouping val="clustered"/>
        <c:varyColors val="0"/>
        <c:ser>
          <c:idx val="1"/>
          <c:order val="0"/>
          <c:tx>
            <c:v>OTC derivatives (RHS)</c:v>
          </c:tx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- 2019'!$M$7:$M$43</c:f>
              <c:numCache>
                <c:formatCode>###\ ###\ ###\ ###\ ##0</c:formatCode>
                <c:ptCount val="37"/>
                <c:pt idx="0">
                  <c:v>1438013.3278079999</c:v>
                </c:pt>
                <c:pt idx="1">
                  <c:v>119622.045</c:v>
                </c:pt>
                <c:pt idx="2">
                  <c:v>33894951.793080941</c:v>
                </c:pt>
                <c:pt idx="3">
                  <c:v>727179.98931814136</c:v>
                </c:pt>
                <c:pt idx="4">
                  <c:v>3706618.0569164879</c:v>
                </c:pt>
                <c:pt idx="5">
                  <c:v>301256.065</c:v>
                </c:pt>
                <c:pt idx="6">
                  <c:v>20486182.173465353</c:v>
                </c:pt>
                <c:pt idx="7">
                  <c:v>5050636.625856</c:v>
                </c:pt>
                <c:pt idx="8">
                  <c:v>493612.68</c:v>
                </c:pt>
                <c:pt idx="9">
                  <c:v>7286131</c:v>
                </c:pt>
                <c:pt idx="10">
                  <c:v>13857174.203208052</c:v>
                </c:pt>
                <c:pt idx="11">
                  <c:v>800874.95514588489</c:v>
                </c:pt>
                <c:pt idx="12">
                  <c:v>7803171.4033965347</c:v>
                </c:pt>
                <c:pt idx="13">
                  <c:v>31827440.543066639</c:v>
                </c:pt>
                <c:pt idx="14">
                  <c:v>640348.66174503067</c:v>
                </c:pt>
                <c:pt idx="15">
                  <c:v>1300077.830996</c:v>
                </c:pt>
                <c:pt idx="16">
                  <c:v>243870.41902170872</c:v>
                </c:pt>
                <c:pt idx="17">
                  <c:v>393311.16789360391</c:v>
                </c:pt>
                <c:pt idx="18">
                  <c:v>438494.82833500003</c:v>
                </c:pt>
                <c:pt idx="19">
                  <c:v>23372779.06486126</c:v>
                </c:pt>
                <c:pt idx="20">
                  <c:v>3833443</c:v>
                </c:pt>
                <c:pt idx="21">
                  <c:v>2362218.0921189999</c:v>
                </c:pt>
                <c:pt idx="22">
                  <c:v>508327.87884265027</c:v>
                </c:pt>
                <c:pt idx="23">
                  <c:v>2931011.4682757459</c:v>
                </c:pt>
                <c:pt idx="24">
                  <c:v>8147477.6684062611</c:v>
                </c:pt>
                <c:pt idx="25">
                  <c:v>354606.9561203334</c:v>
                </c:pt>
                <c:pt idx="26">
                  <c:v>6431272.0710000005</c:v>
                </c:pt>
                <c:pt idx="27">
                  <c:v>120099.712529225</c:v>
                </c:pt>
                <c:pt idx="28">
                  <c:v>3564604</c:v>
                </c:pt>
                <c:pt idx="29">
                  <c:v>15826717.207973672</c:v>
                </c:pt>
                <c:pt idx="30">
                  <c:v>169549.236</c:v>
                </c:pt>
                <c:pt idx="31">
                  <c:v>5959149.2740000002</c:v>
                </c:pt>
                <c:pt idx="32">
                  <c:v>1992509.5673391081</c:v>
                </c:pt>
                <c:pt idx="33">
                  <c:v>14256191.359812481</c:v>
                </c:pt>
                <c:pt idx="34">
                  <c:v>6758083.4969054973</c:v>
                </c:pt>
                <c:pt idx="35">
                  <c:v>478802.16396629921</c:v>
                </c:pt>
                <c:pt idx="36">
                  <c:v>3366720.2990000001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E-4AA7-A157-A43A4681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100"/>
        <c:axId val="84059264"/>
        <c:axId val="80877440"/>
      </c:barChart>
      <c:catAx>
        <c:axId val="78894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80875520"/>
        <c:crosses val="autoZero"/>
        <c:auto val="1"/>
        <c:lblAlgn val="ctr"/>
        <c:lblOffset val="100"/>
        <c:noMultiLvlLbl val="0"/>
      </c:catAx>
      <c:valAx>
        <c:axId val="8087552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\ ##0" sourceLinked="0"/>
        <c:majorTickMark val="out"/>
        <c:minorTickMark val="none"/>
        <c:tickLblPos val="nextTo"/>
        <c:crossAx val="78894592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2.0670746527777777E-2"/>
                <c:y val="3.5260416666666665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GB"/>
                    <a:t> 10^9 Euros</a:t>
                  </a:r>
                </a:p>
              </c:rich>
            </c:tx>
          </c:dispUnitsLbl>
        </c:dispUnits>
      </c:valAx>
      <c:valAx>
        <c:axId val="808774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10</a:t>
                </a:r>
                <a:r>
                  <a:rPr lang="en-GB" sz="1000" b="1" i="0" u="none" strike="noStrike" baseline="0">
                    <a:effectLst/>
                  </a:rPr>
                  <a:t>^12 Euros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4547547008547006"/>
              <c:y val="1.4604938271604937E-3"/>
            </c:manualLayout>
          </c:layout>
          <c:overlay val="0"/>
        </c:title>
        <c:numFmt formatCode="###\ ###\ ###\ ###\ ##0" sourceLinked="1"/>
        <c:majorTickMark val="out"/>
        <c:minorTickMark val="none"/>
        <c:tickLblPos val="nextTo"/>
        <c:crossAx val="84059264"/>
        <c:crosses val="max"/>
        <c:crossBetween val="between"/>
        <c:dispUnits>
          <c:builtInUnit val="millions"/>
        </c:dispUnits>
      </c:valAx>
      <c:catAx>
        <c:axId val="8405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877440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97292553169372E-2"/>
          <c:y val="8.4651851851851853E-2"/>
          <c:w val="0.95648094305169062"/>
          <c:h val="0.62056820987654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- 2019'!$P$6</c:f>
              <c:strCache>
                <c:ptCount val="1"/>
                <c:pt idx="0">
                  <c:v>Cross-jurisdictional claims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- 2019'!$P$7:$P$43</c:f>
              <c:numCache>
                <c:formatCode>###\ ###\ ###\ ###\ ##0</c:formatCode>
                <c:ptCount val="37"/>
                <c:pt idx="0">
                  <c:v>79532.024355550151</c:v>
                </c:pt>
                <c:pt idx="1">
                  <c:v>26638.397000000001</c:v>
                </c:pt>
                <c:pt idx="2">
                  <c:v>815259.20575010555</c:v>
                </c:pt>
                <c:pt idx="3">
                  <c:v>38977.360999999997</c:v>
                </c:pt>
                <c:pt idx="4">
                  <c:v>380537.97200000001</c:v>
                </c:pt>
                <c:pt idx="5">
                  <c:v>13856.626</c:v>
                </c:pt>
                <c:pt idx="6">
                  <c:v>1052148.39202759</c:v>
                </c:pt>
                <c:pt idx="7">
                  <c:v>220758.676076</c:v>
                </c:pt>
                <c:pt idx="8">
                  <c:v>58341.981</c:v>
                </c:pt>
                <c:pt idx="9">
                  <c:v>198259</c:v>
                </c:pt>
                <c:pt idx="10">
                  <c:v>447102.77343065006</c:v>
                </c:pt>
                <c:pt idx="11">
                  <c:v>113895.538</c:v>
                </c:pt>
                <c:pt idx="12">
                  <c:v>163117.17900509</c:v>
                </c:pt>
                <c:pt idx="13">
                  <c:v>653432</c:v>
                </c:pt>
                <c:pt idx="14">
                  <c:v>90952.77719198</c:v>
                </c:pt>
                <c:pt idx="15">
                  <c:v>83958.272805999994</c:v>
                </c:pt>
                <c:pt idx="16">
                  <c:v>142429.90321754001</c:v>
                </c:pt>
                <c:pt idx="17">
                  <c:v>120842.72321199028</c:v>
                </c:pt>
                <c:pt idx="18">
                  <c:v>60507.415992493145</c:v>
                </c:pt>
                <c:pt idx="19">
                  <c:v>1504595.4627864668</c:v>
                </c:pt>
                <c:pt idx="20">
                  <c:v>749175.66700000002</c:v>
                </c:pt>
                <c:pt idx="21">
                  <c:v>193628.32447299999</c:v>
                </c:pt>
                <c:pt idx="22">
                  <c:v>139814</c:v>
                </c:pt>
                <c:pt idx="23">
                  <c:v>81209.413000999994</c:v>
                </c:pt>
                <c:pt idx="24">
                  <c:v>87133.286322278989</c:v>
                </c:pt>
                <c:pt idx="25">
                  <c:v>11030.300893134856</c:v>
                </c:pt>
                <c:pt idx="26">
                  <c:v>375215.19900000002</c:v>
                </c:pt>
                <c:pt idx="27">
                  <c:v>11753.074955841084</c:v>
                </c:pt>
                <c:pt idx="28">
                  <c:v>239980</c:v>
                </c:pt>
                <c:pt idx="29">
                  <c:v>247040.43254406599</c:v>
                </c:pt>
                <c:pt idx="30">
                  <c:v>87086.114000000001</c:v>
                </c:pt>
                <c:pt idx="31">
                  <c:v>1059742.452</c:v>
                </c:pt>
                <c:pt idx="32">
                  <c:v>121417.75797470436</c:v>
                </c:pt>
                <c:pt idx="33">
                  <c:v>474710.71428199997</c:v>
                </c:pt>
                <c:pt idx="34">
                  <c:v>559791.70378769003</c:v>
                </c:pt>
                <c:pt idx="35">
                  <c:v>44539.113971682957</c:v>
                </c:pt>
                <c:pt idx="36">
                  <c:v>473348.89389900002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3-4C96-8589-F8714E720D2E}"/>
            </c:ext>
          </c:extLst>
        </c:ser>
        <c:ser>
          <c:idx val="1"/>
          <c:order val="1"/>
          <c:tx>
            <c:strRef>
              <c:f>'Summary - 2019'!$Q$6</c:f>
              <c:strCache>
                <c:ptCount val="1"/>
                <c:pt idx="0">
                  <c:v>Cross-jurisdictional liabilities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- 2019'!$Q$7:$Q$43</c:f>
              <c:numCache>
                <c:formatCode>###\ ###\ ###\ ###\ ##0</c:formatCode>
                <c:ptCount val="37"/>
                <c:pt idx="0">
                  <c:v>59202.219999999972</c:v>
                </c:pt>
                <c:pt idx="1">
                  <c:v>4963.5870000000004</c:v>
                </c:pt>
                <c:pt idx="2">
                  <c:v>612665.7596101407</c:v>
                </c:pt>
                <c:pt idx="3">
                  <c:v>15145.366</c:v>
                </c:pt>
                <c:pt idx="4">
                  <c:v>289646.50099999999</c:v>
                </c:pt>
                <c:pt idx="5">
                  <c:v>21975.339</c:v>
                </c:pt>
                <c:pt idx="6">
                  <c:v>923404.8953860281</c:v>
                </c:pt>
                <c:pt idx="7">
                  <c:v>165378.84900237271</c:v>
                </c:pt>
                <c:pt idx="8">
                  <c:v>32800.57</c:v>
                </c:pt>
                <c:pt idx="9">
                  <c:v>119024</c:v>
                </c:pt>
                <c:pt idx="10">
                  <c:v>355823.82485497254</c:v>
                </c:pt>
                <c:pt idx="11">
                  <c:v>95664.603000000003</c:v>
                </c:pt>
                <c:pt idx="12">
                  <c:v>197148.36425740199</c:v>
                </c:pt>
                <c:pt idx="13">
                  <c:v>414414</c:v>
                </c:pt>
                <c:pt idx="14">
                  <c:v>77213.371204041556</c:v>
                </c:pt>
                <c:pt idx="15">
                  <c:v>37450.957690000003</c:v>
                </c:pt>
                <c:pt idx="16">
                  <c:v>104775.29372352001</c:v>
                </c:pt>
                <c:pt idx="17">
                  <c:v>68523.376957478235</c:v>
                </c:pt>
                <c:pt idx="18">
                  <c:v>6885.7013344600009</c:v>
                </c:pt>
                <c:pt idx="19">
                  <c:v>1090455.7035503355</c:v>
                </c:pt>
                <c:pt idx="20">
                  <c:v>617677.32249447005</c:v>
                </c:pt>
                <c:pt idx="21">
                  <c:v>130549.06350557154</c:v>
                </c:pt>
                <c:pt idx="22">
                  <c:v>122517</c:v>
                </c:pt>
                <c:pt idx="23">
                  <c:v>7546.6691329231789</c:v>
                </c:pt>
                <c:pt idx="24">
                  <c:v>86222.606735418041</c:v>
                </c:pt>
                <c:pt idx="25">
                  <c:v>1779.3312177493649</c:v>
                </c:pt>
                <c:pt idx="26">
                  <c:v>187396.15900000001</c:v>
                </c:pt>
                <c:pt idx="27">
                  <c:v>5455.4416653774369</c:v>
                </c:pt>
                <c:pt idx="28">
                  <c:v>97563</c:v>
                </c:pt>
                <c:pt idx="29">
                  <c:v>142127.409502686</c:v>
                </c:pt>
                <c:pt idx="30">
                  <c:v>63276.14</c:v>
                </c:pt>
                <c:pt idx="31">
                  <c:v>731902.25699999998</c:v>
                </c:pt>
                <c:pt idx="32">
                  <c:v>210154.1732755382</c:v>
                </c:pt>
                <c:pt idx="33">
                  <c:v>384803.66187541001</c:v>
                </c:pt>
                <c:pt idx="34">
                  <c:v>444821.96904743102</c:v>
                </c:pt>
                <c:pt idx="35">
                  <c:v>34394.990675912064</c:v>
                </c:pt>
                <c:pt idx="36">
                  <c:v>436897.584837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3-4C96-8589-F8714E720D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59872"/>
        <c:axId val="99558912"/>
      </c:barChart>
      <c:catAx>
        <c:axId val="8415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 sz="800"/>
            </a:pPr>
            <a:endParaRPr lang="en-US"/>
          </a:p>
        </c:txPr>
        <c:crossAx val="99558912"/>
        <c:crosses val="autoZero"/>
        <c:auto val="1"/>
        <c:lblAlgn val="ctr"/>
        <c:lblOffset val="100"/>
        <c:noMultiLvlLbl val="0"/>
      </c:catAx>
      <c:valAx>
        <c:axId val="9955891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84159872"/>
        <c:crosses val="autoZero"/>
        <c:crossBetween val="between"/>
        <c:dispUnits>
          <c:builtInUnit val="thousands"/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97292553169372E-2"/>
          <c:y val="0.11698993055555555"/>
          <c:w val="0.92067205128205132"/>
          <c:h val="0.63166882716049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- 2019'!$K$6</c:f>
              <c:strCache>
                <c:ptCount val="1"/>
                <c:pt idx="0">
                  <c:v>Assets under custody</c:v>
                </c:pt>
              </c:strCache>
            </c:strRef>
          </c:tx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- 2019'!$K$7:$K$43</c:f>
              <c:numCache>
                <c:formatCode>###\ ###\ ###\ ###\ ##0</c:formatCode>
                <c:ptCount val="37"/>
                <c:pt idx="0">
                  <c:v>177889.87012000001</c:v>
                </c:pt>
                <c:pt idx="1">
                  <c:v>11702.748</c:v>
                </c:pt>
                <c:pt idx="2">
                  <c:v>132462.38834573698</c:v>
                </c:pt>
                <c:pt idx="3">
                  <c:v>129524.14020435</c:v>
                </c:pt>
                <c:pt idx="4">
                  <c:v>768595.95799999998</c:v>
                </c:pt>
                <c:pt idx="5">
                  <c:v>39854.021000000001</c:v>
                </c:pt>
                <c:pt idx="6">
                  <c:v>5680645.6410738798</c:v>
                </c:pt>
                <c:pt idx="7">
                  <c:v>91106.008732999995</c:v>
                </c:pt>
                <c:pt idx="8">
                  <c:v>225210.69699999999</c:v>
                </c:pt>
                <c:pt idx="9">
                  <c:v>288698.72249499999</c:v>
                </c:pt>
                <c:pt idx="10">
                  <c:v>3265481.04819181</c:v>
                </c:pt>
                <c:pt idx="11">
                  <c:v>281043.86900000001</c:v>
                </c:pt>
                <c:pt idx="12">
                  <c:v>156111.62454800401</c:v>
                </c:pt>
                <c:pt idx="13">
                  <c:v>2967103.06151665</c:v>
                </c:pt>
                <c:pt idx="14">
                  <c:v>98440.763596999997</c:v>
                </c:pt>
                <c:pt idx="15">
                  <c:v>1062563.3343209999</c:v>
                </c:pt>
                <c:pt idx="16">
                  <c:v>119830.319</c:v>
                </c:pt>
                <c:pt idx="17">
                  <c:v>236006.61004805512</c:v>
                </c:pt>
                <c:pt idx="18">
                  <c:v>175276.46801896</c:v>
                </c:pt>
                <c:pt idx="19">
                  <c:v>6395554.5668514417</c:v>
                </c:pt>
                <c:pt idx="20">
                  <c:v>186581.50700000001</c:v>
                </c:pt>
                <c:pt idx="21">
                  <c:v>460851</c:v>
                </c:pt>
                <c:pt idx="22">
                  <c:v>261295.65508699999</c:v>
                </c:pt>
                <c:pt idx="23">
                  <c:v>231242.73886335999</c:v>
                </c:pt>
                <c:pt idx="24">
                  <c:v>32796.795948668667</c:v>
                </c:pt>
                <c:pt idx="25">
                  <c:v>0</c:v>
                </c:pt>
                <c:pt idx="26">
                  <c:v>711000</c:v>
                </c:pt>
                <c:pt idx="27">
                  <c:v>129228.3915724345</c:v>
                </c:pt>
                <c:pt idx="28">
                  <c:v>3</c:v>
                </c:pt>
                <c:pt idx="29">
                  <c:v>30638.222850320999</c:v>
                </c:pt>
                <c:pt idx="30">
                  <c:v>77041.762000000002</c:v>
                </c:pt>
                <c:pt idx="31">
                  <c:v>540465.527</c:v>
                </c:pt>
                <c:pt idx="32">
                  <c:v>998157.06116050133</c:v>
                </c:pt>
                <c:pt idx="33">
                  <c:v>2446714.7259102003</c:v>
                </c:pt>
                <c:pt idx="34">
                  <c:v>1245948.4421127185</c:v>
                </c:pt>
                <c:pt idx="35">
                  <c:v>205951.2115320692</c:v>
                </c:pt>
                <c:pt idx="36">
                  <c:v>511379.326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C-4923-BFA8-982930537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6"/>
        <c:overlap val="-100"/>
        <c:axId val="356737024"/>
        <c:axId val="356761984"/>
      </c:barChart>
      <c:barChart>
        <c:barDir val="col"/>
        <c:grouping val="clustered"/>
        <c:varyColors val="0"/>
        <c:ser>
          <c:idx val="0"/>
          <c:order val="1"/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- 2019'!$R$7:$R$43</c:f>
              <c:numCache>
                <c:formatCode>General</c:formatCode>
                <c:ptCount val="37"/>
              </c:numCache>
            </c:numRef>
          </c:val>
          <c:extLst>
            <c:ext xmlns:c16="http://schemas.microsoft.com/office/drawing/2014/chart" uri="{C3380CC4-5D6E-409C-BE32-E72D297353CC}">
              <c16:uniqueId val="{00000001-232C-4923-BFA8-98293053736F}"/>
            </c:ext>
          </c:extLst>
        </c:ser>
        <c:ser>
          <c:idx val="2"/>
          <c:order val="2"/>
          <c:tx>
            <c:v>Underwriting activity (RHS)</c:v>
          </c:tx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- 2019'!$L$7:$L$43</c:f>
              <c:numCache>
                <c:formatCode>###\ ###\ ###\ ###\ ##0</c:formatCode>
                <c:ptCount val="37"/>
                <c:pt idx="0">
                  <c:v>9480.794253</c:v>
                </c:pt>
                <c:pt idx="1">
                  <c:v>0</c:v>
                </c:pt>
                <c:pt idx="2">
                  <c:v>291485.62530561711</c:v>
                </c:pt>
                <c:pt idx="3">
                  <c:v>9728.6790000000001</c:v>
                </c:pt>
                <c:pt idx="4">
                  <c:v>24017.582883000003</c:v>
                </c:pt>
                <c:pt idx="5">
                  <c:v>2023.5786499999999</c:v>
                </c:pt>
                <c:pt idx="6">
                  <c:v>192072.3617359958</c:v>
                </c:pt>
                <c:pt idx="7">
                  <c:v>54369.893194000004</c:v>
                </c:pt>
                <c:pt idx="8">
                  <c:v>216.75979236000003</c:v>
                </c:pt>
                <c:pt idx="9">
                  <c:v>36992.019999999997</c:v>
                </c:pt>
                <c:pt idx="10">
                  <c:v>111625.2740388126</c:v>
                </c:pt>
                <c:pt idx="11">
                  <c:v>3445.7759999999998</c:v>
                </c:pt>
                <c:pt idx="12">
                  <c:v>24453.991894563998</c:v>
                </c:pt>
                <c:pt idx="13">
                  <c:v>205185.63543566299</c:v>
                </c:pt>
                <c:pt idx="14">
                  <c:v>24983.211541906607</c:v>
                </c:pt>
                <c:pt idx="15">
                  <c:v>23642.13</c:v>
                </c:pt>
                <c:pt idx="16">
                  <c:v>6383.0659999999998</c:v>
                </c:pt>
                <c:pt idx="17">
                  <c:v>9922.4455088099676</c:v>
                </c:pt>
                <c:pt idx="18">
                  <c:v>5501.9943329999996</c:v>
                </c:pt>
                <c:pt idx="19">
                  <c:v>193571.49796344506</c:v>
                </c:pt>
                <c:pt idx="20">
                  <c:v>38114.290023000001</c:v>
                </c:pt>
                <c:pt idx="21">
                  <c:v>24082.964</c:v>
                </c:pt>
                <c:pt idx="22">
                  <c:v>0</c:v>
                </c:pt>
                <c:pt idx="23">
                  <c:v>25557.370999999999</c:v>
                </c:pt>
                <c:pt idx="24">
                  <c:v>29825.357246673258</c:v>
                </c:pt>
                <c:pt idx="25">
                  <c:v>0</c:v>
                </c:pt>
                <c:pt idx="26">
                  <c:v>1148.3979999999999</c:v>
                </c:pt>
                <c:pt idx="27">
                  <c:v>1874.6488831287072</c:v>
                </c:pt>
                <c:pt idx="28">
                  <c:v>5054</c:v>
                </c:pt>
                <c:pt idx="29">
                  <c:v>60217.442409578995</c:v>
                </c:pt>
                <c:pt idx="30">
                  <c:v>2091.1310109999999</c:v>
                </c:pt>
                <c:pt idx="31">
                  <c:v>60856.9</c:v>
                </c:pt>
                <c:pt idx="32">
                  <c:v>19958.658135018122</c:v>
                </c:pt>
                <c:pt idx="33">
                  <c:v>111948.291774</c:v>
                </c:pt>
                <c:pt idx="34">
                  <c:v>45337.368704683999</c:v>
                </c:pt>
                <c:pt idx="35">
                  <c:v>29.958360380147997</c:v>
                </c:pt>
                <c:pt idx="36">
                  <c:v>67799.804036587564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C-4923-BFA8-982930537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0"/>
        <c:axId val="358807040"/>
        <c:axId val="356767616"/>
      </c:barChart>
      <c:catAx>
        <c:axId val="35673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356761984"/>
        <c:crosses val="autoZero"/>
        <c:auto val="1"/>
        <c:lblAlgn val="ctr"/>
        <c:lblOffset val="100"/>
        <c:noMultiLvlLbl val="0"/>
      </c:catAx>
      <c:valAx>
        <c:axId val="35676198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3567370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0670746527777777E-2"/>
                <c:y val="3.5260416666666665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GB"/>
                    <a:t> 10^9 Euros</a:t>
                  </a:r>
                </a:p>
              </c:rich>
            </c:tx>
          </c:dispUnitsLbl>
        </c:dispUnits>
      </c:valAx>
      <c:valAx>
        <c:axId val="356767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58807040"/>
        <c:crosses val="max"/>
        <c:crossBetween val="between"/>
        <c:dispUnits>
          <c:builtInUnit val="thousands"/>
        </c:dispUnits>
      </c:valAx>
      <c:catAx>
        <c:axId val="35880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76761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82735042735037E-2"/>
          <c:y val="0.11698993055555555"/>
          <c:w val="0.95540709401709401"/>
          <c:h val="0.63292469135802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'Summary - 2019'!$J$6</c:f>
              <c:strCache>
                <c:ptCount val="1"/>
                <c:pt idx="0">
                  <c:v>Payments activity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'Summary - 2019'!$E$7:$E$43</c:f>
              <c:strCache>
                <c:ptCount val="37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Nykredit</c:v>
                </c:pt>
                <c:pt idx="28">
                  <c:v>Rabobank</c:v>
                </c:pt>
                <c:pt idx="29">
                  <c:v>RBS</c:v>
                </c:pt>
                <c:pt idx="30">
                  <c:v>Sabadell</c:v>
                </c:pt>
                <c:pt idx="31">
                  <c:v>Santander</c:v>
                </c:pt>
                <c:pt idx="32">
                  <c:v>SEB</c:v>
                </c:pt>
                <c:pt idx="33">
                  <c:v>Societe Generale</c:v>
                </c:pt>
                <c:pt idx="34">
                  <c:v>Standard Chartered</c:v>
                </c:pt>
                <c:pt idx="35">
                  <c:v>Swedbank</c:v>
                </c:pt>
                <c:pt idx="36">
                  <c:v>Unicredit</c:v>
                </c:pt>
              </c:strCache>
            </c:strRef>
          </c:cat>
          <c:val>
            <c:numRef>
              <c:f>'Summary - 2019'!$J$7:$J$43</c:f>
              <c:numCache>
                <c:formatCode>###\ ###\ ###\ ###\ ##0</c:formatCode>
                <c:ptCount val="37"/>
                <c:pt idx="0">
                  <c:v>12337030.225460058</c:v>
                </c:pt>
                <c:pt idx="1">
                  <c:v>190615.82699999999</c:v>
                </c:pt>
                <c:pt idx="2">
                  <c:v>51816911.234196365</c:v>
                </c:pt>
                <c:pt idx="3">
                  <c:v>2636870.9550000001</c:v>
                </c:pt>
                <c:pt idx="4">
                  <c:v>12337889.827937914</c:v>
                </c:pt>
                <c:pt idx="5">
                  <c:v>1226655.1329999999</c:v>
                </c:pt>
                <c:pt idx="6">
                  <c:v>45634061.065562882</c:v>
                </c:pt>
                <c:pt idx="7">
                  <c:v>21078853.867376816</c:v>
                </c:pt>
                <c:pt idx="8">
                  <c:v>978836.37576670002</c:v>
                </c:pt>
                <c:pt idx="9">
                  <c:v>24629592</c:v>
                </c:pt>
                <c:pt idx="10">
                  <c:v>38156727.800003082</c:v>
                </c:pt>
                <c:pt idx="11">
                  <c:v>6176934.4946827451</c:v>
                </c:pt>
                <c:pt idx="12">
                  <c:v>878995.91993899399</c:v>
                </c:pt>
                <c:pt idx="13">
                  <c:v>112319823</c:v>
                </c:pt>
                <c:pt idx="14">
                  <c:v>11436956.142576963</c:v>
                </c:pt>
                <c:pt idx="15">
                  <c:v>5730300.6922089998</c:v>
                </c:pt>
                <c:pt idx="16">
                  <c:v>10948245.530658979</c:v>
                </c:pt>
                <c:pt idx="17">
                  <c:v>7800887.9588256031</c:v>
                </c:pt>
                <c:pt idx="18">
                  <c:v>3655036.0274812495</c:v>
                </c:pt>
                <c:pt idx="19">
                  <c:v>86219023.980402544</c:v>
                </c:pt>
                <c:pt idx="20">
                  <c:v>24828977.522672236</c:v>
                </c:pt>
                <c:pt idx="21">
                  <c:v>10661585.874490632</c:v>
                </c:pt>
                <c:pt idx="22">
                  <c:v>4984839.059132373</c:v>
                </c:pt>
                <c:pt idx="23">
                  <c:v>5969903.6571448296</c:v>
                </c:pt>
                <c:pt idx="24">
                  <c:v>14298863.386583081</c:v>
                </c:pt>
                <c:pt idx="25">
                  <c:v>627172.07611385605</c:v>
                </c:pt>
                <c:pt idx="26">
                  <c:v>19065574.52</c:v>
                </c:pt>
                <c:pt idx="27">
                  <c:v>253925.79756057542</c:v>
                </c:pt>
                <c:pt idx="28">
                  <c:v>23482839</c:v>
                </c:pt>
                <c:pt idx="29">
                  <c:v>36295429.056473389</c:v>
                </c:pt>
                <c:pt idx="30">
                  <c:v>242121.90577223469</c:v>
                </c:pt>
                <c:pt idx="31">
                  <c:v>12890123.610889383</c:v>
                </c:pt>
                <c:pt idx="32">
                  <c:v>14178553.80206022</c:v>
                </c:pt>
                <c:pt idx="33">
                  <c:v>32359412.24938035</c:v>
                </c:pt>
                <c:pt idx="34">
                  <c:v>28716500.203805238</c:v>
                </c:pt>
                <c:pt idx="35">
                  <c:v>4632009.2304147482</c:v>
                </c:pt>
                <c:pt idx="36">
                  <c:v>14366335.874177204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9-4D2D-A946-943864FDB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0"/>
        <c:axId val="470742912"/>
        <c:axId val="472252800"/>
      </c:barChart>
      <c:catAx>
        <c:axId val="47074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472252800"/>
        <c:crosses val="autoZero"/>
        <c:auto val="1"/>
        <c:lblAlgn val="ctr"/>
        <c:lblOffset val="100"/>
        <c:noMultiLvlLbl val="0"/>
      </c:catAx>
      <c:valAx>
        <c:axId val="47225280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470742912"/>
        <c:crosses val="autoZero"/>
        <c:crossBetween val="between"/>
        <c:majorUnit val="15000000"/>
        <c:minorUnit val="30000"/>
        <c:dispUnits>
          <c:builtInUnit val="millions"/>
          <c:dispUnitsLbl>
            <c:layout>
              <c:manualLayout>
                <c:xMode val="edge"/>
                <c:yMode val="edge"/>
                <c:x val="1.6328888888888889E-2"/>
                <c:y val="1.5285185185185185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10</a:t>
                  </a:r>
                  <a:r>
                    <a:rPr lang="en-US">
                      <a:latin typeface="Calibri"/>
                    </a:rPr>
                    <a:t>^12 Euros</a:t>
                  </a:r>
                  <a:endParaRPr lang="en-US"/>
                </a:p>
              </c:rich>
            </c:tx>
          </c:dispUnitsLbl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'Charts - time series'!$B$2:$F$2</c:f>
          <c:strCache>
            <c:ptCount val="5"/>
            <c:pt idx="0">
              <c:v>Underwriting activity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751965811965817E-2"/>
          <c:y val="9.8091071428571444E-2"/>
          <c:w val="0.9380279487179487"/>
          <c:h val="0.7537844444444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time series'!$Y$9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</c:spPr>
          <c:invertIfNegative val="0"/>
          <c:dLbls>
            <c:delete val="1"/>
          </c:dLbls>
          <c:cat>
            <c:strRef>
              <c:f>'Charts - time series'!$X$10:$X$48</c:f>
              <c:strCache>
                <c:ptCount val="39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BFA</c:v>
                </c:pt>
                <c:pt idx="7">
                  <c:v>BNP Paribas</c:v>
                </c:pt>
                <c:pt idx="8">
                  <c:v>BPCE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Caixabank</c:v>
                </c:pt>
                <c:pt idx="24">
                  <c:v>LBBW</c:v>
                </c:pt>
                <c:pt idx="25">
                  <c:v>Lloyds</c:v>
                </c:pt>
                <c:pt idx="26">
                  <c:v>Nationwide</c:v>
                </c:pt>
                <c:pt idx="27">
                  <c:v>Nordea</c:v>
                </c:pt>
                <c:pt idx="28">
                  <c:v>NordLB</c:v>
                </c:pt>
                <c:pt idx="29">
                  <c:v>Nykredit</c:v>
                </c:pt>
                <c:pt idx="30">
                  <c:v>Rabobank</c:v>
                </c:pt>
                <c:pt idx="31">
                  <c:v>RBS</c:v>
                </c:pt>
                <c:pt idx="32">
                  <c:v>Sabadell</c:v>
                </c:pt>
                <c:pt idx="33">
                  <c:v>Santander</c:v>
                </c:pt>
                <c:pt idx="34">
                  <c:v>SEB</c:v>
                </c:pt>
                <c:pt idx="35">
                  <c:v>Societe Generale</c:v>
                </c:pt>
                <c:pt idx="36">
                  <c:v>Standard Chartered</c:v>
                </c:pt>
                <c:pt idx="37">
                  <c:v>Swedbank</c:v>
                </c:pt>
                <c:pt idx="38">
                  <c:v>Unicredit</c:v>
                </c:pt>
              </c:strCache>
            </c:strRef>
          </c:cat>
          <c:val>
            <c:numRef>
              <c:f>'Charts - time series'!$Y$10:$Y$48</c:f>
              <c:numCache>
                <c:formatCode>_(* #,##0_);_(* \(#,##0\);_(* "-"??_);_(@_)</c:formatCode>
                <c:ptCount val="39"/>
                <c:pt idx="0">
                  <c:v>4056.2559999999999</c:v>
                </c:pt>
                <c:pt idx="1">
                  <c:v>12437.833000000001</c:v>
                </c:pt>
                <c:pt idx="2">
                  <c:v>0</c:v>
                </c:pt>
                <c:pt idx="3">
                  <c:v>312619.73914791254</c:v>
                </c:pt>
                <c:pt idx="4">
                  <c:v>6952.9765024438457</c:v>
                </c:pt>
                <c:pt idx="5">
                  <c:v>26197.778999999999</c:v>
                </c:pt>
                <c:pt idx="6">
                  <c:v>#N/A</c:v>
                </c:pt>
                <c:pt idx="7">
                  <c:v>189229.79399329654</c:v>
                </c:pt>
                <c:pt idx="8">
                  <c:v>48513</c:v>
                </c:pt>
                <c:pt idx="9">
                  <c:v>25429</c:v>
                </c:pt>
                <c:pt idx="10">
                  <c:v>65360</c:v>
                </c:pt>
                <c:pt idx="11">
                  <c:v>1120</c:v>
                </c:pt>
                <c:pt idx="12">
                  <c:v>99419.983293695972</c:v>
                </c:pt>
                <c:pt idx="13">
                  <c:v>319512</c:v>
                </c:pt>
                <c:pt idx="14">
                  <c:v>16806.189463863346</c:v>
                </c:pt>
                <c:pt idx="15">
                  <c:v>17146.5</c:v>
                </c:pt>
                <c:pt idx="16">
                  <c:v>69</c:v>
                </c:pt>
                <c:pt idx="17">
                  <c:v>35.924755225863002</c:v>
                </c:pt>
                <c:pt idx="18">
                  <c:v>8473</c:v>
                </c:pt>
                <c:pt idx="19">
                  <c:v>255861.42739821313</c:v>
                </c:pt>
                <c:pt idx="20">
                  <c:v>26770</c:v>
                </c:pt>
                <c:pt idx="21">
                  <c:v>7.3956210000000002</c:v>
                </c:pt>
                <c:pt idx="22">
                  <c:v>0</c:v>
                </c:pt>
                <c:pt idx="23">
                  <c:v>140</c:v>
                </c:pt>
                <c:pt idx="24">
                  <c:v>21621.31</c:v>
                </c:pt>
                <c:pt idx="25">
                  <c:v>12180.64051596</c:v>
                </c:pt>
                <c:pt idx="26">
                  <c:v>0</c:v>
                </c:pt>
                <c:pt idx="27">
                  <c:v>37233</c:v>
                </c:pt>
                <c:pt idx="28">
                  <c:v>9309.33</c:v>
                </c:pt>
                <c:pt idx="29">
                  <c:v>#N/A</c:v>
                </c:pt>
                <c:pt idx="30">
                  <c:v>13995</c:v>
                </c:pt>
                <c:pt idx="31">
                  <c:v>115440.806024376</c:v>
                </c:pt>
                <c:pt idx="32">
                  <c:v>#N/A</c:v>
                </c:pt>
                <c:pt idx="33">
                  <c:v>27431.685517187758</c:v>
                </c:pt>
                <c:pt idx="34">
                  <c:v>20149.226632975548</c:v>
                </c:pt>
                <c:pt idx="35">
                  <c:v>77258.167379000006</c:v>
                </c:pt>
                <c:pt idx="36">
                  <c:v>88362.700267519001</c:v>
                </c:pt>
                <c:pt idx="37">
                  <c:v>35.086633974587997</c:v>
                </c:pt>
                <c:pt idx="38">
                  <c:v>62564.722000000002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2-41ED-BC85-1322B7D7C3CD}"/>
            </c:ext>
          </c:extLst>
        </c:ser>
        <c:ser>
          <c:idx val="1"/>
          <c:order val="1"/>
          <c:tx>
            <c:strRef>
              <c:f>'Charts - time series'!$Z$9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 w="19050">
              <a:solidFill>
                <a:sysClr val="window" lastClr="FFFFFF"/>
              </a:solidFill>
            </a:ln>
          </c:spPr>
          <c:invertIfNegative val="0"/>
          <c:dLbls>
            <c:delete val="1"/>
          </c:dLbls>
          <c:cat>
            <c:strRef>
              <c:f>'Charts - time series'!$X$10:$X$48</c:f>
              <c:strCache>
                <c:ptCount val="39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BFA</c:v>
                </c:pt>
                <c:pt idx="7">
                  <c:v>BNP Paribas</c:v>
                </c:pt>
                <c:pt idx="8">
                  <c:v>BPCE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Caixabank</c:v>
                </c:pt>
                <c:pt idx="24">
                  <c:v>LBBW</c:v>
                </c:pt>
                <c:pt idx="25">
                  <c:v>Lloyds</c:v>
                </c:pt>
                <c:pt idx="26">
                  <c:v>Nationwide</c:v>
                </c:pt>
                <c:pt idx="27">
                  <c:v>Nordea</c:v>
                </c:pt>
                <c:pt idx="28">
                  <c:v>NordLB</c:v>
                </c:pt>
                <c:pt idx="29">
                  <c:v>Nykredit</c:v>
                </c:pt>
                <c:pt idx="30">
                  <c:v>Rabobank</c:v>
                </c:pt>
                <c:pt idx="31">
                  <c:v>RBS</c:v>
                </c:pt>
                <c:pt idx="32">
                  <c:v>Sabadell</c:v>
                </c:pt>
                <c:pt idx="33">
                  <c:v>Santander</c:v>
                </c:pt>
                <c:pt idx="34">
                  <c:v>SEB</c:v>
                </c:pt>
                <c:pt idx="35">
                  <c:v>Societe Generale</c:v>
                </c:pt>
                <c:pt idx="36">
                  <c:v>Standard Chartered</c:v>
                </c:pt>
                <c:pt idx="37">
                  <c:v>Swedbank</c:v>
                </c:pt>
                <c:pt idx="38">
                  <c:v>Unicredit</c:v>
                </c:pt>
              </c:strCache>
            </c:strRef>
          </c:cat>
          <c:val>
            <c:numRef>
              <c:f>'Charts - time series'!$Z$10:$Z$48</c:f>
              <c:numCache>
                <c:formatCode>_(* #,##0_);_(* \(#,##0\);_(* "-"??_);_(@_)</c:formatCode>
                <c:ptCount val="39"/>
                <c:pt idx="0">
                  <c:v>5587.6459563333301</c:v>
                </c:pt>
                <c:pt idx="1">
                  <c:v>2662.3090538869606</c:v>
                </c:pt>
                <c:pt idx="2">
                  <c:v>0</c:v>
                </c:pt>
                <c:pt idx="3">
                  <c:v>333114.11598432652</c:v>
                </c:pt>
                <c:pt idx="4">
                  <c:v>9380.5370000000003</c:v>
                </c:pt>
                <c:pt idx="5">
                  <c:v>31434.799999999999</c:v>
                </c:pt>
                <c:pt idx="6">
                  <c:v>815.36741572000005</c:v>
                </c:pt>
                <c:pt idx="7">
                  <c:v>161588.16982538512</c:v>
                </c:pt>
                <c:pt idx="8">
                  <c:v>36346.345378214486</c:v>
                </c:pt>
                <c:pt idx="9">
                  <c:v>35873</c:v>
                </c:pt>
                <c:pt idx="10">
                  <c:v>66712.832550860723</c:v>
                </c:pt>
                <c:pt idx="11">
                  <c:v>2453.46</c:v>
                </c:pt>
                <c:pt idx="12">
                  <c:v>22099.979678252043</c:v>
                </c:pt>
                <c:pt idx="13">
                  <c:v>280100</c:v>
                </c:pt>
                <c:pt idx="14">
                  <c:v>16480.800913209401</c:v>
                </c:pt>
                <c:pt idx="15">
                  <c:v>20478.41</c:v>
                </c:pt>
                <c:pt idx="16">
                  <c:v>0</c:v>
                </c:pt>
                <c:pt idx="17">
                  <c:v>540.15660532796903</c:v>
                </c:pt>
                <c:pt idx="18">
                  <c:v>4577.3613329999998</c:v>
                </c:pt>
                <c:pt idx="19">
                  <c:v>354704.719722801</c:v>
                </c:pt>
                <c:pt idx="20">
                  <c:v>24869</c:v>
                </c:pt>
                <c:pt idx="21">
                  <c:v>26707.138421</c:v>
                </c:pt>
                <c:pt idx="22">
                  <c:v>0</c:v>
                </c:pt>
                <c:pt idx="23">
                  <c:v>103.15981500000001</c:v>
                </c:pt>
                <c:pt idx="24">
                  <c:v>21907.23007754</c:v>
                </c:pt>
                <c:pt idx="25">
                  <c:v>26584.927452191998</c:v>
                </c:pt>
                <c:pt idx="26">
                  <c:v>0</c:v>
                </c:pt>
                <c:pt idx="27">
                  <c:v>53975</c:v>
                </c:pt>
                <c:pt idx="28">
                  <c:v>6886.08</c:v>
                </c:pt>
                <c:pt idx="29">
                  <c:v>#N/A</c:v>
                </c:pt>
                <c:pt idx="30">
                  <c:v>109089</c:v>
                </c:pt>
                <c:pt idx="31">
                  <c:v>123200.66756361599</c:v>
                </c:pt>
                <c:pt idx="32">
                  <c:v>#N/A</c:v>
                </c:pt>
                <c:pt idx="33">
                  <c:v>29593.583868631933</c:v>
                </c:pt>
                <c:pt idx="34">
                  <c:v>18181.296075473369</c:v>
                </c:pt>
                <c:pt idx="35">
                  <c:v>94506.545167597549</c:v>
                </c:pt>
                <c:pt idx="36">
                  <c:v>40209.381454924427</c:v>
                </c:pt>
                <c:pt idx="37">
                  <c:v>61.626743244739998</c:v>
                </c:pt>
                <c:pt idx="38">
                  <c:v>71933.078800000003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2-41ED-BC85-1322B7D7C3CD}"/>
            </c:ext>
          </c:extLst>
        </c:ser>
        <c:ser>
          <c:idx val="2"/>
          <c:order val="2"/>
          <c:tx>
            <c:strRef>
              <c:f>'Charts - time series'!$AA$9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delete val="1"/>
          </c:dLbls>
          <c:cat>
            <c:strRef>
              <c:f>'Charts - time series'!$X$10:$X$48</c:f>
              <c:strCache>
                <c:ptCount val="39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BFA</c:v>
                </c:pt>
                <c:pt idx="7">
                  <c:v>BNP Paribas</c:v>
                </c:pt>
                <c:pt idx="8">
                  <c:v>BPCE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Caixabank</c:v>
                </c:pt>
                <c:pt idx="24">
                  <c:v>LBBW</c:v>
                </c:pt>
                <c:pt idx="25">
                  <c:v>Lloyds</c:v>
                </c:pt>
                <c:pt idx="26">
                  <c:v>Nationwide</c:v>
                </c:pt>
                <c:pt idx="27">
                  <c:v>Nordea</c:v>
                </c:pt>
                <c:pt idx="28">
                  <c:v>NordLB</c:v>
                </c:pt>
                <c:pt idx="29">
                  <c:v>Nykredit</c:v>
                </c:pt>
                <c:pt idx="30">
                  <c:v>Rabobank</c:v>
                </c:pt>
                <c:pt idx="31">
                  <c:v>RBS</c:v>
                </c:pt>
                <c:pt idx="32">
                  <c:v>Sabadell</c:v>
                </c:pt>
                <c:pt idx="33">
                  <c:v>Santander</c:v>
                </c:pt>
                <c:pt idx="34">
                  <c:v>SEB</c:v>
                </c:pt>
                <c:pt idx="35">
                  <c:v>Societe Generale</c:v>
                </c:pt>
                <c:pt idx="36">
                  <c:v>Standard Chartered</c:v>
                </c:pt>
                <c:pt idx="37">
                  <c:v>Swedbank</c:v>
                </c:pt>
                <c:pt idx="38">
                  <c:v>Unicredit</c:v>
                </c:pt>
              </c:strCache>
            </c:strRef>
          </c:cat>
          <c:val>
            <c:numRef>
              <c:f>'Charts - time series'!$AA$10:$AA$48</c:f>
              <c:numCache>
                <c:formatCode>_(* #,##0_);_(* \(#,##0\);_(* "-"??_);_(@_)</c:formatCode>
                <c:ptCount val="39"/>
                <c:pt idx="0">
                  <c:v>4969.3357272727271</c:v>
                </c:pt>
                <c:pt idx="1">
                  <c:v>#N/A</c:v>
                </c:pt>
                <c:pt idx="2">
                  <c:v>0</c:v>
                </c:pt>
                <c:pt idx="3">
                  <c:v>335726.5481603145</c:v>
                </c:pt>
                <c:pt idx="4">
                  <c:v>7531.4709999999995</c:v>
                </c:pt>
                <c:pt idx="5">
                  <c:v>27836.512760000001</c:v>
                </c:pt>
                <c:pt idx="6">
                  <c:v>835.14</c:v>
                </c:pt>
                <c:pt idx="7">
                  <c:v>156493.2802364589</c:v>
                </c:pt>
                <c:pt idx="8">
                  <c:v>39732.876012542569</c:v>
                </c:pt>
                <c:pt idx="9">
                  <c:v>36509</c:v>
                </c:pt>
                <c:pt idx="10">
                  <c:v>70850.574079176993</c:v>
                </c:pt>
                <c:pt idx="11">
                  <c:v>1664.4</c:v>
                </c:pt>
                <c:pt idx="12">
                  <c:v>20322.838106221152</c:v>
                </c:pt>
                <c:pt idx="13">
                  <c:v>286198</c:v>
                </c:pt>
                <c:pt idx="14">
                  <c:v>15350.378147464124</c:v>
                </c:pt>
                <c:pt idx="15">
                  <c:v>20006</c:v>
                </c:pt>
                <c:pt idx="16">
                  <c:v>14.66</c:v>
                </c:pt>
                <c:pt idx="17">
                  <c:v>8371.4328509184179</c:v>
                </c:pt>
                <c:pt idx="18">
                  <c:v>#N/A</c:v>
                </c:pt>
                <c:pt idx="19">
                  <c:v>197006.521496523</c:v>
                </c:pt>
                <c:pt idx="20">
                  <c:v>20757</c:v>
                </c:pt>
                <c:pt idx="21">
                  <c:v>29872.782999999999</c:v>
                </c:pt>
                <c:pt idx="22">
                  <c:v>62.6</c:v>
                </c:pt>
                <c:pt idx="23">
                  <c:v>594.1</c:v>
                </c:pt>
                <c:pt idx="24">
                  <c:v>23509.493999999999</c:v>
                </c:pt>
                <c:pt idx="25">
                  <c:v>35543.293143071001</c:v>
                </c:pt>
                <c:pt idx="26">
                  <c:v>0</c:v>
                </c:pt>
                <c:pt idx="27">
                  <c:v>55820.593999999997</c:v>
                </c:pt>
                <c:pt idx="28">
                  <c:v>8429.0300000000007</c:v>
                </c:pt>
                <c:pt idx="29">
                  <c:v>1325.427192820682</c:v>
                </c:pt>
                <c:pt idx="30">
                  <c:v>8812</c:v>
                </c:pt>
                <c:pt idx="31">
                  <c:v>57063.832691306001</c:v>
                </c:pt>
                <c:pt idx="32">
                  <c:v>#N/A</c:v>
                </c:pt>
                <c:pt idx="33">
                  <c:v>29892.453483932353</c:v>
                </c:pt>
                <c:pt idx="34">
                  <c:v>16455.300000078969</c:v>
                </c:pt>
                <c:pt idx="35">
                  <c:v>109759.20659</c:v>
                </c:pt>
                <c:pt idx="36">
                  <c:v>29497.565897861998</c:v>
                </c:pt>
                <c:pt idx="37">
                  <c:v>0.52026769806899997</c:v>
                </c:pt>
                <c:pt idx="38">
                  <c:v>62274.603000000003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2-41ED-BC85-1322B7D7C3CD}"/>
            </c:ext>
          </c:extLst>
        </c:ser>
        <c:ser>
          <c:idx val="3"/>
          <c:order val="3"/>
          <c:tx>
            <c:v>2016</c:v>
          </c:tx>
          <c:invertIfNegative val="0"/>
          <c:dLbls>
            <c:delete val="1"/>
          </c:dLbls>
          <c:val>
            <c:numRef>
              <c:f>'Charts - time series'!$AE$10:$AE$48</c:f>
              <c:numCache>
                <c:formatCode>_(* #,##0_);_(* \(#,##0\);_(* "-"??_);_(@_)</c:formatCode>
                <c:ptCount val="39"/>
                <c:pt idx="0">
                  <c:v>9480.794253</c:v>
                </c:pt>
                <c:pt idx="1">
                  <c:v>#N/A</c:v>
                </c:pt>
                <c:pt idx="2">
                  <c:v>0</c:v>
                </c:pt>
                <c:pt idx="3">
                  <c:v>291485.62530561711</c:v>
                </c:pt>
                <c:pt idx="4">
                  <c:v>9728.6790000000001</c:v>
                </c:pt>
                <c:pt idx="5">
                  <c:v>24017.582883000003</c:v>
                </c:pt>
                <c:pt idx="6">
                  <c:v>2023.5786499999999</c:v>
                </c:pt>
                <c:pt idx="7">
                  <c:v>192072.3617359958</c:v>
                </c:pt>
                <c:pt idx="8">
                  <c:v>54369.893194000004</c:v>
                </c:pt>
                <c:pt idx="9">
                  <c:v>36992.019999999997</c:v>
                </c:pt>
                <c:pt idx="10">
                  <c:v>111625.2740388126</c:v>
                </c:pt>
                <c:pt idx="11">
                  <c:v>3445.7759999999998</c:v>
                </c:pt>
                <c:pt idx="12">
                  <c:v>24453.991894563998</c:v>
                </c:pt>
                <c:pt idx="13">
                  <c:v>205185.63543566299</c:v>
                </c:pt>
                <c:pt idx="14">
                  <c:v>24983.211541906607</c:v>
                </c:pt>
                <c:pt idx="15">
                  <c:v>23642.13</c:v>
                </c:pt>
                <c:pt idx="16">
                  <c:v>6383.0659999999998</c:v>
                </c:pt>
                <c:pt idx="17">
                  <c:v>9922.4455088099676</c:v>
                </c:pt>
                <c:pt idx="18">
                  <c:v>5501.9943329999996</c:v>
                </c:pt>
                <c:pt idx="19">
                  <c:v>193571.49796344506</c:v>
                </c:pt>
                <c:pt idx="20">
                  <c:v>38114.290023000001</c:v>
                </c:pt>
                <c:pt idx="21">
                  <c:v>24082.964</c:v>
                </c:pt>
                <c:pt idx="22">
                  <c:v>0</c:v>
                </c:pt>
                <c:pt idx="23">
                  <c:v>216.75979236000003</c:v>
                </c:pt>
                <c:pt idx="24">
                  <c:v>25557.370999999999</c:v>
                </c:pt>
                <c:pt idx="25">
                  <c:v>29825.357246673258</c:v>
                </c:pt>
                <c:pt idx="26">
                  <c:v>0</c:v>
                </c:pt>
                <c:pt idx="27">
                  <c:v>1148.3979999999999</c:v>
                </c:pt>
                <c:pt idx="28">
                  <c:v>#N/A</c:v>
                </c:pt>
                <c:pt idx="29">
                  <c:v>1874.6488831287072</c:v>
                </c:pt>
                <c:pt idx="30">
                  <c:v>5054</c:v>
                </c:pt>
                <c:pt idx="31">
                  <c:v>60217.442409578995</c:v>
                </c:pt>
                <c:pt idx="32">
                  <c:v>2091.1310109999999</c:v>
                </c:pt>
                <c:pt idx="33">
                  <c:v>60856.9</c:v>
                </c:pt>
                <c:pt idx="34">
                  <c:v>19958.658135018122</c:v>
                </c:pt>
                <c:pt idx="35">
                  <c:v>111948.291774</c:v>
                </c:pt>
                <c:pt idx="36">
                  <c:v>45337.368704683999</c:v>
                </c:pt>
                <c:pt idx="37">
                  <c:v>29.958360380147997</c:v>
                </c:pt>
                <c:pt idx="38">
                  <c:v>67799.804036587564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B2-41ED-BC85-1322B7D7C3CD}"/>
            </c:ext>
          </c:extLst>
        </c:ser>
        <c:ser>
          <c:idx val="4"/>
          <c:order val="4"/>
          <c:tx>
            <c:strRef>
              <c:f>'Charts - time series'!$AE$9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val>
            <c:numRef>
              <c:f>'Charts - time series'!$AE$10:$AE$48</c:f>
              <c:numCache>
                <c:formatCode>_(* #,##0_);_(* \(#,##0\);_(* "-"??_);_(@_)</c:formatCode>
                <c:ptCount val="39"/>
                <c:pt idx="0">
                  <c:v>9480.794253</c:v>
                </c:pt>
                <c:pt idx="1">
                  <c:v>#N/A</c:v>
                </c:pt>
                <c:pt idx="2">
                  <c:v>0</c:v>
                </c:pt>
                <c:pt idx="3">
                  <c:v>291485.62530561711</c:v>
                </c:pt>
                <c:pt idx="4">
                  <c:v>9728.6790000000001</c:v>
                </c:pt>
                <c:pt idx="5">
                  <c:v>24017.582883000003</c:v>
                </c:pt>
                <c:pt idx="6">
                  <c:v>2023.5786499999999</c:v>
                </c:pt>
                <c:pt idx="7">
                  <c:v>192072.3617359958</c:v>
                </c:pt>
                <c:pt idx="8">
                  <c:v>54369.893194000004</c:v>
                </c:pt>
                <c:pt idx="9">
                  <c:v>36992.019999999997</c:v>
                </c:pt>
                <c:pt idx="10">
                  <c:v>111625.2740388126</c:v>
                </c:pt>
                <c:pt idx="11">
                  <c:v>3445.7759999999998</c:v>
                </c:pt>
                <c:pt idx="12">
                  <c:v>24453.991894563998</c:v>
                </c:pt>
                <c:pt idx="13">
                  <c:v>205185.63543566299</c:v>
                </c:pt>
                <c:pt idx="14">
                  <c:v>24983.211541906607</c:v>
                </c:pt>
                <c:pt idx="15">
                  <c:v>23642.13</c:v>
                </c:pt>
                <c:pt idx="16">
                  <c:v>6383.0659999999998</c:v>
                </c:pt>
                <c:pt idx="17">
                  <c:v>9922.4455088099676</c:v>
                </c:pt>
                <c:pt idx="18">
                  <c:v>5501.9943329999996</c:v>
                </c:pt>
                <c:pt idx="19">
                  <c:v>193571.49796344506</c:v>
                </c:pt>
                <c:pt idx="20">
                  <c:v>38114.290023000001</c:v>
                </c:pt>
                <c:pt idx="21">
                  <c:v>24082.964</c:v>
                </c:pt>
                <c:pt idx="22">
                  <c:v>0</c:v>
                </c:pt>
                <c:pt idx="23">
                  <c:v>216.75979236000003</c:v>
                </c:pt>
                <c:pt idx="24">
                  <c:v>25557.370999999999</c:v>
                </c:pt>
                <c:pt idx="25">
                  <c:v>29825.357246673258</c:v>
                </c:pt>
                <c:pt idx="26">
                  <c:v>0</c:v>
                </c:pt>
                <c:pt idx="27">
                  <c:v>1148.3979999999999</c:v>
                </c:pt>
                <c:pt idx="28">
                  <c:v>#N/A</c:v>
                </c:pt>
                <c:pt idx="29">
                  <c:v>1874.6488831287072</c:v>
                </c:pt>
                <c:pt idx="30">
                  <c:v>5054</c:v>
                </c:pt>
                <c:pt idx="31">
                  <c:v>60217.442409578995</c:v>
                </c:pt>
                <c:pt idx="32">
                  <c:v>2091.1310109999999</c:v>
                </c:pt>
                <c:pt idx="33">
                  <c:v>60856.9</c:v>
                </c:pt>
                <c:pt idx="34">
                  <c:v>19958.658135018122</c:v>
                </c:pt>
                <c:pt idx="35">
                  <c:v>111948.291774</c:v>
                </c:pt>
                <c:pt idx="36">
                  <c:v>45337.368704683999</c:v>
                </c:pt>
                <c:pt idx="37">
                  <c:v>29.958360380147997</c:v>
                </c:pt>
                <c:pt idx="38">
                  <c:v>67799.804036587564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B2-41ED-BC85-1322B7D7C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1519104"/>
        <c:axId val="481698560"/>
      </c:barChart>
      <c:catAx>
        <c:axId val="481519104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750" b="0"/>
            </a:pPr>
            <a:endParaRPr lang="en-US"/>
          </a:p>
        </c:txPr>
        <c:crossAx val="481698560"/>
        <c:crosses val="autoZero"/>
        <c:auto val="1"/>
        <c:lblAlgn val="ctr"/>
        <c:lblOffset val="100"/>
        <c:noMultiLvlLbl val="0"/>
      </c:catAx>
      <c:valAx>
        <c:axId val="48169856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4815191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5490598290598291E-2"/>
                <c:y val="5.0627579365079362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10</a:t>
                  </a:r>
                  <a:r>
                    <a:rPr lang="en-US">
                      <a:latin typeface="Calibri"/>
                    </a:rPr>
                    <a:t>^9 EUR</a:t>
                  </a:r>
                  <a:endParaRPr lang="en-US"/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62718461538461534"/>
          <c:y val="1.9505185185185181E-2"/>
          <c:w val="0.35632128205128211"/>
          <c:h val="5.7419444444444433E-2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457866783302494E-2"/>
          <c:y val="7.8980753968253964E-2"/>
          <c:w val="0.928083790206224"/>
          <c:h val="0.70052837301587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time series'!$AF$9</c:f>
              <c:strCache>
                <c:ptCount val="1"/>
                <c:pt idx="0">
                  <c:v>YoY change</c:v>
                </c:pt>
              </c:strCache>
            </c:strRef>
          </c:tx>
          <c:spPr>
            <a:ln w="19050">
              <a:solidFill>
                <a:sysClr val="window" lastClr="FFFFFF"/>
              </a:solidFill>
            </a:ln>
          </c:spPr>
          <c:invertIfNegative val="0"/>
          <c:cat>
            <c:strRef>
              <c:f>'Charts - time series'!$X$10:$X$48</c:f>
              <c:strCache>
                <c:ptCount val="39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BFA</c:v>
                </c:pt>
                <c:pt idx="7">
                  <c:v>BNP Paribas</c:v>
                </c:pt>
                <c:pt idx="8">
                  <c:v>BPCE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Caixabank</c:v>
                </c:pt>
                <c:pt idx="24">
                  <c:v>LBBW</c:v>
                </c:pt>
                <c:pt idx="25">
                  <c:v>Lloyds</c:v>
                </c:pt>
                <c:pt idx="26">
                  <c:v>Nationwide</c:v>
                </c:pt>
                <c:pt idx="27">
                  <c:v>Nordea</c:v>
                </c:pt>
                <c:pt idx="28">
                  <c:v>NordLB</c:v>
                </c:pt>
                <c:pt idx="29">
                  <c:v>Nykredit</c:v>
                </c:pt>
                <c:pt idx="30">
                  <c:v>Rabobank</c:v>
                </c:pt>
                <c:pt idx="31">
                  <c:v>RBS</c:v>
                </c:pt>
                <c:pt idx="32">
                  <c:v>Sabadell</c:v>
                </c:pt>
                <c:pt idx="33">
                  <c:v>Santander</c:v>
                </c:pt>
                <c:pt idx="34">
                  <c:v>SEB</c:v>
                </c:pt>
                <c:pt idx="35">
                  <c:v>Societe Generale</c:v>
                </c:pt>
                <c:pt idx="36">
                  <c:v>Standard Chartered</c:v>
                </c:pt>
                <c:pt idx="37">
                  <c:v>Swedbank</c:v>
                </c:pt>
                <c:pt idx="38">
                  <c:v>Unicredit</c:v>
                </c:pt>
              </c:strCache>
            </c:strRef>
          </c:cat>
          <c:val>
            <c:numRef>
              <c:f>'Charts - time series'!$AF$10:$AF$48</c:f>
              <c:numCache>
                <c:formatCode>0.0%</c:formatCode>
                <c:ptCount val="39"/>
                <c:pt idx="0">
                  <c:v>1.528339283938851E-2</c:v>
                </c:pt>
                <c:pt idx="1">
                  <c:v>0</c:v>
                </c:pt>
                <c:pt idx="2">
                  <c:v>0</c:v>
                </c:pt>
                <c:pt idx="3">
                  <c:v>0.1983518139837761</c:v>
                </c:pt>
                <c:pt idx="4">
                  <c:v>-0.15723287069383474</c:v>
                </c:pt>
                <c:pt idx="5">
                  <c:v>0.13387667085421806</c:v>
                </c:pt>
                <c:pt idx="6">
                  <c:v>0.55327510515387535</c:v>
                </c:pt>
                <c:pt idx="7">
                  <c:v>8.2827658350741462E-2</c:v>
                </c:pt>
                <c:pt idx="8">
                  <c:v>0.18862431807200997</c:v>
                </c:pt>
                <c:pt idx="9">
                  <c:v>-0.11042660638707202</c:v>
                </c:pt>
                <c:pt idx="10">
                  <c:v>0.27976300075605809</c:v>
                </c:pt>
                <c:pt idx="11">
                  <c:v>0.51911873041737033</c:v>
                </c:pt>
                <c:pt idx="12">
                  <c:v>-0.15000095800638191</c:v>
                </c:pt>
                <c:pt idx="13">
                  <c:v>0.17509469816314449</c:v>
                </c:pt>
                <c:pt idx="14">
                  <c:v>0.23261890132065899</c:v>
                </c:pt>
                <c:pt idx="15">
                  <c:v>0.12774899828277042</c:v>
                </c:pt>
                <c:pt idx="16">
                  <c:v>0.25388898880812882</c:v>
                </c:pt>
                <c:pt idx="17">
                  <c:v>0.29489352188875606</c:v>
                </c:pt>
                <c:pt idx="18">
                  <c:v>0</c:v>
                </c:pt>
                <c:pt idx="19">
                  <c:v>0.10966751027503929</c:v>
                </c:pt>
                <c:pt idx="20">
                  <c:v>-3.4009046704438495E-3</c:v>
                </c:pt>
                <c:pt idx="21">
                  <c:v>0.37162568499515114</c:v>
                </c:pt>
                <c:pt idx="22">
                  <c:v>0</c:v>
                </c:pt>
                <c:pt idx="23">
                  <c:v>2.0292576476432891</c:v>
                </c:pt>
                <c:pt idx="24">
                  <c:v>0.12123395979146756</c:v>
                </c:pt>
                <c:pt idx="25">
                  <c:v>-9.4130217835704411E-2</c:v>
                </c:pt>
                <c:pt idx="26">
                  <c:v>0</c:v>
                </c:pt>
                <c:pt idx="27">
                  <c:v>-0.94424713031702534</c:v>
                </c:pt>
                <c:pt idx="28">
                  <c:v>0</c:v>
                </c:pt>
                <c:pt idx="29">
                  <c:v>0.3984432045316062</c:v>
                </c:pt>
                <c:pt idx="30">
                  <c:v>-0.40822305330676156</c:v>
                </c:pt>
                <c:pt idx="31">
                  <c:v>3.9368440003770377E-2</c:v>
                </c:pt>
                <c:pt idx="32">
                  <c:v>3.0043334686538357</c:v>
                </c:pt>
                <c:pt idx="33">
                  <c:v>0.12224354999611386</c:v>
                </c:pt>
                <c:pt idx="34">
                  <c:v>0.24578104458516759</c:v>
                </c:pt>
                <c:pt idx="35">
                  <c:v>0.13084955889927241</c:v>
                </c:pt>
                <c:pt idx="36">
                  <c:v>0.22102546640607423</c:v>
                </c:pt>
                <c:pt idx="37">
                  <c:v>0</c:v>
                </c:pt>
                <c:pt idx="38">
                  <c:v>0.20565430201561807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0-4CB2-9675-F755F24C6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72448"/>
        <c:axId val="482484608"/>
      </c:barChart>
      <c:catAx>
        <c:axId val="48207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482484608"/>
        <c:crosses val="autoZero"/>
        <c:auto val="1"/>
        <c:lblAlgn val="ctr"/>
        <c:lblOffset val="100"/>
        <c:noMultiLvlLbl val="0"/>
      </c:catAx>
      <c:valAx>
        <c:axId val="4824846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YoY Change </a:t>
                </a:r>
                <a:r>
                  <a:rPr lang="en-US" sz="800"/>
                  <a:t>(2018 over 2017)</a:t>
                </a:r>
              </a:p>
            </c:rich>
          </c:tx>
          <c:layout>
            <c:manualLayout>
              <c:xMode val="edge"/>
              <c:yMode val="edge"/>
              <c:x val="7.2726495726495727E-2"/>
              <c:y val="2.268392857142857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8207244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133939779266729E-2"/>
          <c:y val="5.6179743943530994E-2"/>
          <c:w val="0.85024919711123059"/>
          <c:h val="0.81705664551124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Evolution'!$T$14</c:f>
              <c:strCache>
                <c:ptCount val="1"/>
                <c:pt idx="0">
                  <c:v>Total exposures</c:v>
                </c:pt>
              </c:strCache>
            </c:strRef>
          </c:tx>
          <c:invertIfNegative val="0"/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Evolution'!$U$14:$AA$14</c:f>
              <c:numCache>
                <c:formatCode>_(* #,##0_);_(* \(#,##0\);_(* "-"??_);_(@_)</c:formatCode>
                <c:ptCount val="7"/>
                <c:pt idx="0">
                  <c:v>376236.27477390075</c:v>
                </c:pt>
                <c:pt idx="1">
                  <c:v>376672.80518630275</c:v>
                </c:pt>
                <c:pt idx="2">
                  <c:v>336433.13635903614</c:v>
                </c:pt>
                <c:pt idx="3">
                  <c:v>328168.85456944653</c:v>
                </c:pt>
                <c:pt idx="4">
                  <c:v>350133.70145019563</c:v>
                </c:pt>
                <c:pt idx="5">
                  <c:v>350942.36137326946</c:v>
                </c:pt>
                <c:pt idx="6">
                  <c:v>348006.85425731243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F-4E38-A65A-3611FC7BC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800832"/>
        <c:axId val="487803136"/>
      </c:barChart>
      <c:lineChart>
        <c:grouping val="standard"/>
        <c:varyColors val="0"/>
        <c:ser>
          <c:idx val="1"/>
          <c:order val="1"/>
          <c:tx>
            <c:strRef>
              <c:f>'Chart - Single Bank Evolution'!$T$39</c:f>
              <c:strCache>
                <c:ptCount val="1"/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'Chart - Single Bank Evolution'!$U$13:$AA$13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'Chart - Single Bank Evolution'!$U$15:$AA$15</c:f>
              <c:numCache>
                <c:formatCode>General</c:formatCode>
                <c:ptCount val="7"/>
                <c:pt idx="0">
                  <c:v>100</c:v>
                </c:pt>
                <c:pt idx="1">
                  <c:v>100.11602560456573</c:v>
                </c:pt>
                <c:pt idx="2">
                  <c:v>89.42070685800185</c:v>
                </c:pt>
                <c:pt idx="3">
                  <c:v>87.224139875045182</c:v>
                </c:pt>
                <c:pt idx="4">
                  <c:v>93.062185899168952</c:v>
                </c:pt>
                <c:pt idx="5">
                  <c:v>93.277119965151783</c:v>
                </c:pt>
                <c:pt idx="6">
                  <c:v>92.496890276315639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F-4E38-A65A-3611FC7BC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72704"/>
        <c:axId val="493651072"/>
      </c:lineChart>
      <c:catAx>
        <c:axId val="4878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803136"/>
        <c:crosses val="autoZero"/>
        <c:auto val="1"/>
        <c:lblAlgn val="ctr"/>
        <c:lblOffset val="100"/>
        <c:noMultiLvlLbl val="0"/>
      </c:catAx>
      <c:valAx>
        <c:axId val="487803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487800832"/>
        <c:crosses val="autoZero"/>
        <c:crossBetween val="between"/>
      </c:valAx>
      <c:valAx>
        <c:axId val="493651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93672704"/>
        <c:crosses val="max"/>
        <c:crossBetween val="between"/>
      </c:valAx>
      <c:catAx>
        <c:axId val="49367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65107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1657"/>
          <a:ext cx="2461260" cy="90360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0.9326</cdr:x>
      <cdr:y>0.01045</cdr:y>
    </cdr:from>
    <cdr:to>
      <cdr:x>0.98326</cdr:x>
      <cdr:y>0.08885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11365" y="33858"/>
          <a:ext cx="592722" cy="254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/>
            <a:t>10^9 Euros</a:t>
          </a:r>
          <a:endParaRPr lang="en-GB" sz="11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56775" y="616322"/>
    <xdr:ext cx="11700000" cy="54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3617" y="5983942"/>
    <xdr:ext cx="11700000" cy="50400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6</xdr:col>
      <xdr:colOff>67237</xdr:colOff>
      <xdr:row>1</xdr:row>
      <xdr:rowOff>145676</xdr:rowOff>
    </xdr:from>
    <xdr:to>
      <xdr:col>6</xdr:col>
      <xdr:colOff>571500</xdr:colOff>
      <xdr:row>1</xdr:row>
      <xdr:rowOff>145676</xdr:rowOff>
    </xdr:to>
    <xdr:cxnSp macro="">
      <xdr:nvCxnSpPr>
        <xdr:cNvPr id="4" name="Straight Arrow Connector 3"/>
        <xdr:cNvCxnSpPr/>
      </xdr:nvCxnSpPr>
      <xdr:spPr>
        <a:xfrm flipH="1">
          <a:off x="3362887" y="247276"/>
          <a:ext cx="504263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</xdr:row>
      <xdr:rowOff>147638</xdr:rowOff>
    </xdr:from>
    <xdr:to>
      <xdr:col>15</xdr:col>
      <xdr:colOff>466725</xdr:colOff>
      <xdr:row>20</xdr:row>
      <xdr:rowOff>39713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9525</xdr:rowOff>
    </xdr:from>
    <xdr:to>
      <xdr:col>5</xdr:col>
      <xdr:colOff>328275</xdr:colOff>
      <xdr:row>39</xdr:row>
      <xdr:rowOff>82575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43</xdr:row>
      <xdr:rowOff>38099</xdr:rowOff>
    </xdr:from>
    <xdr:to>
      <xdr:col>10</xdr:col>
      <xdr:colOff>290175</xdr:colOff>
      <xdr:row>58</xdr:row>
      <xdr:rowOff>34949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43</xdr:row>
      <xdr:rowOff>114299</xdr:rowOff>
    </xdr:from>
    <xdr:to>
      <xdr:col>5</xdr:col>
      <xdr:colOff>290175</xdr:colOff>
      <xdr:row>58</xdr:row>
      <xdr:rowOff>111149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95250</xdr:colOff>
      <xdr:row>43</xdr:row>
      <xdr:rowOff>38100</xdr:rowOff>
    </xdr:from>
    <xdr:to>
      <xdr:col>15</xdr:col>
      <xdr:colOff>356850</xdr:colOff>
      <xdr:row>58</xdr:row>
      <xdr:rowOff>25424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25</xdr:row>
      <xdr:rowOff>0</xdr:rowOff>
    </xdr:from>
    <xdr:to>
      <xdr:col>10</xdr:col>
      <xdr:colOff>337800</xdr:colOff>
      <xdr:row>39</xdr:row>
      <xdr:rowOff>44475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133350</xdr:colOff>
      <xdr:row>25</xdr:row>
      <xdr:rowOff>0</xdr:rowOff>
    </xdr:from>
    <xdr:to>
      <xdr:col>15</xdr:col>
      <xdr:colOff>394950</xdr:colOff>
      <xdr:row>39</xdr:row>
      <xdr:rowOff>44475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152400</xdr:colOff>
      <xdr:row>62</xdr:row>
      <xdr:rowOff>9525</xdr:rowOff>
    </xdr:from>
    <xdr:to>
      <xdr:col>10</xdr:col>
      <xdr:colOff>414000</xdr:colOff>
      <xdr:row>77</xdr:row>
      <xdr:rowOff>6375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62</xdr:row>
      <xdr:rowOff>57150</xdr:rowOff>
    </xdr:from>
    <xdr:to>
      <xdr:col>5</xdr:col>
      <xdr:colOff>328275</xdr:colOff>
      <xdr:row>77</xdr:row>
      <xdr:rowOff>54000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257175</xdr:colOff>
      <xdr:row>62</xdr:row>
      <xdr:rowOff>9526</xdr:rowOff>
    </xdr:from>
    <xdr:to>
      <xdr:col>15</xdr:col>
      <xdr:colOff>518775</xdr:colOff>
      <xdr:row>76</xdr:row>
      <xdr:rowOff>158775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81</xdr:row>
      <xdr:rowOff>114300</xdr:rowOff>
    </xdr:from>
    <xdr:to>
      <xdr:col>8</xdr:col>
      <xdr:colOff>19050</xdr:colOff>
      <xdr:row>96</xdr:row>
      <xdr:rowOff>111150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9525</xdr:colOff>
      <xdr:row>81</xdr:row>
      <xdr:rowOff>152400</xdr:rowOff>
    </xdr:from>
    <xdr:to>
      <xdr:col>15</xdr:col>
      <xdr:colOff>575925</xdr:colOff>
      <xdr:row>96</xdr:row>
      <xdr:rowOff>149250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01599" y="558801"/>
    <xdr:ext cx="11700000" cy="324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3134" y="4514852"/>
    <xdr:ext cx="11700000" cy="32400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86782" y="18257307"/>
    <xdr:ext cx="11700000" cy="324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85725" y="22728769"/>
    <xdr:ext cx="11700000" cy="324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00542" y="9037107"/>
    <xdr:ext cx="11700000" cy="32400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137583" y="12890500"/>
    <xdr:ext cx="11700000" cy="324000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0.01339</cdr:x>
      <cdr:y>0.00327</cdr:y>
    </cdr:from>
    <cdr:to>
      <cdr:x>0.08946</cdr:x>
      <cdr:y>0.08623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663" y="10595"/>
          <a:ext cx="890029" cy="268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/>
            <a:t>10^9 Euros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30%20-%20Macroprudential%20Matters/Global%20&amp;%20other%20systemically%20important%20institutions/G-SIIs/Templates/end-2016%20exercise/MPG/BCBS%20end-2016%20G-SIB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330%20-%20Macroprudential%20Matters/Global%20&amp;%20other%20systemically%20important%20institutions/G-SIIs/EBA%20Disclosure/end-2018%20data/2018%20G-SII%20data%20disclosure%20too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330%20-%20Macroprudential%20Matters/Global%20&amp;%20other%20systemically%20important%20institutions/G-SIIs/Templates/end-2019%20exercise/Tool/TOOL_2019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ers"/>
      <sheetName val="Item IDs"/>
    </sheetNames>
    <sheetDataSet>
      <sheetData sheetId="0"/>
      <sheetData sheetId="1">
        <row r="15">
          <cell r="E15" t="str">
            <v>&lt;select&gt;</v>
          </cell>
        </row>
        <row r="16">
          <cell r="E16">
            <v>42643</v>
          </cell>
        </row>
        <row r="17">
          <cell r="E17">
            <v>42674</v>
          </cell>
        </row>
        <row r="18">
          <cell r="E18">
            <v>42704</v>
          </cell>
        </row>
        <row r="19">
          <cell r="E19">
            <v>42735</v>
          </cell>
        </row>
        <row r="20">
          <cell r="E20">
            <v>42766</v>
          </cell>
        </row>
        <row r="21">
          <cell r="E21">
            <v>42794</v>
          </cell>
        </row>
        <row r="22">
          <cell r="E22">
            <v>42825</v>
          </cell>
        </row>
        <row r="24">
          <cell r="E24" t="str">
            <v>&lt;select&gt;</v>
          </cell>
        </row>
        <row r="25">
          <cell r="E25" t="str">
            <v>AT</v>
          </cell>
        </row>
        <row r="26">
          <cell r="E26" t="str">
            <v>AU</v>
          </cell>
        </row>
        <row r="27">
          <cell r="E27" t="str">
            <v>BE</v>
          </cell>
        </row>
        <row r="28">
          <cell r="E28" t="str">
            <v>BR</v>
          </cell>
        </row>
        <row r="29">
          <cell r="E29" t="str">
            <v>CA</v>
          </cell>
        </row>
        <row r="30">
          <cell r="E30" t="str">
            <v>CH</v>
          </cell>
        </row>
        <row r="31">
          <cell r="E31" t="str">
            <v>CN</v>
          </cell>
        </row>
        <row r="32">
          <cell r="E32" t="str">
            <v>DE</v>
          </cell>
        </row>
        <row r="33">
          <cell r="E33" t="str">
            <v>DK</v>
          </cell>
        </row>
        <row r="34">
          <cell r="E34" t="str">
            <v>ES</v>
          </cell>
        </row>
        <row r="35">
          <cell r="E35" t="str">
            <v>FR</v>
          </cell>
        </row>
        <row r="36">
          <cell r="E36" t="str">
            <v>GB</v>
          </cell>
        </row>
        <row r="37">
          <cell r="E37" t="str">
            <v>IN</v>
          </cell>
        </row>
        <row r="38">
          <cell r="E38" t="str">
            <v>IT</v>
          </cell>
        </row>
        <row r="39">
          <cell r="E39" t="str">
            <v>JP</v>
          </cell>
        </row>
        <row r="40">
          <cell r="E40" t="str">
            <v>KR</v>
          </cell>
        </row>
        <row r="41">
          <cell r="E41" t="str">
            <v>NL</v>
          </cell>
        </row>
        <row r="42">
          <cell r="E42" t="str">
            <v>NO</v>
          </cell>
        </row>
        <row r="43">
          <cell r="E43" t="str">
            <v>RU</v>
          </cell>
        </row>
        <row r="44">
          <cell r="E44" t="str">
            <v>SE</v>
          </cell>
        </row>
        <row r="45">
          <cell r="E45" t="str">
            <v>SG</v>
          </cell>
        </row>
        <row r="46">
          <cell r="E46" t="str">
            <v>US</v>
          </cell>
        </row>
        <row r="49">
          <cell r="E49" t="str">
            <v>&lt;select&gt;</v>
          </cell>
        </row>
        <row r="50">
          <cell r="E50" t="str">
            <v>AUD</v>
          </cell>
        </row>
        <row r="51">
          <cell r="E51" t="str">
            <v>BRL</v>
          </cell>
        </row>
        <row r="52">
          <cell r="E52" t="str">
            <v>CAD</v>
          </cell>
        </row>
        <row r="53">
          <cell r="E53" t="str">
            <v>CHF</v>
          </cell>
        </row>
        <row r="54">
          <cell r="E54" t="str">
            <v>CNY</v>
          </cell>
        </row>
        <row r="55">
          <cell r="E55" t="str">
            <v>DKK</v>
          </cell>
        </row>
        <row r="56">
          <cell r="E56" t="str">
            <v>EUR</v>
          </cell>
        </row>
        <row r="57">
          <cell r="E57" t="str">
            <v>GBP</v>
          </cell>
        </row>
        <row r="58">
          <cell r="E58" t="str">
            <v>HKD</v>
          </cell>
        </row>
        <row r="59">
          <cell r="E59" t="str">
            <v>INR</v>
          </cell>
        </row>
        <row r="60">
          <cell r="E60" t="str">
            <v>JPY</v>
          </cell>
        </row>
        <row r="61">
          <cell r="E61" t="str">
            <v>KRW</v>
          </cell>
        </row>
        <row r="62">
          <cell r="E62" t="str">
            <v>MXN</v>
          </cell>
        </row>
        <row r="63">
          <cell r="E63" t="str">
            <v>NOK</v>
          </cell>
        </row>
        <row r="64">
          <cell r="E64" t="str">
            <v>NZD</v>
          </cell>
        </row>
        <row r="65">
          <cell r="E65" t="str">
            <v>RUB</v>
          </cell>
        </row>
        <row r="66">
          <cell r="E66" t="str">
            <v>SEK</v>
          </cell>
        </row>
        <row r="67">
          <cell r="E67" t="str">
            <v>SGD</v>
          </cell>
        </row>
        <row r="68">
          <cell r="E68" t="str">
            <v>USD</v>
          </cell>
        </row>
        <row r="70">
          <cell r="E70" t="str">
            <v>&lt;select&gt;</v>
          </cell>
        </row>
        <row r="71">
          <cell r="E71">
            <v>1</v>
          </cell>
        </row>
        <row r="72">
          <cell r="E72">
            <v>1000</v>
          </cell>
        </row>
        <row r="73">
          <cell r="E73">
            <v>1000000</v>
          </cell>
        </row>
        <row r="75">
          <cell r="E75" t="str">
            <v>&lt;select&gt;</v>
          </cell>
        </row>
        <row r="76">
          <cell r="E76" t="str">
            <v>IFRS</v>
          </cell>
        </row>
        <row r="77">
          <cell r="E77" t="str">
            <v>US GAAP</v>
          </cell>
        </row>
        <row r="78">
          <cell r="E78" t="str">
            <v>Other national accounting standard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Template - 2018"/>
      <sheetName val="Summary - 2018"/>
      <sheetName val="Summary - 2017"/>
      <sheetName val="Summary - 2016"/>
      <sheetName val="Summary - 2015"/>
      <sheetName val="Summary - 2014"/>
      <sheetName val="Summary - 2013"/>
      <sheetName val="Charts 2018"/>
      <sheetName val="Charts - 5yr"/>
      <sheetName val="Chart - Single Bank Evolution"/>
      <sheetName val="Interactive Heatmap"/>
      <sheetName val="Data"/>
      <sheetName val="blank template"/>
      <sheetName val="sample"/>
    </sheetNames>
    <sheetDataSet>
      <sheetData sheetId="0"/>
      <sheetData sheetId="1">
        <row r="19">
          <cell r="F19">
            <v>440927.83076536481</v>
          </cell>
          <cell r="G19">
            <v>47257.241439408004</v>
          </cell>
          <cell r="H19">
            <v>39697.079153160004</v>
          </cell>
          <cell r="I19">
            <v>167816.07762519602</v>
          </cell>
          <cell r="J19">
            <v>774301.55258570402</v>
          </cell>
          <cell r="K19">
            <v>144692.72654636801</v>
          </cell>
          <cell r="L19">
            <v>28769.434653960001</v>
          </cell>
          <cell r="M19">
            <v>5949500.8736980967</v>
          </cell>
          <cell r="N19">
            <v>483.44113532</v>
          </cell>
          <cell r="O19">
            <v>829.88496276400008</v>
          </cell>
          <cell r="P19">
            <v>168246.48754456401</v>
          </cell>
          <cell r="Q19">
            <v>204973.55076998801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"/>
      <sheetName val="Clean"/>
      <sheetName val="Template"/>
      <sheetName val="Lis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J144"/>
  <sheetViews>
    <sheetView showGridLines="0" tabSelected="1" view="pageBreakPreview" zoomScale="60" zoomScaleNormal="85" workbookViewId="0"/>
  </sheetViews>
  <sheetFormatPr defaultColWidth="11.453125" defaultRowHeight="0" customHeight="1" zeroHeight="1"/>
  <cols>
    <col min="1" max="1" width="3.81640625" style="8" customWidth="1"/>
    <col min="2" max="2" width="5.7265625" style="2" customWidth="1"/>
    <col min="3" max="3" width="50.7265625" style="2" customWidth="1"/>
    <col min="4" max="4" width="10.7265625" style="2" customWidth="1"/>
    <col min="5" max="5" width="27.26953125" style="2" customWidth="1"/>
    <col min="6" max="6" width="8.54296875" style="2" customWidth="1"/>
    <col min="7" max="7" width="50.81640625" style="2" customWidth="1"/>
    <col min="8" max="8" width="11.26953125" style="92" customWidth="1"/>
    <col min="9" max="9" width="7" style="1" customWidth="1"/>
    <col min="10" max="10" width="4.1796875" style="8" customWidth="1"/>
    <col min="11" max="26" width="11.453125" style="8" customWidth="1"/>
    <col min="27" max="16384" width="11.453125" style="8"/>
  </cols>
  <sheetData>
    <row r="1" spans="2:10" ht="13" thickBot="1">
      <c r="B1" s="125"/>
      <c r="G1" s="271" t="str">
        <f>VLOOKUP(F2,sample!$A:$B,2,0)</f>
        <v>NL_ING</v>
      </c>
    </row>
    <row r="2" spans="2:10" ht="26.25" customHeight="1" thickBot="1">
      <c r="B2" s="125"/>
      <c r="D2" s="8"/>
      <c r="E2" s="136" t="s">
        <v>303</v>
      </c>
      <c r="F2" s="455" t="s">
        <v>266</v>
      </c>
      <c r="G2" s="456"/>
      <c r="H2" s="456"/>
      <c r="I2" s="457"/>
    </row>
    <row r="3" spans="2:10" ht="19.5" customHeight="1">
      <c r="C3" s="458"/>
      <c r="D3" s="458"/>
      <c r="E3" s="458"/>
      <c r="G3" s="94"/>
      <c r="J3" s="1"/>
    </row>
    <row r="4" spans="2:10" ht="20.149999999999999" customHeight="1">
      <c r="B4" s="39" t="s">
        <v>11</v>
      </c>
      <c r="C4" s="40"/>
      <c r="D4" s="40"/>
      <c r="E4" s="40"/>
      <c r="F4" s="40"/>
      <c r="G4" s="40"/>
      <c r="H4" s="57"/>
      <c r="I4" s="41"/>
      <c r="J4" s="1"/>
    </row>
    <row r="5" spans="2:10" ht="20.149999999999999" customHeight="1">
      <c r="B5" s="60"/>
      <c r="C5" s="17"/>
      <c r="D5" s="17"/>
      <c r="E5" s="1"/>
      <c r="F5" s="1"/>
      <c r="G5" s="1"/>
      <c r="H5" s="15"/>
      <c r="I5" s="61"/>
      <c r="J5" s="1"/>
    </row>
    <row r="6" spans="2:10" ht="15" customHeight="1">
      <c r="B6" s="60"/>
      <c r="C6" s="31" t="s">
        <v>188</v>
      </c>
      <c r="D6" s="32"/>
      <c r="E6" s="33"/>
      <c r="F6" s="30" t="s">
        <v>126</v>
      </c>
      <c r="G6" s="20" t="s">
        <v>84</v>
      </c>
      <c r="H6" s="16"/>
      <c r="I6" s="61"/>
      <c r="J6" s="1"/>
    </row>
    <row r="7" spans="2:10" ht="15" customHeight="1">
      <c r="B7" s="60"/>
      <c r="C7" s="74" t="s">
        <v>508</v>
      </c>
      <c r="D7" s="75"/>
      <c r="E7" s="76"/>
      <c r="F7" s="24"/>
      <c r="G7" s="23"/>
      <c r="H7" s="16"/>
      <c r="I7" s="61"/>
      <c r="J7" s="1"/>
    </row>
    <row r="8" spans="2:10" ht="15" customHeight="1">
      <c r="B8" s="60"/>
      <c r="C8" s="77" t="s">
        <v>33</v>
      </c>
      <c r="D8" s="78"/>
      <c r="E8" s="76"/>
      <c r="F8" s="122">
        <v>1001</v>
      </c>
      <c r="G8" s="362" t="str">
        <f>INDEX(Data!$I$4:$BH$90,MATCH($F8,Data!$I$4:$I$90,0),MATCH(G$1,Data!$I$4:$BH$4,0))</f>
        <v>NL</v>
      </c>
      <c r="H8" s="16" t="s">
        <v>31</v>
      </c>
      <c r="I8" s="61"/>
      <c r="J8" s="1"/>
    </row>
    <row r="9" spans="2:10" ht="15" customHeight="1">
      <c r="B9" s="60"/>
      <c r="C9" s="77" t="s">
        <v>124</v>
      </c>
      <c r="D9" s="78"/>
      <c r="E9" s="76"/>
      <c r="F9" s="122">
        <v>1002</v>
      </c>
      <c r="G9" s="363" t="str">
        <f>INDEX(Data!$I$4:$BH$90,MATCH($F9,Data!$I$4:$I$90,0),MATCH(G$1,Data!$I$4:$BH$4,0))</f>
        <v>ING</v>
      </c>
      <c r="H9" s="16" t="s">
        <v>32</v>
      </c>
      <c r="I9" s="61"/>
      <c r="J9" s="1"/>
    </row>
    <row r="10" spans="2:10" ht="15" customHeight="1">
      <c r="B10" s="60"/>
      <c r="C10" s="77" t="s">
        <v>230</v>
      </c>
      <c r="D10" s="78"/>
      <c r="E10" s="76"/>
      <c r="F10" s="122">
        <v>1003</v>
      </c>
      <c r="G10" s="364">
        <f>INDEX(Data!$I$4:$BH$90,MATCH($F10,Data!$I$4:$I$90,0),MATCH(G$1,Data!$I$4:$BH$4,0))</f>
        <v>43830</v>
      </c>
      <c r="H10" s="16" t="s">
        <v>34</v>
      </c>
      <c r="I10" s="61"/>
      <c r="J10" s="1"/>
    </row>
    <row r="11" spans="2:10" ht="15" customHeight="1">
      <c r="B11" s="60"/>
      <c r="C11" s="77" t="s">
        <v>231</v>
      </c>
      <c r="D11" s="78"/>
      <c r="E11" s="76"/>
      <c r="F11" s="122">
        <v>1004</v>
      </c>
      <c r="G11" s="365" t="str">
        <f>INDEX(Data!$I$4:$BH$90,MATCH($F11,Data!$I$4:$I$90,0),MATCH(G$1,Data!$I$4:$BH$4,0))</f>
        <v>EUR</v>
      </c>
      <c r="H11" s="16" t="s">
        <v>227</v>
      </c>
      <c r="I11" s="61"/>
      <c r="J11" s="1"/>
    </row>
    <row r="12" spans="2:10" ht="15" customHeight="1">
      <c r="B12" s="60"/>
      <c r="C12" s="79" t="s">
        <v>232</v>
      </c>
      <c r="D12" s="80"/>
      <c r="E12" s="82"/>
      <c r="F12" s="122">
        <v>1005</v>
      </c>
      <c r="G12" s="365">
        <f>INDEX(Data!$I$4:$BH$90,MATCH($F12,Data!$I$4:$I$90,0),MATCH(G$1,Data!$I$4:$BH$4,0))</f>
        <v>1</v>
      </c>
      <c r="H12" s="16" t="s">
        <v>228</v>
      </c>
      <c r="I12" s="61"/>
      <c r="J12" s="1"/>
    </row>
    <row r="13" spans="2:10" ht="15" customHeight="1">
      <c r="B13" s="60"/>
      <c r="C13" s="79" t="s">
        <v>233</v>
      </c>
      <c r="D13" s="80"/>
      <c r="E13" s="81"/>
      <c r="F13" s="122">
        <v>1006</v>
      </c>
      <c r="G13" s="366">
        <f>INDEX(Data!$I$4:$BH$90,MATCH($F13,Data!$I$4:$I$90,0),MATCH(G$1,Data!$I$4:$BH$4,0))</f>
        <v>43945</v>
      </c>
      <c r="H13" s="16" t="s">
        <v>229</v>
      </c>
      <c r="I13" s="61"/>
      <c r="J13" s="1"/>
    </row>
    <row r="14" spans="2:10" ht="15" customHeight="1">
      <c r="B14" s="60"/>
      <c r="C14" s="74" t="s">
        <v>110</v>
      </c>
      <c r="D14" s="75"/>
      <c r="E14" s="76"/>
      <c r="F14" s="24"/>
      <c r="G14" s="23"/>
      <c r="H14" s="16"/>
      <c r="I14" s="61"/>
      <c r="J14" s="1"/>
    </row>
    <row r="15" spans="2:10" ht="15" customHeight="1">
      <c r="B15" s="60"/>
      <c r="C15" s="77" t="s">
        <v>222</v>
      </c>
      <c r="D15" s="78"/>
      <c r="E15" s="76"/>
      <c r="F15" s="122">
        <v>1007</v>
      </c>
      <c r="G15" s="367">
        <f>INDEX(Data!$I$4:$BH$90,MATCH($F15,Data!$I$4:$I$90,0),MATCH(G$1,Data!$I$4:$BH$4,0))</f>
        <v>1000000</v>
      </c>
      <c r="H15" s="16" t="s">
        <v>35</v>
      </c>
      <c r="I15" s="61"/>
      <c r="J15" s="1"/>
    </row>
    <row r="16" spans="2:10" ht="15" customHeight="1">
      <c r="B16" s="60"/>
      <c r="C16" s="79" t="s">
        <v>223</v>
      </c>
      <c r="D16" s="80"/>
      <c r="E16" s="81"/>
      <c r="F16" s="122">
        <v>1008</v>
      </c>
      <c r="G16" s="368" t="str">
        <f>INDEX(Data!$I$4:$BH$90,MATCH($F16,Data!$I$4:$I$90,0),MATCH(G$1,Data!$I$4:$BH$4,0))</f>
        <v>IFRS</v>
      </c>
      <c r="H16" s="16" t="s">
        <v>36</v>
      </c>
      <c r="I16" s="61"/>
      <c r="J16" s="1"/>
    </row>
    <row r="17" spans="1:10" ht="15" customHeight="1">
      <c r="B17" s="60"/>
      <c r="C17" s="79" t="s">
        <v>224</v>
      </c>
      <c r="D17" s="80"/>
      <c r="E17" s="81"/>
      <c r="F17" s="122">
        <v>1009</v>
      </c>
      <c r="G17" s="369">
        <f>INDEX(Data!$I$4:$BH$90,MATCH($F17,Data!$I$4:$I$90,0),MATCH(G$1,Data!$I$4:$BH$4,0))</f>
        <v>43945</v>
      </c>
      <c r="H17" s="16" t="s">
        <v>37</v>
      </c>
      <c r="I17" s="61"/>
      <c r="J17" s="1"/>
    </row>
    <row r="18" spans="1:10" s="275" customFormat="1" ht="15" customHeight="1">
      <c r="B18" s="60"/>
      <c r="C18" s="79" t="s">
        <v>225</v>
      </c>
      <c r="D18" s="80"/>
      <c r="E18" s="81"/>
      <c r="F18" s="122">
        <v>1010</v>
      </c>
      <c r="G18" s="368" t="str">
        <f>INDEX(Data!$I$4:$BH$90,MATCH($F18,Data!$I$4:$I$90,0),MATCH(G$1,Data!$I$4:$BH$4,0))</f>
        <v>English</v>
      </c>
      <c r="H18" s="16" t="s">
        <v>38</v>
      </c>
      <c r="I18" s="61"/>
      <c r="J18" s="277"/>
    </row>
    <row r="19" spans="1:10" ht="20.149999999999999" customHeight="1">
      <c r="B19" s="60"/>
      <c r="C19" s="79" t="s">
        <v>226</v>
      </c>
      <c r="D19" s="80"/>
      <c r="E19" s="81"/>
      <c r="F19" s="122">
        <v>1011</v>
      </c>
      <c r="G19" s="370" t="str">
        <f>IF(LEN(INDEX(Data!$I$4:$BH$90,MATCH($F19,Data!$I$4:$I$90,0),MATCH(G$1,Data!$I$4:$BH$4,0)))&lt;255,HYPERLINK(INDEX(Data!$I$4:$BH$90,MATCH($F19,Data!$I$4:$I$90,0),MATCH(G$1,Data!$I$4:$BH$4,0))),INDEX(Data!$I$4:$BH$90,MATCH($F19,Data!$I$4:$I$90,0),MATCH(G$1,Data!$I$4:$BH$4,0)))</f>
        <v>https://www.ing.com/Investor-relations/Financial-performance/Annual-reports.htm</v>
      </c>
      <c r="H19" s="16" t="s">
        <v>39</v>
      </c>
      <c r="I19" s="276"/>
      <c r="J19" s="1"/>
    </row>
    <row r="20" spans="1:10" ht="20.149999999999999" customHeight="1">
      <c r="B20" s="95"/>
      <c r="C20" s="96"/>
      <c r="D20" s="96"/>
      <c r="E20" s="90"/>
      <c r="F20" s="97"/>
      <c r="G20" s="90"/>
      <c r="H20" s="98"/>
      <c r="I20" s="99"/>
      <c r="J20" s="1"/>
    </row>
    <row r="21" spans="1:10" ht="20.149999999999999" customHeight="1">
      <c r="B21" s="39" t="s">
        <v>13</v>
      </c>
      <c r="C21" s="40"/>
      <c r="D21" s="40"/>
      <c r="E21" s="40"/>
      <c r="F21" s="40"/>
      <c r="G21" s="40"/>
      <c r="H21" s="57"/>
      <c r="I21" s="41"/>
      <c r="J21" s="1"/>
    </row>
    <row r="22" spans="1:10" ht="15" customHeight="1">
      <c r="B22" s="100"/>
      <c r="C22" s="101"/>
      <c r="D22" s="101"/>
      <c r="E22" s="102"/>
      <c r="F22" s="103"/>
      <c r="G22" s="102"/>
      <c r="H22" s="104"/>
      <c r="I22" s="105"/>
      <c r="J22" s="1"/>
    </row>
    <row r="23" spans="1:10" ht="15" customHeight="1">
      <c r="A23" s="180"/>
      <c r="B23" s="60"/>
      <c r="C23" s="31" t="s">
        <v>189</v>
      </c>
      <c r="D23" s="32"/>
      <c r="E23" s="33"/>
      <c r="F23" s="30" t="s">
        <v>126</v>
      </c>
      <c r="G23" s="282" t="s">
        <v>353</v>
      </c>
      <c r="H23" s="16"/>
      <c r="I23" s="61"/>
      <c r="J23" s="1"/>
    </row>
    <row r="24" spans="1:10" ht="15" customHeight="1">
      <c r="A24" s="180"/>
      <c r="B24" s="64"/>
      <c r="C24" s="34" t="s">
        <v>384</v>
      </c>
      <c r="D24" s="35"/>
      <c r="E24" s="36"/>
      <c r="F24" s="24"/>
      <c r="G24" s="23"/>
      <c r="H24" s="16"/>
      <c r="I24" s="61"/>
      <c r="J24" s="1"/>
    </row>
    <row r="25" spans="1:10" ht="15" customHeight="1">
      <c r="A25" s="180"/>
      <c r="B25" s="62"/>
      <c r="C25" s="123" t="s">
        <v>385</v>
      </c>
      <c r="D25" s="35"/>
      <c r="E25" s="36"/>
      <c r="F25" s="29">
        <v>1012</v>
      </c>
      <c r="G25" s="371">
        <f>INDEX(Data!$I$4:$BH$90,MATCH($F25,Data!$I$4:$I$90,0),MATCH(G$1,Data!$I$4:$BH$4,0))</f>
        <v>10791.659135090002</v>
      </c>
      <c r="H25" s="16" t="s">
        <v>386</v>
      </c>
      <c r="I25" s="61"/>
      <c r="J25" s="1"/>
    </row>
    <row r="26" spans="1:10" ht="15" customHeight="1">
      <c r="A26" s="180"/>
      <c r="B26" s="62"/>
      <c r="C26" s="123" t="s">
        <v>387</v>
      </c>
      <c r="D26" s="35"/>
      <c r="E26" s="36"/>
      <c r="F26" s="27">
        <v>1201</v>
      </c>
      <c r="G26" s="372">
        <f>INDEX(Data!$I$4:$BH$90,MATCH($F26,Data!$I$4:$I$90,0),MATCH(G$1,Data!$I$4:$BH$4,0))</f>
        <v>1298.1755280797006</v>
      </c>
      <c r="H26" s="16" t="s">
        <v>388</v>
      </c>
      <c r="I26" s="61"/>
      <c r="J26" s="1"/>
    </row>
    <row r="27" spans="1:10" ht="15" customHeight="1">
      <c r="A27" s="180"/>
      <c r="B27" s="62"/>
      <c r="C27" s="123" t="s">
        <v>389</v>
      </c>
      <c r="D27" s="35"/>
      <c r="E27" s="36"/>
      <c r="F27" s="29">
        <v>1018</v>
      </c>
      <c r="G27" s="372">
        <f>INDEX(Data!$I$4:$BH$90,MATCH($F27,Data!$I$4:$I$90,0),MATCH(G$1,Data!$I$4:$BH$4,0))</f>
        <v>19320.883871259997</v>
      </c>
      <c r="H27" s="16" t="s">
        <v>390</v>
      </c>
      <c r="I27" s="61"/>
      <c r="J27" s="1"/>
    </row>
    <row r="28" spans="1:10" ht="15" customHeight="1">
      <c r="A28" s="180"/>
      <c r="B28" s="64"/>
      <c r="C28" s="34" t="s">
        <v>391</v>
      </c>
      <c r="D28" s="35"/>
      <c r="E28" s="36"/>
      <c r="F28" s="24"/>
      <c r="G28" s="23"/>
      <c r="H28" s="16"/>
      <c r="I28" s="61"/>
      <c r="J28" s="1"/>
    </row>
    <row r="29" spans="1:10" ht="15" customHeight="1">
      <c r="A29" s="180"/>
      <c r="B29" s="62"/>
      <c r="C29" s="123" t="s">
        <v>392</v>
      </c>
      <c r="D29" s="35"/>
      <c r="E29" s="36"/>
      <c r="F29" s="122">
        <v>1013</v>
      </c>
      <c r="G29" s="372">
        <f>INDEX(Data!$I$4:$BH$90,MATCH($F29,Data!$I$4:$I$90,0),MATCH(G$1,Data!$I$4:$BH$4,0))</f>
        <v>60077.381000000001</v>
      </c>
      <c r="H29" s="16" t="s">
        <v>393</v>
      </c>
      <c r="I29" s="61"/>
      <c r="J29" s="1"/>
    </row>
    <row r="30" spans="1:10" ht="15" customHeight="1">
      <c r="A30" s="180"/>
      <c r="B30" s="62"/>
      <c r="C30" s="123" t="s">
        <v>394</v>
      </c>
      <c r="D30" s="35"/>
      <c r="E30" s="37"/>
      <c r="F30" s="122">
        <v>1014</v>
      </c>
      <c r="G30" s="373">
        <f>INDEX(Data!$I$4:$BH$90,MATCH($F30,Data!$I$4:$I$90,0),MATCH(G$1,Data!$I$4:$BH$4,0))</f>
        <v>13403.52225613</v>
      </c>
      <c r="H30" s="16" t="s">
        <v>395</v>
      </c>
      <c r="I30" s="61"/>
      <c r="J30" s="1"/>
    </row>
    <row r="31" spans="1:10" ht="15" customHeight="1">
      <c r="A31" s="180"/>
      <c r="B31" s="62"/>
      <c r="C31" s="34" t="s">
        <v>396</v>
      </c>
      <c r="D31" s="35"/>
      <c r="E31" s="37"/>
      <c r="F31" s="29">
        <v>1015</v>
      </c>
      <c r="G31" s="373">
        <f>INDEX(Data!$I$4:$BH$90,MATCH($F31,Data!$I$4:$I$90,0),MATCH(G$1,Data!$I$4:$BH$4,0))</f>
        <v>1004373.99566489</v>
      </c>
      <c r="H31" s="16" t="s">
        <v>19</v>
      </c>
      <c r="I31" s="61"/>
      <c r="J31" s="1"/>
    </row>
    <row r="32" spans="1:10" ht="15" customHeight="1">
      <c r="A32" s="180"/>
      <c r="B32" s="64"/>
      <c r="C32" s="34" t="s">
        <v>397</v>
      </c>
      <c r="D32" s="35"/>
      <c r="E32" s="36"/>
      <c r="F32" s="24"/>
      <c r="G32" s="23"/>
      <c r="H32" s="16"/>
      <c r="I32" s="61"/>
      <c r="J32" s="1"/>
    </row>
    <row r="33" spans="1:10" ht="15" customHeight="1">
      <c r="A33" s="180"/>
      <c r="B33" s="62"/>
      <c r="C33" s="123" t="s">
        <v>398</v>
      </c>
      <c r="D33" s="35"/>
      <c r="E33" s="36"/>
      <c r="F33" s="122">
        <v>1019</v>
      </c>
      <c r="G33" s="372">
        <f>INDEX(Data!$I$4:$BH$90,MATCH($F33,Data!$I$4:$I$90,0),MATCH(G$1,Data!$I$4:$BH$4,0))</f>
        <v>76934.943999999989</v>
      </c>
      <c r="H33" s="14" t="s">
        <v>57</v>
      </c>
      <c r="I33" s="61"/>
      <c r="J33" s="1"/>
    </row>
    <row r="34" spans="1:10" ht="15" customHeight="1">
      <c r="A34" s="180"/>
      <c r="B34" s="62"/>
      <c r="C34" s="123" t="s">
        <v>399</v>
      </c>
      <c r="D34" s="35"/>
      <c r="E34" s="37"/>
      <c r="F34" s="122">
        <v>1022</v>
      </c>
      <c r="G34" s="373">
        <f>INDEX(Data!$I$4:$BH$90,MATCH($F34,Data!$I$4:$I$90,0),MATCH(G$1,Data!$I$4:$BH$4,0))</f>
        <v>29942.366000000002</v>
      </c>
      <c r="H34" s="14" t="s">
        <v>400</v>
      </c>
      <c r="I34" s="61"/>
      <c r="J34" s="1"/>
    </row>
    <row r="35" spans="1:10" ht="15" customHeight="1">
      <c r="A35" s="180"/>
      <c r="B35" s="62"/>
      <c r="C35" s="123" t="s">
        <v>401</v>
      </c>
      <c r="D35" s="35"/>
      <c r="E35" s="37"/>
      <c r="F35" s="122">
        <v>1023</v>
      </c>
      <c r="G35" s="373">
        <f>INDEX(Data!$I$4:$BH$90,MATCH($F35,Data!$I$4:$I$90,0),MATCH(G$1,Data!$I$4:$BH$4,0))</f>
        <v>132529.606</v>
      </c>
      <c r="H35" s="14" t="s">
        <v>402</v>
      </c>
      <c r="I35" s="61"/>
      <c r="J35" s="1"/>
    </row>
    <row r="36" spans="1:10" ht="15" customHeight="1">
      <c r="A36" s="180"/>
      <c r="B36" s="62"/>
      <c r="C36" s="123" t="s">
        <v>403</v>
      </c>
      <c r="D36" s="35"/>
      <c r="E36" s="37"/>
      <c r="F36" s="29">
        <v>1024</v>
      </c>
      <c r="G36" s="373">
        <f>INDEX(Data!$I$4:$BH$90,MATCH($F36,Data!$I$4:$I$90,0),MATCH(G$1,Data!$I$4:$BH$4,0))</f>
        <v>1563.443</v>
      </c>
      <c r="H36" s="14" t="s">
        <v>404</v>
      </c>
      <c r="I36" s="61"/>
      <c r="J36" s="1"/>
    </row>
    <row r="37" spans="1:10" ht="15" customHeight="1">
      <c r="A37" s="180"/>
      <c r="B37" s="63"/>
      <c r="C37" s="34" t="s">
        <v>405</v>
      </c>
      <c r="D37" s="35"/>
      <c r="E37" s="36"/>
      <c r="F37" s="122">
        <v>1031</v>
      </c>
      <c r="G37" s="373">
        <f>INDEX(Data!$I$4:$BH$90,MATCH($F37,Data!$I$4:$I$90,0),MATCH(G$1,Data!$I$4:$BH$4,0))</f>
        <v>4435.4235793983198</v>
      </c>
      <c r="H37" s="14" t="s">
        <v>20</v>
      </c>
      <c r="I37" s="61"/>
      <c r="J37" s="1"/>
    </row>
    <row r="38" spans="1:10" ht="15" customHeight="1">
      <c r="A38" s="180"/>
      <c r="B38" s="64"/>
      <c r="C38" s="459" t="s">
        <v>406</v>
      </c>
      <c r="D38" s="459"/>
      <c r="E38" s="459"/>
      <c r="F38" s="24"/>
      <c r="G38" s="23"/>
      <c r="H38" s="16"/>
      <c r="I38" s="61"/>
      <c r="J38" s="1"/>
    </row>
    <row r="39" spans="1:10" ht="20.149999999999999" customHeight="1">
      <c r="A39" s="180"/>
      <c r="B39" s="66"/>
      <c r="C39" s="459"/>
      <c r="D39" s="459"/>
      <c r="E39" s="459"/>
      <c r="F39" s="122">
        <v>1103</v>
      </c>
      <c r="G39" s="361">
        <f>INDEX(Data!$I$4:$BH$90,MATCH($F39,Data!$I$4:$I$90,0),MATCH(G$1,Data!$I$4:$BH$4,0))</f>
        <v>1190775.8310554496</v>
      </c>
      <c r="H39" s="14" t="s">
        <v>114</v>
      </c>
      <c r="I39" s="61"/>
      <c r="J39" s="1"/>
    </row>
    <row r="40" spans="1:10" ht="20.149999999999999" customHeight="1">
      <c r="A40" s="180"/>
      <c r="B40" s="106"/>
      <c r="C40" s="89"/>
      <c r="D40" s="89"/>
      <c r="E40" s="88"/>
      <c r="F40" s="107"/>
      <c r="G40" s="108"/>
      <c r="H40" s="109"/>
      <c r="I40" s="99"/>
      <c r="J40" s="1"/>
    </row>
    <row r="41" spans="1:10" ht="20.149999999999999" customHeight="1">
      <c r="A41" s="180"/>
      <c r="B41" s="39" t="s">
        <v>56</v>
      </c>
      <c r="C41" s="40"/>
      <c r="D41" s="40"/>
      <c r="E41" s="40"/>
      <c r="F41" s="40"/>
      <c r="G41" s="40"/>
      <c r="H41" s="57"/>
      <c r="I41" s="41"/>
      <c r="J41" s="1"/>
    </row>
    <row r="42" spans="1:10" ht="15" customHeight="1">
      <c r="A42" s="180"/>
      <c r="B42" s="110"/>
      <c r="C42" s="111"/>
      <c r="D42" s="111"/>
      <c r="E42" s="112"/>
      <c r="F42" s="113"/>
      <c r="G42" s="114"/>
      <c r="H42" s="115"/>
      <c r="I42" s="105"/>
      <c r="J42" s="1"/>
    </row>
    <row r="43" spans="1:10" s="18" customFormat="1" ht="15" customHeight="1">
      <c r="A43" s="180"/>
      <c r="B43" s="60"/>
      <c r="C43" s="31" t="s">
        <v>190</v>
      </c>
      <c r="D43" s="32"/>
      <c r="E43" s="33"/>
      <c r="F43" s="30" t="s">
        <v>126</v>
      </c>
      <c r="G43" s="282" t="s">
        <v>353</v>
      </c>
      <c r="H43" s="16"/>
      <c r="I43" s="61"/>
      <c r="J43" s="1"/>
    </row>
    <row r="44" spans="1:10" s="18" customFormat="1" ht="15" customHeight="1">
      <c r="A44" s="180"/>
      <c r="B44" s="64"/>
      <c r="C44" s="34" t="s">
        <v>218</v>
      </c>
      <c r="D44" s="35"/>
      <c r="E44" s="36"/>
      <c r="F44" s="122">
        <v>1033</v>
      </c>
      <c r="G44" s="372">
        <f>INDEX(Data!$I$4:$BH$90,MATCH($F44,Data!$I$4:$I$90,0),MATCH(G$1,Data!$I$4:$BH$4,0))</f>
        <v>63809.04</v>
      </c>
      <c r="H44" s="16" t="s">
        <v>21</v>
      </c>
      <c r="I44" s="65"/>
      <c r="J44" s="1"/>
    </row>
    <row r="45" spans="1:10" s="18" customFormat="1" ht="15" customHeight="1">
      <c r="A45" s="180"/>
      <c r="B45" s="64"/>
      <c r="C45" s="123" t="s">
        <v>119</v>
      </c>
      <c r="D45" s="38"/>
      <c r="E45" s="36"/>
      <c r="F45" s="122">
        <v>1034</v>
      </c>
      <c r="G45" s="372">
        <f>INDEX(Data!$I$4:$BH$90,MATCH($F45,Data!$I$4:$I$90,0),MATCH(G$1,Data!$I$4:$BH$4,0))</f>
        <v>0</v>
      </c>
      <c r="H45" s="16" t="s">
        <v>120</v>
      </c>
      <c r="I45" s="65"/>
      <c r="J45" s="1"/>
    </row>
    <row r="46" spans="1:10" ht="15" customHeight="1">
      <c r="A46" s="180"/>
      <c r="B46" s="64"/>
      <c r="C46" s="34" t="s">
        <v>217</v>
      </c>
      <c r="D46" s="35"/>
      <c r="E46" s="36"/>
      <c r="F46" s="122">
        <v>1035</v>
      </c>
      <c r="G46" s="372">
        <f>INDEX(Data!$I$4:$BH$90,MATCH($F46,Data!$I$4:$I$90,0),MATCH(G$1,Data!$I$4:$BH$4,0))</f>
        <v>25093.446</v>
      </c>
      <c r="H46" s="16" t="s">
        <v>22</v>
      </c>
      <c r="I46" s="65"/>
      <c r="J46" s="1"/>
    </row>
    <row r="47" spans="1:10" s="18" customFormat="1" ht="15" customHeight="1">
      <c r="A47" s="180"/>
      <c r="B47" s="64"/>
      <c r="C47" s="34" t="s">
        <v>219</v>
      </c>
      <c r="D47" s="35"/>
      <c r="E47" s="36"/>
      <c r="F47" s="24"/>
      <c r="G47" s="23"/>
      <c r="H47" s="16"/>
      <c r="I47" s="61"/>
      <c r="J47" s="1"/>
    </row>
    <row r="48" spans="1:10" s="18" customFormat="1" ht="15" customHeight="1">
      <c r="A48" s="180"/>
      <c r="B48" s="64"/>
      <c r="C48" s="123" t="s">
        <v>14</v>
      </c>
      <c r="D48" s="38"/>
      <c r="E48" s="36"/>
      <c r="F48" s="122">
        <v>1036</v>
      </c>
      <c r="G48" s="372">
        <f>INDEX(Data!$I$4:$BH$90,MATCH($F48,Data!$I$4:$I$90,0),MATCH(G$1,Data!$I$4:$BH$4,0))</f>
        <v>9758.3549999999996</v>
      </c>
      <c r="H48" s="16" t="s">
        <v>40</v>
      </c>
      <c r="I48" s="65"/>
      <c r="J48" s="1"/>
    </row>
    <row r="49" spans="1:10" s="18" customFormat="1" ht="15" customHeight="1">
      <c r="A49" s="180"/>
      <c r="B49" s="64"/>
      <c r="C49" s="123" t="s">
        <v>15</v>
      </c>
      <c r="D49" s="38"/>
      <c r="E49" s="36"/>
      <c r="F49" s="122">
        <v>1037</v>
      </c>
      <c r="G49" s="372">
        <f>INDEX(Data!$I$4:$BH$90,MATCH($F49,Data!$I$4:$I$90,0),MATCH(G$1,Data!$I$4:$BH$4,0))</f>
        <v>12238.049000000001</v>
      </c>
      <c r="H49" s="16" t="s">
        <v>41</v>
      </c>
      <c r="I49" s="65"/>
      <c r="J49" s="1"/>
    </row>
    <row r="50" spans="1:10" s="18" customFormat="1" ht="15" customHeight="1">
      <c r="A50" s="180"/>
      <c r="B50" s="64"/>
      <c r="C50" s="123" t="s">
        <v>16</v>
      </c>
      <c r="D50" s="38"/>
      <c r="E50" s="36"/>
      <c r="F50" s="122">
        <v>1038</v>
      </c>
      <c r="G50" s="372">
        <f>INDEX(Data!$I$4:$BH$90,MATCH($F50,Data!$I$4:$I$90,0),MATCH(G$1,Data!$I$4:$BH$4,0))</f>
        <v>0</v>
      </c>
      <c r="H50" s="16" t="s">
        <v>42</v>
      </c>
      <c r="I50" s="65"/>
      <c r="J50" s="1"/>
    </row>
    <row r="51" spans="1:10" s="18" customFormat="1" ht="15" customHeight="1">
      <c r="A51" s="180"/>
      <c r="B51" s="64"/>
      <c r="C51" s="123" t="s">
        <v>17</v>
      </c>
      <c r="D51" s="38"/>
      <c r="E51" s="36"/>
      <c r="F51" s="122">
        <v>1039</v>
      </c>
      <c r="G51" s="372">
        <f>INDEX(Data!$I$4:$BH$90,MATCH($F51,Data!$I$4:$I$90,0),MATCH(G$1,Data!$I$4:$BH$4,0))</f>
        <v>83.125</v>
      </c>
      <c r="H51" s="16" t="s">
        <v>43</v>
      </c>
      <c r="I51" s="65"/>
      <c r="J51" s="1"/>
    </row>
    <row r="52" spans="1:10" s="18" customFormat="1" ht="15" customHeight="1">
      <c r="A52" s="180"/>
      <c r="B52" s="64"/>
      <c r="C52" s="123" t="s">
        <v>142</v>
      </c>
      <c r="D52" s="38"/>
      <c r="E52" s="36"/>
      <c r="F52" s="122">
        <v>1040</v>
      </c>
      <c r="G52" s="372">
        <f>INDEX(Data!$I$4:$BH$90,MATCH($F52,Data!$I$4:$I$90,0),MATCH(G$1,Data!$I$4:$BH$4,0))</f>
        <v>4670.3599999999997</v>
      </c>
      <c r="H52" s="16" t="s">
        <v>44</v>
      </c>
      <c r="I52" s="65"/>
      <c r="J52" s="1"/>
    </row>
    <row r="53" spans="1:10" s="18" customFormat="1" ht="15" customHeight="1">
      <c r="A53" s="180"/>
      <c r="B53" s="64"/>
      <c r="C53" s="83" t="s">
        <v>211</v>
      </c>
      <c r="D53" s="84"/>
      <c r="E53" s="36"/>
      <c r="F53" s="122">
        <v>1041</v>
      </c>
      <c r="G53" s="372">
        <f>INDEX(Data!$I$4:$BH$90,MATCH($F53,Data!$I$4:$I$90,0),MATCH(G$1,Data!$I$4:$BH$4,0))</f>
        <v>4362.4673589999993</v>
      </c>
      <c r="H53" s="16" t="s">
        <v>45</v>
      </c>
      <c r="I53" s="65"/>
      <c r="J53" s="1"/>
    </row>
    <row r="54" spans="1:10" ht="15" customHeight="1">
      <c r="A54" s="180"/>
      <c r="B54" s="293"/>
      <c r="C54" s="34" t="s">
        <v>599</v>
      </c>
      <c r="D54" s="35"/>
      <c r="E54" s="37"/>
      <c r="F54" s="122">
        <v>1213</v>
      </c>
      <c r="G54" s="373">
        <f>INDEX(Data!$I$4:$BH$90,MATCH($F54,Data!$I$4:$I$90,0),MATCH(G$1,Data!$I$4:$BH$4,0))</f>
        <v>20667.371525990002</v>
      </c>
      <c r="H54" s="16" t="s">
        <v>23</v>
      </c>
      <c r="I54" s="65"/>
      <c r="J54" s="1"/>
    </row>
    <row r="55" spans="1:10" s="18" customFormat="1" ht="15" customHeight="1">
      <c r="A55" s="180"/>
      <c r="B55" s="64"/>
      <c r="C55" s="34" t="s">
        <v>220</v>
      </c>
      <c r="D55" s="35"/>
      <c r="E55" s="36"/>
      <c r="F55" s="24"/>
      <c r="G55" s="23"/>
      <c r="H55" s="16"/>
      <c r="I55" s="61"/>
      <c r="J55" s="1"/>
    </row>
    <row r="56" spans="1:10" s="18" customFormat="1" ht="15" customHeight="1">
      <c r="A56" s="180"/>
      <c r="B56" s="64"/>
      <c r="C56" s="123" t="s">
        <v>143</v>
      </c>
      <c r="D56" s="38"/>
      <c r="E56" s="36"/>
      <c r="F56" s="27">
        <v>1043</v>
      </c>
      <c r="G56" s="372">
        <f>INDEX(Data!$I$4:$BH$90,MATCH($F56,Data!$I$4:$I$90,0),MATCH(G$1,Data!$I$4:$BH$4,0))</f>
        <v>9391.5836216100015</v>
      </c>
      <c r="H56" s="16" t="s">
        <v>12</v>
      </c>
      <c r="I56" s="65"/>
      <c r="J56" s="1"/>
    </row>
    <row r="57" spans="1:10" s="18" customFormat="1" ht="15" customHeight="1">
      <c r="A57" s="180"/>
      <c r="B57" s="64"/>
      <c r="C57" s="123" t="s">
        <v>18</v>
      </c>
      <c r="D57" s="38"/>
      <c r="E57" s="36"/>
      <c r="F57" s="122">
        <v>1044</v>
      </c>
      <c r="G57" s="372">
        <f>INDEX(Data!$I$4:$BH$90,MATCH($F57,Data!$I$4:$I$90,0),MATCH(G$1,Data!$I$4:$BH$4,0))</f>
        <v>3819.8911482399999</v>
      </c>
      <c r="H57" s="16" t="s">
        <v>46</v>
      </c>
      <c r="I57" s="65"/>
      <c r="J57" s="1"/>
    </row>
    <row r="58" spans="1:10" ht="15" customHeight="1">
      <c r="A58" s="180"/>
      <c r="B58" s="64"/>
      <c r="C58" s="460" t="s">
        <v>121</v>
      </c>
      <c r="D58" s="461"/>
      <c r="E58" s="462"/>
      <c r="F58" s="24"/>
      <c r="G58" s="23"/>
      <c r="H58" s="16"/>
      <c r="I58" s="65"/>
      <c r="J58" s="1"/>
    </row>
    <row r="59" spans="1:10" ht="30" customHeight="1">
      <c r="A59" s="180"/>
      <c r="B59" s="64"/>
      <c r="C59" s="460"/>
      <c r="D59" s="461"/>
      <c r="E59" s="462"/>
      <c r="F59" s="122">
        <v>1045</v>
      </c>
      <c r="G59" s="28">
        <f>INDEX(Data!$I$4:$BH$90,MATCH($F59,Data!$I$4:$I$90,0),MATCH(G$1,Data!$I$4:$BH$4,0))</f>
        <v>145168.75393684005</v>
      </c>
      <c r="H59" s="16" t="s">
        <v>30</v>
      </c>
      <c r="I59" s="61"/>
      <c r="J59" s="1"/>
    </row>
    <row r="60" spans="1:10" ht="15" customHeight="1">
      <c r="A60" s="180"/>
      <c r="B60" s="67"/>
      <c r="C60" s="11"/>
      <c r="D60" s="11"/>
      <c r="E60" s="5"/>
      <c r="F60" s="21"/>
      <c r="G60" s="6"/>
      <c r="H60" s="10"/>
      <c r="I60" s="61"/>
      <c r="J60" s="1"/>
    </row>
    <row r="61" spans="1:10" s="18" customFormat="1" ht="15" customHeight="1">
      <c r="A61" s="180"/>
      <c r="B61" s="60"/>
      <c r="C61" s="31" t="s">
        <v>191</v>
      </c>
      <c r="D61" s="32"/>
      <c r="E61" s="33"/>
      <c r="F61" s="47" t="s">
        <v>126</v>
      </c>
      <c r="G61" s="282" t="s">
        <v>353</v>
      </c>
      <c r="H61" s="16"/>
      <c r="I61" s="61"/>
      <c r="J61" s="1"/>
    </row>
    <row r="62" spans="1:10" s="18" customFormat="1" ht="15" customHeight="1">
      <c r="A62" s="180"/>
      <c r="B62" s="64"/>
      <c r="C62" s="34" t="s">
        <v>407</v>
      </c>
      <c r="D62" s="35"/>
      <c r="E62" s="36"/>
      <c r="F62" s="24"/>
      <c r="G62" s="23"/>
      <c r="H62" s="16"/>
      <c r="I62" s="65"/>
      <c r="J62" s="1"/>
    </row>
    <row r="63" spans="1:10" s="18" customFormat="1" ht="15" customHeight="1">
      <c r="A63" s="180"/>
      <c r="B63" s="66"/>
      <c r="C63" s="123" t="s">
        <v>408</v>
      </c>
      <c r="D63" s="35"/>
      <c r="E63" s="36"/>
      <c r="F63" s="122">
        <v>1046</v>
      </c>
      <c r="G63" s="372">
        <f>INDEX(Data!$I$4:$BH$90,MATCH($F63,Data!$I$4:$I$90,0),MATCH(G$1,Data!$I$4:$BH$4,0))</f>
        <v>28956.024000000001</v>
      </c>
      <c r="H63" s="16" t="s">
        <v>409</v>
      </c>
      <c r="I63" s="65"/>
      <c r="J63" s="1"/>
    </row>
    <row r="64" spans="1:10" s="18" customFormat="1" ht="15" customHeight="1">
      <c r="A64" s="180"/>
      <c r="B64" s="66"/>
      <c r="C64" s="123" t="s">
        <v>410</v>
      </c>
      <c r="D64" s="35"/>
      <c r="E64" s="36"/>
      <c r="F64" s="122">
        <v>1047</v>
      </c>
      <c r="G64" s="372">
        <f>INDEX(Data!$I$4:$BH$90,MATCH($F64,Data!$I$4:$I$90,0),MATCH(G$1,Data!$I$4:$BH$4,0))</f>
        <v>78311.116999999998</v>
      </c>
      <c r="H64" s="16" t="s">
        <v>411</v>
      </c>
      <c r="I64" s="65"/>
      <c r="J64" s="1"/>
    </row>
    <row r="65" spans="1:10" s="18" customFormat="1" ht="15" customHeight="1">
      <c r="A65" s="180"/>
      <c r="B65" s="62"/>
      <c r="C65" s="123" t="s">
        <v>412</v>
      </c>
      <c r="D65" s="35"/>
      <c r="E65" s="36"/>
      <c r="F65" s="122">
        <v>1105</v>
      </c>
      <c r="G65" s="372">
        <f>INDEX(Data!$I$4:$BH$90,MATCH($F65,Data!$I$4:$I$90,0),MATCH(G$1,Data!$I$4:$BH$4,0))</f>
        <v>0</v>
      </c>
      <c r="H65" s="16" t="s">
        <v>413</v>
      </c>
      <c r="I65" s="65"/>
      <c r="J65" s="1"/>
    </row>
    <row r="66" spans="1:10" s="18" customFormat="1" ht="15" customHeight="1">
      <c r="A66" s="180"/>
      <c r="B66" s="66"/>
      <c r="C66" s="34" t="s">
        <v>414</v>
      </c>
      <c r="D66" s="35"/>
      <c r="E66" s="36"/>
      <c r="F66" s="122">
        <v>1048</v>
      </c>
      <c r="G66" s="372">
        <f>INDEX(Data!$I$4:$BH$90,MATCH($F66,Data!$I$4:$I$90,0),MATCH(G$1,Data!$I$4:$BH$4,0))</f>
        <v>0</v>
      </c>
      <c r="H66" s="16" t="s">
        <v>47</v>
      </c>
      <c r="I66" s="65"/>
      <c r="J66" s="1"/>
    </row>
    <row r="67" spans="1:10" s="18" customFormat="1" ht="15" customHeight="1">
      <c r="A67" s="180"/>
      <c r="B67" s="293"/>
      <c r="C67" s="34" t="s">
        <v>600</v>
      </c>
      <c r="D67" s="35"/>
      <c r="E67" s="36"/>
      <c r="F67" s="122">
        <v>1214</v>
      </c>
      <c r="G67" s="372">
        <f>INDEX(Data!$I$4:$BH$90,MATCH($F67,Data!$I$4:$I$90,0),MATCH(G$1,Data!$I$4:$BH$4,0))</f>
        <v>2557.5050160100004</v>
      </c>
      <c r="H67" s="16" t="s">
        <v>48</v>
      </c>
      <c r="I67" s="61"/>
      <c r="J67" s="1"/>
    </row>
    <row r="68" spans="1:10" s="18" customFormat="1" ht="15" customHeight="1">
      <c r="A68" s="180"/>
      <c r="B68" s="66"/>
      <c r="C68" s="34" t="s">
        <v>415</v>
      </c>
      <c r="D68" s="35"/>
      <c r="E68" s="36"/>
      <c r="F68" s="24"/>
      <c r="G68" s="23"/>
      <c r="H68" s="16"/>
      <c r="I68" s="65"/>
      <c r="J68" s="1"/>
    </row>
    <row r="69" spans="1:10" s="18" customFormat="1" ht="15" customHeight="1">
      <c r="A69" s="180"/>
      <c r="B69" s="66"/>
      <c r="C69" s="123" t="s">
        <v>144</v>
      </c>
      <c r="D69" s="38"/>
      <c r="E69" s="36"/>
      <c r="F69" s="122">
        <v>1050</v>
      </c>
      <c r="G69" s="372">
        <f>INDEX(Data!$I$4:$BH$90,MATCH($F69,Data!$I$4:$I$90,0),MATCH(G$1,Data!$I$4:$BH$4,0))</f>
        <v>8858.5895794499611</v>
      </c>
      <c r="H69" s="16" t="s">
        <v>416</v>
      </c>
      <c r="I69" s="65"/>
      <c r="J69" s="1"/>
    </row>
    <row r="70" spans="1:10" s="18" customFormat="1" ht="15" customHeight="1">
      <c r="A70" s="180"/>
      <c r="B70" s="66"/>
      <c r="C70" s="123" t="s">
        <v>18</v>
      </c>
      <c r="D70" s="38"/>
      <c r="E70" s="36"/>
      <c r="F70" s="122">
        <v>1051</v>
      </c>
      <c r="G70" s="372">
        <f>INDEX(Data!$I$4:$BH$90,MATCH($F70,Data!$I$4:$I$90,0),MATCH(G$1,Data!$I$4:$BH$4,0))</f>
        <v>11837.99524294</v>
      </c>
      <c r="H70" s="16" t="s">
        <v>417</v>
      </c>
      <c r="I70" s="65"/>
      <c r="J70" s="1"/>
    </row>
    <row r="71" spans="1:10" s="18" customFormat="1" ht="30" customHeight="1">
      <c r="A71" s="180"/>
      <c r="B71" s="66"/>
      <c r="C71" s="280" t="s">
        <v>418</v>
      </c>
      <c r="D71" s="281"/>
      <c r="E71" s="46"/>
      <c r="F71" s="122">
        <v>1052</v>
      </c>
      <c r="G71" s="28">
        <f>INDEX(Data!$I$4:$BH$90,MATCH($F71,Data!$I$4:$I$90,0),MATCH(G$1,Data!$I$4:$BH$4,0))</f>
        <v>130521.23083839998</v>
      </c>
      <c r="H71" s="16" t="s">
        <v>419</v>
      </c>
      <c r="I71" s="61"/>
      <c r="J71" s="1"/>
    </row>
    <row r="72" spans="1:10" ht="15" customHeight="1">
      <c r="A72" s="180"/>
      <c r="B72" s="67"/>
      <c r="C72" s="12"/>
      <c r="D72" s="12"/>
      <c r="E72" s="13"/>
      <c r="F72" s="22"/>
      <c r="G72" s="7"/>
      <c r="H72" s="10"/>
      <c r="I72" s="65"/>
      <c r="J72" s="1"/>
    </row>
    <row r="73" spans="1:10" s="18" customFormat="1" ht="15" customHeight="1">
      <c r="A73" s="180"/>
      <c r="B73" s="60"/>
      <c r="C73" s="31" t="s">
        <v>192</v>
      </c>
      <c r="D73" s="32"/>
      <c r="E73" s="33"/>
      <c r="F73" s="30" t="s">
        <v>126</v>
      </c>
      <c r="G73" s="282"/>
      <c r="H73" s="16"/>
      <c r="I73" s="61"/>
      <c r="J73" s="1"/>
    </row>
    <row r="74" spans="1:10" s="18" customFormat="1" ht="15" customHeight="1">
      <c r="A74" s="180"/>
      <c r="B74" s="66"/>
      <c r="C74" s="34" t="s">
        <v>24</v>
      </c>
      <c r="D74" s="35"/>
      <c r="E74" s="36"/>
      <c r="F74" s="122">
        <v>1053</v>
      </c>
      <c r="G74" s="372">
        <f>INDEX(Data!$I$4:$BH$90,MATCH($F74,Data!$I$4:$I$90,0),MATCH(G$1,Data!$I$4:$BH$4,0))</f>
        <v>33691.300999999999</v>
      </c>
      <c r="H74" s="16" t="s">
        <v>49</v>
      </c>
      <c r="I74" s="65"/>
      <c r="J74" s="1"/>
    </row>
    <row r="75" spans="1:10" s="18" customFormat="1" ht="15" customHeight="1">
      <c r="A75" s="180"/>
      <c r="B75" s="66"/>
      <c r="C75" s="34" t="s">
        <v>25</v>
      </c>
      <c r="D75" s="35"/>
      <c r="E75" s="36"/>
      <c r="F75" s="122">
        <v>1054</v>
      </c>
      <c r="G75" s="372">
        <f>INDEX(Data!$I$4:$BH$90,MATCH($F75,Data!$I$4:$I$90,0),MATCH(G$1,Data!$I$4:$BH$4,0))</f>
        <v>51893.83231073046</v>
      </c>
      <c r="H75" s="16" t="s">
        <v>50</v>
      </c>
      <c r="I75" s="65"/>
      <c r="J75" s="1"/>
    </row>
    <row r="76" spans="1:10" s="18" customFormat="1" ht="15" customHeight="1">
      <c r="A76" s="180"/>
      <c r="B76" s="66"/>
      <c r="C76" s="34" t="s">
        <v>26</v>
      </c>
      <c r="D76" s="35"/>
      <c r="E76" s="36"/>
      <c r="F76" s="122">
        <v>1055</v>
      </c>
      <c r="G76" s="372">
        <f>INDEX(Data!$I$4:$BH$90,MATCH($F76,Data!$I$4:$I$90,0),MATCH(G$1,Data!$I$4:$BH$4,0))</f>
        <v>13113</v>
      </c>
      <c r="H76" s="16" t="s">
        <v>51</v>
      </c>
      <c r="I76" s="65"/>
      <c r="J76" s="1"/>
    </row>
    <row r="77" spans="1:10" s="18" customFormat="1" ht="15" customHeight="1">
      <c r="A77" s="180"/>
      <c r="B77" s="66"/>
      <c r="C77" s="34" t="s">
        <v>27</v>
      </c>
      <c r="D77" s="35"/>
      <c r="E77" s="36"/>
      <c r="F77" s="122">
        <v>1056</v>
      </c>
      <c r="G77" s="372">
        <f>INDEX(Data!$I$4:$BH$90,MATCH($F77,Data!$I$4:$I$90,0),MATCH(G$1,Data!$I$4:$BH$4,0))</f>
        <v>26919.664689269532</v>
      </c>
      <c r="H77" s="16" t="s">
        <v>52</v>
      </c>
      <c r="I77" s="65"/>
      <c r="J77" s="1"/>
    </row>
    <row r="78" spans="1:10" s="18" customFormat="1" ht="15" customHeight="1">
      <c r="A78" s="180"/>
      <c r="B78" s="66"/>
      <c r="C78" s="34" t="s">
        <v>28</v>
      </c>
      <c r="D78" s="35"/>
      <c r="E78" s="36"/>
      <c r="F78" s="122">
        <v>1057</v>
      </c>
      <c r="G78" s="372">
        <f>INDEX(Data!$I$4:$BH$90,MATCH($F78,Data!$I$4:$I$90,0),MATCH(G$1,Data!$I$4:$BH$4,0))</f>
        <v>14321.617</v>
      </c>
      <c r="H78" s="16" t="s">
        <v>53</v>
      </c>
      <c r="I78" s="65"/>
      <c r="J78" s="1"/>
    </row>
    <row r="79" spans="1:10" s="18" customFormat="1" ht="15" customHeight="1">
      <c r="A79" s="180"/>
      <c r="B79" s="66"/>
      <c r="C79" s="34" t="s">
        <v>29</v>
      </c>
      <c r="D79" s="35"/>
      <c r="E79" s="36"/>
      <c r="F79" s="122">
        <v>1058</v>
      </c>
      <c r="G79" s="372">
        <f>INDEX(Data!$I$4:$BH$90,MATCH($F79,Data!$I$4:$I$90,0),MATCH(G$1,Data!$I$4:$BH$4,0))</f>
        <v>53769.413999999997</v>
      </c>
      <c r="H79" s="16" t="s">
        <v>54</v>
      </c>
      <c r="I79" s="65"/>
      <c r="J79" s="1"/>
    </row>
    <row r="80" spans="1:10" ht="15" customHeight="1">
      <c r="A80" s="180"/>
      <c r="B80" s="66"/>
      <c r="C80" s="34" t="s">
        <v>118</v>
      </c>
      <c r="D80" s="35"/>
      <c r="E80" s="36"/>
      <c r="F80" s="122">
        <v>1059</v>
      </c>
      <c r="G80" s="372">
        <f>INDEX(Data!$I$4:$BH$90,MATCH($F80,Data!$I$4:$I$90,0),MATCH(G$1,Data!$I$4:$BH$4,0))</f>
        <v>3475.0139999999992</v>
      </c>
      <c r="H80" s="16" t="s">
        <v>55</v>
      </c>
      <c r="I80" s="65"/>
      <c r="J80" s="1"/>
    </row>
    <row r="81" spans="1:10" ht="20.149999999999999" customHeight="1">
      <c r="A81" s="180"/>
      <c r="B81" s="66"/>
      <c r="C81" s="280" t="s">
        <v>509</v>
      </c>
      <c r="D81" s="281"/>
      <c r="E81" s="46"/>
      <c r="F81" s="122">
        <v>1060</v>
      </c>
      <c r="G81" s="28">
        <f>INDEX(Data!$I$4:$BH$90,MATCH($F81,Data!$I$4:$I$90,0),MATCH(G$1,Data!$I$4:$BH$4,0))</f>
        <v>197183.84299999996</v>
      </c>
      <c r="H81" s="16" t="s">
        <v>568</v>
      </c>
      <c r="I81" s="61"/>
      <c r="J81" s="1"/>
    </row>
    <row r="82" spans="1:10" ht="20.149999999999999" customHeight="1">
      <c r="A82" s="180"/>
      <c r="B82" s="95"/>
      <c r="C82" s="96"/>
      <c r="D82" s="96"/>
      <c r="E82" s="90"/>
      <c r="F82" s="97"/>
      <c r="G82" s="90"/>
      <c r="H82" s="98"/>
      <c r="I82" s="99"/>
      <c r="J82" s="1"/>
    </row>
    <row r="83" spans="1:10" ht="20.149999999999999" customHeight="1">
      <c r="A83" s="180"/>
      <c r="B83" s="39" t="s">
        <v>58</v>
      </c>
      <c r="C83" s="40"/>
      <c r="D83" s="40"/>
      <c r="E83" s="40"/>
      <c r="F83" s="40"/>
      <c r="G83" s="40"/>
      <c r="H83" s="57"/>
      <c r="I83" s="41"/>
      <c r="J83" s="1"/>
    </row>
    <row r="84" spans="1:10" ht="15" customHeight="1">
      <c r="A84" s="180"/>
      <c r="B84" s="110"/>
      <c r="C84" s="111"/>
      <c r="D84" s="111"/>
      <c r="E84" s="112"/>
      <c r="F84" s="113"/>
      <c r="G84" s="114"/>
      <c r="H84" s="115"/>
      <c r="I84" s="105"/>
      <c r="J84" s="1"/>
    </row>
    <row r="85" spans="1:10" ht="15" customHeight="1">
      <c r="A85" s="180"/>
      <c r="B85" s="62"/>
      <c r="C85" s="31" t="s">
        <v>193</v>
      </c>
      <c r="D85" s="32"/>
      <c r="E85" s="33"/>
      <c r="F85" s="30" t="s">
        <v>126</v>
      </c>
      <c r="G85" s="282" t="s">
        <v>353</v>
      </c>
      <c r="H85" s="16"/>
      <c r="I85" s="61"/>
      <c r="J85" s="1"/>
    </row>
    <row r="86" spans="1:10" ht="15" customHeight="1">
      <c r="A86" s="180"/>
      <c r="B86" s="62"/>
      <c r="C86" s="34" t="s">
        <v>420</v>
      </c>
      <c r="D86" s="35"/>
      <c r="E86" s="36"/>
      <c r="F86" s="122">
        <v>1061</v>
      </c>
      <c r="G86" s="372">
        <f>INDEX(Data!$I$4:$BH$90,MATCH($F86,Data!$I$4:$I$90,0),MATCH(G$1,Data!$I$4:$BH$4,0))</f>
        <v>213405.1950317091</v>
      </c>
      <c r="H86" s="16" t="s">
        <v>59</v>
      </c>
      <c r="I86" s="61"/>
      <c r="J86" s="1"/>
    </row>
    <row r="87" spans="1:10" ht="15" customHeight="1">
      <c r="A87" s="180"/>
      <c r="B87" s="62"/>
      <c r="C87" s="34" t="s">
        <v>421</v>
      </c>
      <c r="D87" s="35"/>
      <c r="E87" s="36"/>
      <c r="F87" s="122">
        <v>1062</v>
      </c>
      <c r="G87" s="372">
        <f>INDEX(Data!$I$4:$BH$90,MATCH($F87,Data!$I$4:$I$90,0),MATCH(G$1,Data!$I$4:$BH$4,0))</f>
        <v>2.509979380976118E-2</v>
      </c>
      <c r="H87" s="16" t="s">
        <v>60</v>
      </c>
      <c r="I87" s="61"/>
      <c r="J87" s="1"/>
    </row>
    <row r="88" spans="1:10" ht="15" customHeight="1">
      <c r="A88" s="180"/>
      <c r="B88" s="62"/>
      <c r="C88" s="34" t="s">
        <v>422</v>
      </c>
      <c r="D88" s="35"/>
      <c r="E88" s="36"/>
      <c r="F88" s="122">
        <v>1063</v>
      </c>
      <c r="G88" s="372">
        <f>INDEX(Data!$I$4:$BH$90,MATCH($F88,Data!$I$4:$I$90,0),MATCH(G$1,Data!$I$4:$BH$4,0))</f>
        <v>200364.19035681582</v>
      </c>
      <c r="H88" s="16" t="s">
        <v>61</v>
      </c>
      <c r="I88" s="61"/>
      <c r="J88" s="1"/>
    </row>
    <row r="89" spans="1:10" ht="15" customHeight="1">
      <c r="A89" s="180"/>
      <c r="B89" s="62"/>
      <c r="C89" s="34" t="s">
        <v>423</v>
      </c>
      <c r="D89" s="35"/>
      <c r="E89" s="36"/>
      <c r="F89" s="122">
        <v>1064</v>
      </c>
      <c r="G89" s="372">
        <f>INDEX(Data!$I$4:$BH$90,MATCH($F89,Data!$I$4:$I$90,0),MATCH(G$1,Data!$I$4:$BH$4,0))</f>
        <v>964012.08917163964</v>
      </c>
      <c r="H89" s="16" t="s">
        <v>62</v>
      </c>
      <c r="I89" s="61"/>
      <c r="J89" s="1"/>
    </row>
    <row r="90" spans="1:10" ht="15" customHeight="1">
      <c r="A90" s="180"/>
      <c r="B90" s="62"/>
      <c r="C90" s="34" t="s">
        <v>424</v>
      </c>
      <c r="D90" s="35"/>
      <c r="E90" s="36"/>
      <c r="F90" s="122">
        <v>1065</v>
      </c>
      <c r="G90" s="372">
        <f>INDEX(Data!$I$4:$BH$90,MATCH($F90,Data!$I$4:$I$90,0),MATCH(G$1,Data!$I$4:$BH$4,0))</f>
        <v>276606.42850177869</v>
      </c>
      <c r="H90" s="16" t="s">
        <v>63</v>
      </c>
      <c r="I90" s="61"/>
      <c r="J90" s="1"/>
    </row>
    <row r="91" spans="1:10" ht="15" customHeight="1">
      <c r="A91" s="180"/>
      <c r="B91" s="62"/>
      <c r="C91" s="34" t="s">
        <v>425</v>
      </c>
      <c r="D91" s="35"/>
      <c r="E91" s="36"/>
      <c r="F91" s="122">
        <v>1066</v>
      </c>
      <c r="G91" s="372">
        <f>INDEX(Data!$I$4:$BH$90,MATCH($F91,Data!$I$4:$I$90,0),MATCH(G$1,Data!$I$4:$BH$4,0))</f>
        <v>9497632.081345981</v>
      </c>
      <c r="H91" s="16" t="s">
        <v>64</v>
      </c>
      <c r="I91" s="61"/>
      <c r="J91" s="1"/>
    </row>
    <row r="92" spans="1:10" ht="15" customHeight="1">
      <c r="A92" s="180"/>
      <c r="B92" s="62"/>
      <c r="C92" s="34" t="s">
        <v>426</v>
      </c>
      <c r="D92" s="35"/>
      <c r="E92" s="36"/>
      <c r="F92" s="122">
        <v>1067</v>
      </c>
      <c r="G92" s="372">
        <f>INDEX(Data!$I$4:$BH$90,MATCH($F92,Data!$I$4:$I$90,0),MATCH(G$1,Data!$I$4:$BH$4,0))</f>
        <v>1575173.1364562029</v>
      </c>
      <c r="H92" s="16" t="s">
        <v>65</v>
      </c>
      <c r="I92" s="61"/>
      <c r="J92" s="1"/>
    </row>
    <row r="93" spans="1:10" ht="15" customHeight="1">
      <c r="A93" s="180"/>
      <c r="B93" s="62"/>
      <c r="C93" s="34" t="s">
        <v>427</v>
      </c>
      <c r="D93" s="35"/>
      <c r="E93" s="36"/>
      <c r="F93" s="122">
        <v>1068</v>
      </c>
      <c r="G93" s="372">
        <f>INDEX(Data!$I$4:$BH$90,MATCH($F93,Data!$I$4:$I$90,0),MATCH(G$1,Data!$I$4:$BH$4,0))</f>
        <v>341723.91539335571</v>
      </c>
      <c r="H93" s="16" t="s">
        <v>66</v>
      </c>
      <c r="I93" s="61"/>
      <c r="J93" s="1"/>
    </row>
    <row r="94" spans="1:10" ht="15" customHeight="1">
      <c r="A94" s="180"/>
      <c r="B94" s="62"/>
      <c r="C94" s="34" t="s">
        <v>428</v>
      </c>
      <c r="D94" s="35"/>
      <c r="E94" s="36"/>
      <c r="F94" s="122">
        <v>1069</v>
      </c>
      <c r="G94" s="372">
        <f>INDEX(Data!$I$4:$BH$90,MATCH($F94,Data!$I$4:$I$90,0),MATCH(G$1,Data!$I$4:$BH$4,0))</f>
        <v>274.71756847066246</v>
      </c>
      <c r="H94" s="16" t="s">
        <v>67</v>
      </c>
      <c r="I94" s="61"/>
      <c r="J94" s="1"/>
    </row>
    <row r="95" spans="1:10" ht="15" customHeight="1">
      <c r="A95" s="180"/>
      <c r="B95" s="62"/>
      <c r="C95" s="34" t="s">
        <v>429</v>
      </c>
      <c r="D95" s="35"/>
      <c r="E95" s="36"/>
      <c r="F95" s="122">
        <v>1070</v>
      </c>
      <c r="G95" s="372">
        <f>INDEX(Data!$I$4:$BH$90,MATCH($F95,Data!$I$4:$I$90,0),MATCH(G$1,Data!$I$4:$BH$4,0))</f>
        <v>774226.0430812228</v>
      </c>
      <c r="H95" s="296" t="s">
        <v>68</v>
      </c>
      <c r="I95" s="61"/>
      <c r="J95" s="1"/>
    </row>
    <row r="96" spans="1:10" ht="15" customHeight="1">
      <c r="A96" s="180"/>
      <c r="B96" s="62"/>
      <c r="C96" s="295" t="s">
        <v>601</v>
      </c>
      <c r="D96" s="356"/>
      <c r="E96" s="357"/>
      <c r="F96" s="27">
        <v>1108</v>
      </c>
      <c r="G96" s="372">
        <f>INDEX(Data!$I$4:$BH$90,MATCH($F96,Data!$I$4:$I$90,0),MATCH(G$1,Data!$I$4:$BH$4,0))</f>
        <v>135936.76633133792</v>
      </c>
      <c r="H96" s="296" t="s">
        <v>69</v>
      </c>
      <c r="I96" s="61"/>
      <c r="J96" s="1"/>
    </row>
    <row r="97" spans="1:10" ht="15" customHeight="1">
      <c r="A97" s="180"/>
      <c r="B97" s="62"/>
      <c r="C97" s="295" t="s">
        <v>602</v>
      </c>
      <c r="D97" s="35"/>
      <c r="E97" s="36"/>
      <c r="F97" s="122">
        <v>1071</v>
      </c>
      <c r="G97" s="372">
        <f>INDEX(Data!$I$4:$BH$90,MATCH($F97,Data!$I$4:$I$90,0),MATCH(G$1,Data!$I$4:$BH$4,0))</f>
        <v>113316.49206718689</v>
      </c>
      <c r="H97" s="296" t="s">
        <v>70</v>
      </c>
      <c r="I97" s="61"/>
      <c r="J97" s="1"/>
    </row>
    <row r="98" spans="1:10" ht="20.149999999999999" customHeight="1">
      <c r="A98" s="180"/>
      <c r="B98" s="62"/>
      <c r="C98" s="295" t="s">
        <v>603</v>
      </c>
      <c r="D98" s="35"/>
      <c r="E98" s="36"/>
      <c r="F98" s="122">
        <v>1072</v>
      </c>
      <c r="G98" s="372">
        <f>INDEX(Data!$I$4:$BH$90,MATCH($F98,Data!$I$4:$I$90,0),MATCH(G$1,Data!$I$4:$BH$4,0))</f>
        <v>10736306.442266745</v>
      </c>
      <c r="H98" s="296" t="s">
        <v>511</v>
      </c>
      <c r="I98" s="61"/>
      <c r="J98" s="1"/>
    </row>
    <row r="99" spans="1:10" ht="20.149999999999999" customHeight="1">
      <c r="A99" s="180"/>
      <c r="B99" s="67"/>
      <c r="C99" s="280" t="s">
        <v>604</v>
      </c>
      <c r="D99" s="284"/>
      <c r="E99" s="285"/>
      <c r="F99" s="122">
        <v>1073</v>
      </c>
      <c r="G99" s="28">
        <f>INDEX(Data!$I$4:$BH$90,MATCH($F99,Data!$I$4:$I$90,0),MATCH(G$1,Data!$I$4:$BH$4,0))</f>
        <v>24828977.522672236</v>
      </c>
      <c r="H99" s="296" t="s">
        <v>370</v>
      </c>
      <c r="I99" s="61"/>
      <c r="J99" s="1"/>
    </row>
    <row r="100" spans="1:10" ht="15" customHeight="1">
      <c r="A100" s="180"/>
      <c r="B100" s="67"/>
      <c r="C100" s="11"/>
      <c r="D100" s="11"/>
      <c r="E100" s="5"/>
      <c r="F100" s="21"/>
      <c r="G100" s="6"/>
      <c r="H100" s="10"/>
      <c r="I100" s="61"/>
      <c r="J100" s="1"/>
    </row>
    <row r="101" spans="1:10" ht="15" customHeight="1">
      <c r="A101" s="180"/>
      <c r="B101" s="60"/>
      <c r="C101" s="49" t="s">
        <v>194</v>
      </c>
      <c r="D101" s="55"/>
      <c r="E101" s="56"/>
      <c r="F101" s="47" t="s">
        <v>126</v>
      </c>
      <c r="G101" s="282" t="s">
        <v>353</v>
      </c>
      <c r="H101" s="16"/>
      <c r="I101" s="61"/>
      <c r="J101" s="1"/>
    </row>
    <row r="102" spans="1:10" ht="30" customHeight="1">
      <c r="A102" s="180"/>
      <c r="B102" s="68"/>
      <c r="C102" s="280" t="s">
        <v>512</v>
      </c>
      <c r="D102" s="126"/>
      <c r="E102" s="46"/>
      <c r="F102" s="122">
        <v>1074</v>
      </c>
      <c r="G102" s="372">
        <f>INDEX(Data!$I$4:$BH$90,MATCH($F102,Data!$I$4:$I$90,0),MATCH(G$1,Data!$I$4:$BH$4,0))</f>
        <v>186581.50700000001</v>
      </c>
      <c r="H102" s="16" t="s">
        <v>371</v>
      </c>
      <c r="I102" s="61"/>
      <c r="J102" s="1"/>
    </row>
    <row r="103" spans="1:10" ht="15" customHeight="1">
      <c r="A103" s="180"/>
      <c r="B103" s="67"/>
      <c r="C103" s="11"/>
      <c r="D103" s="11"/>
      <c r="E103" s="5"/>
      <c r="F103" s="21"/>
      <c r="G103" s="6"/>
      <c r="H103" s="10"/>
      <c r="I103" s="61"/>
      <c r="J103" s="1"/>
    </row>
    <row r="104" spans="1:10" ht="15" customHeight="1">
      <c r="A104" s="180"/>
      <c r="B104" s="60"/>
      <c r="C104" s="31" t="s">
        <v>195</v>
      </c>
      <c r="D104" s="32"/>
      <c r="E104" s="33"/>
      <c r="F104" s="47" t="s">
        <v>126</v>
      </c>
      <c r="G104" s="282" t="s">
        <v>353</v>
      </c>
      <c r="H104" s="16"/>
      <c r="I104" s="61"/>
      <c r="J104" s="1"/>
    </row>
    <row r="105" spans="1:10" ht="15" customHeight="1">
      <c r="A105" s="180"/>
      <c r="B105" s="62"/>
      <c r="C105" s="34" t="s">
        <v>71</v>
      </c>
      <c r="D105" s="35"/>
      <c r="E105" s="36"/>
      <c r="F105" s="27">
        <v>1075</v>
      </c>
      <c r="G105" s="372">
        <f>INDEX(Data!$I$4:$BH$90,MATCH($F105,Data!$I$4:$I$90,0),MATCH(G$1,Data!$I$4:$BH$4,0))</f>
        <v>617</v>
      </c>
      <c r="H105" s="16" t="s">
        <v>73</v>
      </c>
      <c r="I105" s="61"/>
      <c r="J105" s="1"/>
    </row>
    <row r="106" spans="1:10" ht="15" customHeight="1">
      <c r="A106" s="180"/>
      <c r="B106" s="62"/>
      <c r="C106" s="85" t="s">
        <v>72</v>
      </c>
      <c r="D106" s="86"/>
      <c r="E106" s="36"/>
      <c r="F106" s="122">
        <v>1076</v>
      </c>
      <c r="G106" s="372">
        <f>INDEX(Data!$I$4:$BH$90,MATCH($F106,Data!$I$4:$I$90,0),MATCH(G$1,Data!$I$4:$BH$4,0))</f>
        <v>37497.290023000001</v>
      </c>
      <c r="H106" s="16" t="s">
        <v>74</v>
      </c>
      <c r="I106" s="61"/>
      <c r="J106" s="1"/>
    </row>
    <row r="107" spans="1:10" ht="20.149999999999999" customHeight="1">
      <c r="A107" s="180"/>
      <c r="B107" s="62"/>
      <c r="C107" s="280" t="s">
        <v>513</v>
      </c>
      <c r="D107" s="281"/>
      <c r="E107" s="46"/>
      <c r="F107" s="122">
        <v>1077</v>
      </c>
      <c r="G107" s="28">
        <f>INDEX(Data!$I$4:$BH$90,MATCH($F107,Data!$I$4:$I$90,0),MATCH(G$1,Data!$I$4:$BH$4,0))</f>
        <v>38114.290023000001</v>
      </c>
      <c r="H107" s="16" t="s">
        <v>372</v>
      </c>
      <c r="I107" s="61"/>
      <c r="J107" s="1"/>
    </row>
    <row r="108" spans="1:10" ht="20.149999999999999" customHeight="1">
      <c r="A108" s="180"/>
      <c r="B108" s="95"/>
      <c r="C108" s="96"/>
      <c r="D108" s="96"/>
      <c r="E108" s="90"/>
      <c r="F108" s="97"/>
      <c r="G108" s="90"/>
      <c r="H108" s="98"/>
      <c r="I108" s="99"/>
      <c r="J108" s="1"/>
    </row>
    <row r="109" spans="1:10" ht="20.149999999999999" customHeight="1">
      <c r="A109" s="180"/>
      <c r="B109" s="39" t="s">
        <v>75</v>
      </c>
      <c r="C109" s="40"/>
      <c r="D109" s="40"/>
      <c r="E109" s="40"/>
      <c r="F109" s="40"/>
      <c r="G109" s="40"/>
      <c r="H109" s="57"/>
      <c r="I109" s="41"/>
      <c r="J109" s="1"/>
    </row>
    <row r="110" spans="1:10" ht="15" customHeight="1">
      <c r="A110" s="180"/>
      <c r="B110" s="110"/>
      <c r="C110" s="111"/>
      <c r="D110" s="111"/>
      <c r="E110" s="112"/>
      <c r="F110" s="113"/>
      <c r="G110" s="114"/>
      <c r="H110" s="115"/>
      <c r="I110" s="105"/>
      <c r="J110" s="1"/>
    </row>
    <row r="111" spans="1:10" ht="15" customHeight="1">
      <c r="A111" s="180"/>
      <c r="B111" s="60"/>
      <c r="C111" s="31" t="s">
        <v>196</v>
      </c>
      <c r="D111" s="32"/>
      <c r="E111" s="42"/>
      <c r="F111" s="47" t="s">
        <v>126</v>
      </c>
      <c r="G111" s="282" t="s">
        <v>353</v>
      </c>
      <c r="H111" s="16"/>
      <c r="I111" s="61"/>
      <c r="J111" s="1"/>
    </row>
    <row r="112" spans="1:10" ht="15" customHeight="1">
      <c r="A112" s="180"/>
      <c r="B112" s="69"/>
      <c r="C112" s="34" t="s">
        <v>76</v>
      </c>
      <c r="D112" s="35"/>
      <c r="E112" s="36"/>
      <c r="F112" s="122">
        <v>1078</v>
      </c>
      <c r="G112" s="372">
        <f>INDEX(Data!$I$4:$BH$90,MATCH($F112,Data!$I$4:$I$90,0),MATCH(G$1,Data!$I$4:$BH$4,0))</f>
        <v>2557483</v>
      </c>
      <c r="H112" s="16" t="s">
        <v>78</v>
      </c>
      <c r="I112" s="61"/>
      <c r="J112" s="1"/>
    </row>
    <row r="113" spans="1:10" ht="15" customHeight="1">
      <c r="A113" s="180"/>
      <c r="B113" s="69"/>
      <c r="C113" s="85" t="s">
        <v>77</v>
      </c>
      <c r="D113" s="86"/>
      <c r="E113" s="36"/>
      <c r="F113" s="122">
        <v>1079</v>
      </c>
      <c r="G113" s="372">
        <f>INDEX(Data!$I$4:$BH$90,MATCH($F113,Data!$I$4:$I$90,0),MATCH(G$1,Data!$I$4:$BH$4,0))</f>
        <v>1275960</v>
      </c>
      <c r="H113" s="16" t="s">
        <v>79</v>
      </c>
      <c r="I113" s="61"/>
      <c r="J113" s="1"/>
    </row>
    <row r="114" spans="1:10" ht="30" customHeight="1">
      <c r="A114" s="180"/>
      <c r="B114" s="69"/>
      <c r="C114" s="280" t="s">
        <v>115</v>
      </c>
      <c r="D114" s="281"/>
      <c r="E114" s="46"/>
      <c r="F114" s="122">
        <v>1080</v>
      </c>
      <c r="G114" s="28">
        <f>INDEX(Data!$I$4:$BH$90,MATCH($F114,Data!$I$4:$I$90,0),MATCH(G$1,Data!$I$4:$BH$4,0))</f>
        <v>3833443</v>
      </c>
      <c r="H114" s="16" t="s">
        <v>80</v>
      </c>
      <c r="I114" s="61"/>
      <c r="J114" s="1"/>
    </row>
    <row r="115" spans="1:10" ht="15" customHeight="1">
      <c r="A115" s="180"/>
      <c r="B115" s="67"/>
      <c r="C115" s="11"/>
      <c r="D115" s="11"/>
      <c r="E115" s="5"/>
      <c r="F115" s="21"/>
      <c r="G115" s="6"/>
      <c r="H115" s="10"/>
      <c r="I115" s="61"/>
      <c r="J115" s="1"/>
    </row>
    <row r="116" spans="1:10" ht="15" customHeight="1">
      <c r="A116" s="180"/>
      <c r="B116" s="60"/>
      <c r="C116" s="31" t="s">
        <v>197</v>
      </c>
      <c r="D116" s="32"/>
      <c r="E116" s="42"/>
      <c r="F116" s="47" t="s">
        <v>126</v>
      </c>
      <c r="G116" s="282" t="s">
        <v>353</v>
      </c>
      <c r="H116" s="16"/>
      <c r="I116" s="61"/>
      <c r="J116" s="1"/>
    </row>
    <row r="117" spans="1:10" ht="15" customHeight="1">
      <c r="A117" s="180"/>
      <c r="B117" s="62"/>
      <c r="C117" s="34" t="s">
        <v>81</v>
      </c>
      <c r="D117" s="35"/>
      <c r="E117" s="36"/>
      <c r="F117" s="122">
        <v>1081</v>
      </c>
      <c r="G117" s="373">
        <f>INDEX(Data!$I$4:$BH$90,MATCH($F117,Data!$I$4:$I$90,0),MATCH(G$1,Data!$I$4:$BH$4,0))</f>
        <v>17979.808000000001</v>
      </c>
      <c r="H117" s="16" t="s">
        <v>85</v>
      </c>
      <c r="I117" s="61"/>
      <c r="J117" s="1"/>
    </row>
    <row r="118" spans="1:10" ht="15" customHeight="1">
      <c r="A118" s="180"/>
      <c r="B118" s="62"/>
      <c r="C118" s="34" t="s">
        <v>82</v>
      </c>
      <c r="D118" s="35"/>
      <c r="E118" s="36"/>
      <c r="F118" s="122">
        <v>1082</v>
      </c>
      <c r="G118" s="372">
        <f>INDEX(Data!$I$4:$BH$90,MATCH($F118,Data!$I$4:$I$90,0),MATCH(G$1,Data!$I$4:$BH$4,0))</f>
        <v>78897.269</v>
      </c>
      <c r="H118" s="16" t="s">
        <v>113</v>
      </c>
      <c r="I118" s="61"/>
    </row>
    <row r="119" spans="1:10" ht="15" customHeight="1">
      <c r="A119" s="180"/>
      <c r="B119" s="62"/>
      <c r="C119" s="34" t="s">
        <v>83</v>
      </c>
      <c r="D119" s="35"/>
      <c r="E119" s="36"/>
      <c r="F119" s="122">
        <v>1083</v>
      </c>
      <c r="G119" s="372">
        <f>INDEX(Data!$I$4:$BH$90,MATCH($F119,Data!$I$4:$I$90,0),MATCH(G$1,Data!$I$4:$BH$4,0))</f>
        <v>74559.591485048833</v>
      </c>
      <c r="H119" s="16" t="s">
        <v>86</v>
      </c>
      <c r="I119" s="61"/>
    </row>
    <row r="120" spans="1:10" ht="15" customHeight="1">
      <c r="A120" s="180"/>
      <c r="B120" s="62"/>
      <c r="C120" s="85" t="s">
        <v>125</v>
      </c>
      <c r="D120" s="86"/>
      <c r="E120" s="36"/>
      <c r="F120" s="122">
        <v>1084</v>
      </c>
      <c r="G120" s="373">
        <f>INDEX(Data!$I$4:$BH$90,MATCH($F120,Data!$I$4:$I$90,0),MATCH(G$1,Data!$I$4:$BH$4,0))</f>
        <v>7451.0905973961771</v>
      </c>
      <c r="H120" s="16" t="s">
        <v>87</v>
      </c>
      <c r="I120" s="61"/>
    </row>
    <row r="121" spans="1:10" ht="30" customHeight="1">
      <c r="A121" s="180"/>
      <c r="B121" s="62"/>
      <c r="C121" s="280" t="s">
        <v>514</v>
      </c>
      <c r="D121" s="281"/>
      <c r="E121" s="46"/>
      <c r="F121" s="122">
        <v>1085</v>
      </c>
      <c r="G121" s="28">
        <f>INDEX(Data!$I$4:$BH$90,MATCH($F121,Data!$I$4:$I$90,0),MATCH(G$1,Data!$I$4:$BH$4,0))</f>
        <v>14866.394917554993</v>
      </c>
      <c r="H121" s="16" t="s">
        <v>569</v>
      </c>
      <c r="I121" s="61"/>
      <c r="J121" s="1"/>
    </row>
    <row r="122" spans="1:10" ht="15" customHeight="1">
      <c r="A122" s="180"/>
      <c r="B122" s="67"/>
      <c r="C122" s="11"/>
      <c r="D122" s="11"/>
      <c r="E122" s="5"/>
      <c r="F122" s="21"/>
      <c r="G122" s="6"/>
      <c r="H122" s="10"/>
      <c r="I122" s="61"/>
      <c r="J122" s="1"/>
    </row>
    <row r="123" spans="1:10" ht="15" customHeight="1">
      <c r="A123" s="180"/>
      <c r="B123" s="60"/>
      <c r="C123" s="31" t="s">
        <v>198</v>
      </c>
      <c r="D123" s="32"/>
      <c r="E123" s="33"/>
      <c r="F123" s="47" t="s">
        <v>126</v>
      </c>
      <c r="G123" s="282" t="s">
        <v>353</v>
      </c>
      <c r="H123" s="16"/>
      <c r="I123" s="61"/>
    </row>
    <row r="124" spans="1:10" ht="20.149999999999999" customHeight="1">
      <c r="A124" s="180"/>
      <c r="B124" s="62"/>
      <c r="C124" s="280" t="s">
        <v>430</v>
      </c>
      <c r="D124" s="126"/>
      <c r="E124" s="46"/>
      <c r="F124" s="122">
        <v>1086</v>
      </c>
      <c r="G124" s="372">
        <f>INDEX(Data!$I$4:$BH$90,MATCH($F124,Data!$I$4:$I$90,0),MATCH(G$1,Data!$I$4:$BH$4,0))</f>
        <v>4768</v>
      </c>
      <c r="H124" s="16" t="s">
        <v>88</v>
      </c>
      <c r="I124" s="61"/>
      <c r="J124" s="1"/>
    </row>
    <row r="125" spans="1:10" ht="20.149999999999999" customHeight="1">
      <c r="A125" s="180"/>
      <c r="B125" s="95"/>
      <c r="C125" s="96"/>
      <c r="D125" s="96"/>
      <c r="E125" s="90"/>
      <c r="F125" s="97"/>
      <c r="G125" s="90"/>
      <c r="H125" s="98"/>
      <c r="I125" s="99"/>
    </row>
    <row r="126" spans="1:10" ht="20.149999999999999" customHeight="1">
      <c r="A126" s="180"/>
      <c r="B126" s="39" t="s">
        <v>89</v>
      </c>
      <c r="C126" s="40"/>
      <c r="D126" s="40"/>
      <c r="E126" s="40"/>
      <c r="F126" s="40"/>
      <c r="G126" s="40"/>
      <c r="H126" s="57"/>
      <c r="I126" s="41"/>
      <c r="J126" s="1"/>
    </row>
    <row r="127" spans="1:10" ht="15" customHeight="1">
      <c r="A127" s="180"/>
      <c r="B127" s="110"/>
      <c r="C127" s="111"/>
      <c r="D127" s="111"/>
      <c r="E127" s="112"/>
      <c r="F127" s="113"/>
      <c r="G127" s="114"/>
      <c r="H127" s="115"/>
      <c r="I127" s="105"/>
      <c r="J127" s="1"/>
    </row>
    <row r="128" spans="1:10" ht="15" customHeight="1">
      <c r="A128" s="180"/>
      <c r="B128" s="60"/>
      <c r="C128" s="31" t="s">
        <v>199</v>
      </c>
      <c r="D128" s="32"/>
      <c r="E128" s="33"/>
      <c r="F128" s="47" t="s">
        <v>126</v>
      </c>
      <c r="G128" s="282" t="s">
        <v>353</v>
      </c>
      <c r="H128" s="16"/>
      <c r="I128" s="61"/>
      <c r="J128" s="1"/>
    </row>
    <row r="129" spans="1:10" ht="30" customHeight="1">
      <c r="A129" s="180"/>
      <c r="B129" s="62"/>
      <c r="C129" s="280" t="s">
        <v>213</v>
      </c>
      <c r="D129" s="126"/>
      <c r="E129" s="46"/>
      <c r="F129" s="122">
        <v>1087</v>
      </c>
      <c r="G129" s="372">
        <f>INDEX(Data!$I$4:$BH$90,MATCH($F129,Data!$I$4:$I$90,0),MATCH(G$1,Data!$I$4:$BH$4,0))</f>
        <v>749175.66700000002</v>
      </c>
      <c r="H129" s="16" t="s">
        <v>570</v>
      </c>
      <c r="I129" s="61"/>
      <c r="J129" s="1"/>
    </row>
    <row r="130" spans="1:10" ht="15" customHeight="1">
      <c r="A130" s="180"/>
      <c r="B130" s="67"/>
      <c r="C130" s="11"/>
      <c r="D130" s="11"/>
      <c r="E130" s="5"/>
      <c r="F130" s="21"/>
      <c r="G130" s="6"/>
      <c r="H130" s="10"/>
      <c r="I130" s="61"/>
      <c r="J130" s="1"/>
    </row>
    <row r="131" spans="1:10" ht="15" customHeight="1">
      <c r="A131" s="180"/>
      <c r="B131" s="60"/>
      <c r="C131" s="31" t="s">
        <v>200</v>
      </c>
      <c r="D131" s="32"/>
      <c r="E131" s="33"/>
      <c r="F131" s="54" t="s">
        <v>126</v>
      </c>
      <c r="G131" s="282" t="s">
        <v>353</v>
      </c>
      <c r="H131" s="16"/>
      <c r="I131" s="61"/>
    </row>
    <row r="132" spans="1:10" ht="15" customHeight="1">
      <c r="A132" s="180"/>
      <c r="B132" s="62"/>
      <c r="C132" s="34" t="s">
        <v>99</v>
      </c>
      <c r="D132" s="35"/>
      <c r="E132" s="36"/>
      <c r="F132" s="122">
        <v>1088</v>
      </c>
      <c r="G132" s="372">
        <f>INDEX(Data!$I$4:$BH$90,MATCH($F132,Data!$I$4:$I$90,0),MATCH(G$1,Data!$I$4:$BH$4,0))</f>
        <v>352536.34402587003</v>
      </c>
      <c r="H132" s="16" t="s">
        <v>90</v>
      </c>
      <c r="I132" s="61"/>
    </row>
    <row r="133" spans="1:10" ht="15" customHeight="1">
      <c r="A133" s="180"/>
      <c r="B133" s="62"/>
      <c r="C133" s="123" t="s">
        <v>112</v>
      </c>
      <c r="D133" s="38"/>
      <c r="E133" s="36"/>
      <c r="F133" s="122">
        <v>1089</v>
      </c>
      <c r="G133" s="372">
        <f>INDEX(Data!$I$4:$BH$90,MATCH($F133,Data!$I$4:$I$90,0),MATCH(G$1,Data!$I$4:$BH$4,0))</f>
        <v>164633.56753140001</v>
      </c>
      <c r="H133" s="16" t="s">
        <v>92</v>
      </c>
      <c r="I133" s="61"/>
    </row>
    <row r="134" spans="1:10" ht="15" customHeight="1">
      <c r="A134" s="180"/>
      <c r="B134" s="62"/>
      <c r="C134" s="34" t="s">
        <v>100</v>
      </c>
      <c r="D134" s="35"/>
      <c r="E134" s="36"/>
      <c r="F134" s="27">
        <v>1090</v>
      </c>
      <c r="G134" s="372">
        <f>INDEX(Data!$I$4:$BH$90,MATCH($F134,Data!$I$4:$I$90,0),MATCH(G$1,Data!$I$4:$BH$4,0))</f>
        <v>429774.54599999997</v>
      </c>
      <c r="H134" s="16" t="s">
        <v>91</v>
      </c>
      <c r="I134" s="61"/>
    </row>
    <row r="135" spans="1:10" ht="20.149999999999999" customHeight="1">
      <c r="A135" s="180"/>
      <c r="B135" s="62"/>
      <c r="C135" s="280" t="s">
        <v>515</v>
      </c>
      <c r="D135" s="281"/>
      <c r="E135" s="46"/>
      <c r="F135" s="122">
        <v>1091</v>
      </c>
      <c r="G135" s="28">
        <f>INDEX(Data!$I$4:$BH$90,MATCH($F135,Data!$I$4:$I$90,0),MATCH(G$1,Data!$I$4:$BH$4,0))</f>
        <v>617677.32249447005</v>
      </c>
      <c r="H135" s="16" t="s">
        <v>571</v>
      </c>
      <c r="I135" s="61"/>
      <c r="J135" s="1"/>
    </row>
    <row r="136" spans="1:10" ht="20.149999999999999" customHeight="1">
      <c r="A136" s="180"/>
      <c r="B136" s="95"/>
      <c r="C136" s="96"/>
      <c r="D136" s="96"/>
      <c r="E136" s="90"/>
      <c r="F136" s="97"/>
      <c r="G136" s="90"/>
      <c r="H136" s="98"/>
      <c r="I136" s="99"/>
    </row>
    <row r="137" spans="1:10" ht="20.149999999999999" customHeight="1">
      <c r="A137" s="180"/>
      <c r="B137" s="39" t="s">
        <v>146</v>
      </c>
      <c r="C137" s="40"/>
      <c r="D137" s="40"/>
      <c r="E137" s="40"/>
      <c r="F137" s="40"/>
      <c r="G137" s="40"/>
      <c r="H137" s="57"/>
      <c r="I137" s="41"/>
      <c r="J137" s="1"/>
    </row>
    <row r="138" spans="1:10" ht="20.149999999999999" customHeight="1">
      <c r="A138" s="180"/>
      <c r="B138" s="278"/>
      <c r="C138" s="11"/>
      <c r="D138" s="11"/>
      <c r="E138" s="5"/>
      <c r="F138" s="21"/>
      <c r="G138" s="6"/>
      <c r="H138" s="10"/>
      <c r="J138" s="1"/>
    </row>
    <row r="139" spans="1:10" ht="20.149999999999999" customHeight="1">
      <c r="A139" s="180"/>
      <c r="B139" s="278"/>
      <c r="C139" s="11"/>
      <c r="D139" s="11"/>
      <c r="E139" s="5"/>
      <c r="F139" s="21"/>
      <c r="G139" s="6"/>
      <c r="H139" s="10"/>
      <c r="J139" s="1"/>
    </row>
    <row r="140" spans="1:10" ht="15" customHeight="1">
      <c r="A140" s="180"/>
      <c r="B140" s="278"/>
      <c r="C140" s="11"/>
      <c r="D140" s="11"/>
      <c r="E140" s="5"/>
      <c r="F140" s="21"/>
      <c r="G140" s="6"/>
      <c r="H140" s="10"/>
      <c r="J140" s="1"/>
    </row>
    <row r="141" spans="1:10" ht="15" customHeight="1">
      <c r="A141" s="180"/>
      <c r="B141" s="278"/>
      <c r="C141" s="11"/>
      <c r="D141" s="11"/>
      <c r="E141" s="5"/>
      <c r="F141" s="21"/>
      <c r="G141" s="6"/>
      <c r="H141" s="10"/>
    </row>
    <row r="142" spans="1:10" ht="15" customHeight="1">
      <c r="A142" s="180"/>
      <c r="B142" s="8"/>
      <c r="C142" s="279"/>
      <c r="D142" s="279"/>
      <c r="E142" s="279"/>
      <c r="F142" s="279"/>
      <c r="G142" s="279"/>
      <c r="H142" s="279"/>
    </row>
    <row r="143" spans="1:10" ht="15" customHeight="1">
      <c r="A143" s="180"/>
      <c r="B143" s="279"/>
      <c r="C143" s="279"/>
      <c r="D143" s="279"/>
      <c r="E143" s="279"/>
      <c r="F143" s="279"/>
      <c r="G143" s="279"/>
      <c r="H143" s="279"/>
      <c r="I143" s="279"/>
    </row>
    <row r="144" spans="1:10" ht="0" hidden="1" customHeight="1">
      <c r="I144" s="279"/>
    </row>
  </sheetData>
  <sheetProtection autoFilter="0"/>
  <mergeCells count="4">
    <mergeCell ref="F2:I2"/>
    <mergeCell ref="C3:E3"/>
    <mergeCell ref="C38:E39"/>
    <mergeCell ref="C58:E59"/>
  </mergeCells>
  <phoneticPr fontId="8" type="noConversion"/>
  <conditionalFormatting sqref="G17">
    <cfRule type="containsText" priority="3" stopIfTrue="1" operator="containsText" text="&lt;select&gt;">
      <formula>NOT(ISERROR(SEARCH("&lt;select&gt;",G17)))</formula>
    </cfRule>
  </conditionalFormatting>
  <conditionalFormatting sqref="G17">
    <cfRule type="containsBlanks" priority="4" stopIfTrue="1">
      <formula>LEN(TRIM(G17))=0</formula>
    </cfRule>
  </conditionalFormatting>
  <printOptions horizontalCentered="1"/>
  <pageMargins left="0.39370078740157483" right="0.39370078740157483" top="0.78740157480314965" bottom="0.59055118110236227" header="0.15748031496062992" footer="0.15748031496062992"/>
  <pageSetup paperSize="9" scale="53" fitToHeight="2" orientation="portrait" r:id="rId1"/>
  <headerFooter>
    <oddFooter>&amp;LEuropean Banking Authority&amp;Cofficial figures are on institutions' website&amp;REnd-2019 G-SII disclosure exercise</oddFooter>
  </headerFooter>
  <rowBreaks count="1" manualBreakCount="1">
    <brk id="81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sample!$A$3:$A$38</xm:f>
          </x14:formula1>
          <xm:sqref>F2:I2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0.39997558519241921"/>
    <pageSetUpPr fitToPage="1"/>
  </sheetPr>
  <dimension ref="B1:AH172"/>
  <sheetViews>
    <sheetView showGridLines="0" view="pageBreakPreview" zoomScale="60" zoomScaleNormal="100" workbookViewId="0">
      <selection activeCell="B2" sqref="B2:F2"/>
    </sheetView>
  </sheetViews>
  <sheetFormatPr defaultColWidth="9.1796875" defaultRowHeight="0" customHeight="1" zeroHeight="1"/>
  <cols>
    <col min="1" max="1" width="1.26953125" style="255" customWidth="1"/>
    <col min="2" max="20" width="9.1796875" style="255" customWidth="1"/>
    <col min="21" max="22" width="3.54296875" style="255" customWidth="1"/>
    <col min="23" max="23" width="21.453125" style="255" bestFit="1" customWidth="1"/>
    <col min="24" max="24" width="25.7265625" style="261" bestFit="1" customWidth="1"/>
    <col min="25" max="31" width="13.453125" style="262" customWidth="1"/>
    <col min="32" max="32" width="14.26953125" style="262" bestFit="1" customWidth="1"/>
    <col min="33" max="33" width="17.26953125" style="446" bestFit="1" customWidth="1"/>
    <col min="34" max="34" width="17.26953125" style="255" bestFit="1" customWidth="1"/>
    <col min="35" max="35" width="17.1796875" style="255" customWidth="1"/>
    <col min="36" max="16381" width="9.1796875" style="255"/>
    <col min="16382" max="16384" width="8.1796875" style="255" customWidth="1"/>
  </cols>
  <sheetData>
    <row r="1" spans="2:34" ht="8.15" customHeight="1">
      <c r="V1" s="306"/>
      <c r="W1" s="306"/>
      <c r="X1" s="307"/>
      <c r="Y1" s="308"/>
      <c r="Z1" s="308"/>
      <c r="AA1" s="308"/>
      <c r="AB1" s="308"/>
      <c r="AC1" s="308"/>
      <c r="AD1" s="308"/>
      <c r="AE1" s="308"/>
      <c r="AF1" s="308"/>
    </row>
    <row r="2" spans="2:34" s="258" customFormat="1" ht="18.5">
      <c r="B2" s="485" t="s">
        <v>318</v>
      </c>
      <c r="C2" s="486"/>
      <c r="D2" s="486"/>
      <c r="E2" s="486"/>
      <c r="F2" s="487"/>
      <c r="G2" s="259"/>
      <c r="H2" s="304" t="s">
        <v>379</v>
      </c>
      <c r="I2" s="260"/>
      <c r="J2" s="260"/>
      <c r="K2" s="260"/>
      <c r="L2" s="260"/>
      <c r="M2" s="260"/>
      <c r="N2" s="260"/>
      <c r="O2" s="260"/>
      <c r="P2" s="260"/>
      <c r="Q2" s="260"/>
      <c r="R2" s="260"/>
      <c r="T2" s="305" t="s">
        <v>378</v>
      </c>
      <c r="V2" s="309"/>
      <c r="W2" s="309"/>
      <c r="X2" s="310"/>
      <c r="Y2" s="311"/>
      <c r="Z2" s="311"/>
      <c r="AA2" s="311"/>
      <c r="AB2" s="311"/>
      <c r="AC2" s="311"/>
      <c r="AD2" s="311"/>
      <c r="AE2" s="311"/>
      <c r="AF2" s="311"/>
      <c r="AG2" s="447"/>
    </row>
    <row r="3" spans="2:34" s="256" customFormat="1" ht="8.15" customHeight="1">
      <c r="T3" s="257"/>
      <c r="U3" s="257"/>
      <c r="V3" s="312"/>
      <c r="W3" s="312"/>
      <c r="X3" s="313"/>
      <c r="Y3" s="314"/>
      <c r="Z3" s="314"/>
      <c r="AA3" s="314"/>
      <c r="AB3" s="314"/>
      <c r="AC3" s="314"/>
      <c r="AD3" s="314"/>
      <c r="AE3" s="314"/>
      <c r="AF3" s="314"/>
      <c r="AG3" s="448"/>
    </row>
    <row r="4" spans="2:34" ht="14.5">
      <c r="V4" s="306"/>
      <c r="W4" s="306"/>
      <c r="X4" s="307"/>
      <c r="Y4" s="308"/>
      <c r="Z4" s="308"/>
      <c r="AA4" s="308"/>
      <c r="AB4" s="308"/>
      <c r="AC4" s="308"/>
      <c r="AD4" s="308"/>
      <c r="AE4" s="308"/>
      <c r="AF4" s="308"/>
    </row>
    <row r="5" spans="2:34" ht="14.5">
      <c r="V5" s="306"/>
      <c r="W5" s="306"/>
      <c r="X5" s="307"/>
      <c r="Y5" s="308"/>
      <c r="Z5" s="308"/>
      <c r="AA5" s="308"/>
      <c r="AB5" s="308"/>
      <c r="AC5" s="308"/>
      <c r="AD5" s="308"/>
      <c r="AE5" s="308"/>
      <c r="AF5" s="308"/>
    </row>
    <row r="6" spans="2:34" ht="14.5">
      <c r="V6" s="306"/>
      <c r="W6" s="306"/>
      <c r="X6" s="307"/>
      <c r="Y6" s="308"/>
      <c r="Z6" s="308"/>
      <c r="AA6" s="308"/>
      <c r="AB6" s="308"/>
      <c r="AC6" s="308"/>
      <c r="AD6" s="308"/>
      <c r="AE6" s="308"/>
      <c r="AF6" s="308"/>
    </row>
    <row r="7" spans="2:34" ht="15.75" customHeight="1">
      <c r="V7" s="306"/>
      <c r="W7" s="319"/>
      <c r="X7" s="307"/>
      <c r="Y7" s="308"/>
      <c r="Z7" s="308"/>
      <c r="AA7" s="308"/>
      <c r="AB7" s="308"/>
      <c r="AC7" s="308"/>
      <c r="AD7" s="308"/>
      <c r="AE7" s="308"/>
      <c r="AF7" s="308"/>
    </row>
    <row r="8" spans="2:34" ht="15" thickBot="1">
      <c r="V8" s="306"/>
      <c r="W8" s="319"/>
      <c r="X8" s="307"/>
      <c r="Y8" s="308"/>
      <c r="Z8" s="308"/>
      <c r="AA8" s="308"/>
      <c r="AB8" s="308"/>
      <c r="AC8" s="308"/>
      <c r="AD8" s="308"/>
      <c r="AE8" s="308"/>
      <c r="AF8" s="328"/>
    </row>
    <row r="9" spans="2:34" ht="16" customHeight="1" thickBot="1">
      <c r="V9" s="306"/>
      <c r="W9" s="320"/>
      <c r="X9" s="324"/>
      <c r="Y9" s="323">
        <v>2013</v>
      </c>
      <c r="Z9" s="323">
        <v>2014</v>
      </c>
      <c r="AA9" s="323">
        <v>2015</v>
      </c>
      <c r="AB9" s="323">
        <v>2016</v>
      </c>
      <c r="AC9" s="323">
        <v>2017</v>
      </c>
      <c r="AD9" s="323">
        <v>2018</v>
      </c>
      <c r="AE9" s="323">
        <v>2018</v>
      </c>
      <c r="AF9" s="329" t="s">
        <v>380</v>
      </c>
      <c r="AH9" s="449" t="s">
        <v>838</v>
      </c>
    </row>
    <row r="10" spans="2:34" ht="16" customHeight="1">
      <c r="V10" s="306"/>
      <c r="W10" s="322" t="s">
        <v>376</v>
      </c>
      <c r="X10" s="318" t="s">
        <v>238</v>
      </c>
      <c r="Y10" s="317">
        <f>INDEX('Summary - 2013'!$E$6:$Q$42,MATCH('Charts - time series'!$X10,'Summary - 2013'!$E$6:$E$42,0),MATCH($B$2,'Summary - 2013'!$E$6:$Q$6,0))</f>
        <v>4056.2559999999999</v>
      </c>
      <c r="Z10" s="317">
        <f>INDEX('Summary - 2014'!$E$6:$Q$43,MATCH('Charts - time series'!$X10,'Summary - 2014'!$E$6:$E$43,0),MATCH($B$2,'Summary - 2014'!$E$6:$Q$6,0))</f>
        <v>5587.6459563333301</v>
      </c>
      <c r="AA10" s="317">
        <f>INDEX('Summary - 2015'!$E$6:$Q$42,MATCH('Charts - time series'!$X10,'Summary - 2015'!$E$6:$E$42,0),MATCH($B$2,'Summary - 2015'!$E$6:$Q$6,0))</f>
        <v>4969.3357272727271</v>
      </c>
      <c r="AB10" s="317">
        <f>INDEX('Summary - 2016'!$E$6:$Q$41,MATCH('Charts - time series'!$X10,'Summary - 2016'!$E$6:$E$41,0),MATCH($B$2,'Summary - 2016'!$E$6:$Q$6,0))</f>
        <v>6540.3410000000003</v>
      </c>
      <c r="AC10" s="317">
        <f>INDEX('Summary - 2017'!$E$6:$Q$42,MATCH('Charts - time series'!$X10,'Summary - 2017'!$E$6:$E$42,0),MATCH($B$2,'Summary - 2017'!$E$6:$Q$6,0))</f>
        <v>11873</v>
      </c>
      <c r="AD10" s="317">
        <f>INDEX('Summary - 2018'!$E$6:$Q$42,MATCH('Charts - time series'!$X10,'Summary - 2018'!$E$6:$E$42,0),MATCH($B$2,'Summary - 2018'!$E$6:$Q$6,0))</f>
        <v>9338.0767575499995</v>
      </c>
      <c r="AE10" s="317">
        <f>INDEX('Summary - 2019'!$E$6:$Q$43,MATCH('Charts - time series'!$X10,'Summary - 2019'!$E$6:$E$43,0),MATCH($B$2,'Summary - 2019'!$E$6:$Q$6,0))</f>
        <v>9480.794253</v>
      </c>
      <c r="AF10" s="330">
        <f>IFERROR(AE10/AD10-1,"")</f>
        <v>1.528339283938851E-2</v>
      </c>
      <c r="AH10" s="449">
        <f t="shared" ref="AH10:AH48" si="0">+COUNTIF(Y10:AE10,"&gt;0")</f>
        <v>7</v>
      </c>
    </row>
    <row r="11" spans="2:34" ht="16" customHeight="1">
      <c r="V11" s="306"/>
      <c r="W11" s="322" t="s">
        <v>313</v>
      </c>
      <c r="X11" s="307" t="s">
        <v>240</v>
      </c>
      <c r="Y11" s="327">
        <f>INDEX('Summary - 2013'!$E$6:$Q$42,MATCH('Charts - time series'!$X11,'Summary - 2013'!$E$6:$E$42,0),MATCH($B$2,'Summary - 2013'!$E$6:$Q$6,0))</f>
        <v>12437.833000000001</v>
      </c>
      <c r="Z11" s="327">
        <f>INDEX('Summary - 2014'!$E$6:$Q$43,MATCH('Charts - time series'!$X11,'Summary - 2014'!$E$6:$E$43,0),MATCH($B$2,'Summary - 2014'!$E$6:$Q$6,0))</f>
        <v>2662.3090538869606</v>
      </c>
      <c r="AA11" s="327" t="e">
        <f>INDEX('Summary - 2015'!$E$6:$Q$42,MATCH('Charts - time series'!$X11,'Summary - 2015'!$E$6:$E$42,0),MATCH($B$2,'Summary - 2015'!$E$6:$Q$6,0))</f>
        <v>#N/A</v>
      </c>
      <c r="AB11" s="327" t="e">
        <f>INDEX('Summary - 2016'!$E$6:$Q$41,MATCH('Charts - time series'!$X11,'Summary - 2016'!$E$6:$E$41,0),MATCH($B$2,'Summary - 2016'!$E$6:$Q$6,0))</f>
        <v>#N/A</v>
      </c>
      <c r="AC11" s="317" t="e">
        <f>INDEX('Summary - 2017'!$E$6:$Q$42,MATCH('Charts - time series'!$X11,'Summary - 2017'!$E$6:$E$42,0),MATCH($B$2,'Summary - 2017'!$E$6:$Q$6,0))</f>
        <v>#N/A</v>
      </c>
      <c r="AD11" s="317" t="e">
        <f>INDEX('Summary - 2018'!$E$6:$Q$42,MATCH('Charts - time series'!$X11,'Summary - 2018'!$E$6:$E$42,0),MATCH($B$2,'Summary - 2018'!$E$6:$Q$6,0))</f>
        <v>#N/A</v>
      </c>
      <c r="AE11" s="317" t="e">
        <f>INDEX('Summary - 2019'!$E$6:$Q$43,MATCH('Charts - time series'!$X11,'Summary - 2019'!$E$6:$E$43,0),MATCH($B$2,'Summary - 2019'!$E$6:$Q$6,0))</f>
        <v>#N/A</v>
      </c>
      <c r="AF11" s="331" t="str">
        <f t="shared" ref="AF11:AF48" si="1">IFERROR(AE11/AD11-1,"")</f>
        <v/>
      </c>
      <c r="AH11" s="449">
        <f t="shared" si="0"/>
        <v>2</v>
      </c>
    </row>
    <row r="12" spans="2:34" ht="16" customHeight="1">
      <c r="V12" s="306"/>
      <c r="W12" s="322" t="s">
        <v>314</v>
      </c>
      <c r="X12" s="318" t="s">
        <v>241</v>
      </c>
      <c r="Y12" s="317">
        <f>INDEX('Summary - 2013'!$E$6:$Q$42,MATCH('Charts - time series'!$X12,'Summary - 2013'!$E$6:$E$42,0),MATCH($B$2,'Summary - 2013'!$E$6:$Q$6,0))</f>
        <v>0</v>
      </c>
      <c r="Z12" s="317">
        <f>INDEX('Summary - 2014'!$E$6:$Q$43,MATCH('Charts - time series'!$X12,'Summary - 2014'!$E$6:$E$43,0),MATCH($B$2,'Summary - 2014'!$E$6:$Q$6,0))</f>
        <v>0</v>
      </c>
      <c r="AA12" s="317">
        <f>INDEX('Summary - 2015'!$E$6:$Q$42,MATCH('Charts - time series'!$X12,'Summary - 2015'!$E$6:$E$42,0),MATCH($B$2,'Summary - 2015'!$E$6:$Q$6,0))</f>
        <v>0</v>
      </c>
      <c r="AB12" s="317">
        <f>INDEX('Summary - 2016'!$E$6:$Q$41,MATCH('Charts - time series'!$X12,'Summary - 2016'!$E$6:$E$41,0),MATCH($B$2,'Summary - 2016'!$E$6:$Q$6,0))</f>
        <v>0</v>
      </c>
      <c r="AC12" s="317">
        <f>INDEX('Summary - 2017'!$E$6:$Q$42,MATCH('Charts - time series'!$X12,'Summary - 2017'!$E$6:$E$42,0),MATCH($B$2,'Summary - 2017'!$E$6:$Q$6,0))</f>
        <v>0</v>
      </c>
      <c r="AD12" s="317">
        <f>INDEX('Summary - 2018'!$E$6:$Q$42,MATCH('Charts - time series'!$X12,'Summary - 2018'!$E$6:$E$42,0),MATCH($B$2,'Summary - 2018'!$E$6:$Q$6,0))</f>
        <v>0</v>
      </c>
      <c r="AE12" s="317">
        <f>INDEX('Summary - 2019'!$E$6:$Q$43,MATCH('Charts - time series'!$X12,'Summary - 2019'!$E$6:$E$43,0),MATCH($B$2,'Summary - 2019'!$E$6:$Q$6,0))</f>
        <v>0</v>
      </c>
      <c r="AF12" s="332" t="str">
        <f t="shared" si="1"/>
        <v/>
      </c>
      <c r="AH12" s="449">
        <f t="shared" si="0"/>
        <v>0</v>
      </c>
    </row>
    <row r="13" spans="2:34" ht="16" customHeight="1">
      <c r="V13" s="306"/>
      <c r="W13" s="322" t="s">
        <v>315</v>
      </c>
      <c r="X13" s="307" t="s">
        <v>243</v>
      </c>
      <c r="Y13" s="327">
        <f>INDEX('Summary - 2013'!$E$6:$Q$42,MATCH('Charts - time series'!$X13,'Summary - 2013'!$E$6:$E$42,0),MATCH($B$2,'Summary - 2013'!$E$6:$Q$6,0))</f>
        <v>312619.73914791254</v>
      </c>
      <c r="Z13" s="327">
        <f>INDEX('Summary - 2014'!$E$6:$Q$43,MATCH('Charts - time series'!$X13,'Summary - 2014'!$E$6:$E$43,0),MATCH($B$2,'Summary - 2014'!$E$6:$Q$6,0))</f>
        <v>333114.11598432652</v>
      </c>
      <c r="AA13" s="327">
        <f>INDEX('Summary - 2015'!$E$6:$Q$42,MATCH('Charts - time series'!$X13,'Summary - 2015'!$E$6:$E$42,0),MATCH($B$2,'Summary - 2015'!$E$6:$Q$6,0))</f>
        <v>335726.5481603145</v>
      </c>
      <c r="AB13" s="327">
        <f>INDEX('Summary - 2016'!$E$6:$Q$41,MATCH('Charts - time series'!$X13,'Summary - 2016'!$E$6:$E$41,0),MATCH($B$2,'Summary - 2016'!$E$6:$Q$6,0))</f>
        <v>296172.00820517883</v>
      </c>
      <c r="AC13" s="317">
        <f>INDEX('Summary - 2017'!$E$6:$Q$42,MATCH('Charts - time series'!$X13,'Summary - 2017'!$E$6:$E$42,0),MATCH($B$2,'Summary - 2017'!$E$6:$Q$6,0))</f>
        <v>276942.38251396664</v>
      </c>
      <c r="AD13" s="317">
        <f>INDEX('Summary - 2018'!$E$6:$Q$42,MATCH('Charts - time series'!$X13,'Summary - 2018'!$E$6:$E$42,0),MATCH($B$2,'Summary - 2018'!$E$6:$Q$6,0))</f>
        <v>243238.77337541495</v>
      </c>
      <c r="AE13" s="317">
        <f>INDEX('Summary - 2019'!$E$6:$Q$43,MATCH('Charts - time series'!$X13,'Summary - 2019'!$E$6:$E$43,0),MATCH($B$2,'Summary - 2019'!$E$6:$Q$6,0))</f>
        <v>291485.62530561711</v>
      </c>
      <c r="AF13" s="331">
        <f t="shared" si="1"/>
        <v>0.1983518139837761</v>
      </c>
      <c r="AH13" s="449">
        <f t="shared" si="0"/>
        <v>7</v>
      </c>
    </row>
    <row r="14" spans="2:34" ht="16" customHeight="1">
      <c r="V14" s="306"/>
      <c r="W14" s="322" t="s">
        <v>316</v>
      </c>
      <c r="X14" s="318" t="s">
        <v>291</v>
      </c>
      <c r="Y14" s="317">
        <f>INDEX('Summary - 2013'!$E$6:$Q$42,MATCH('Charts - time series'!$X14,'Summary - 2013'!$E$6:$E$42,0),MATCH($B$2,'Summary - 2013'!$E$6:$Q$6,0))</f>
        <v>6952.9765024438457</v>
      </c>
      <c r="Z14" s="317">
        <f>INDEX('Summary - 2014'!$E$6:$Q$43,MATCH('Charts - time series'!$X14,'Summary - 2014'!$E$6:$E$43,0),MATCH($B$2,'Summary - 2014'!$E$6:$Q$6,0))</f>
        <v>9380.5370000000003</v>
      </c>
      <c r="AA14" s="317">
        <f>INDEX('Summary - 2015'!$E$6:$Q$42,MATCH('Charts - time series'!$X14,'Summary - 2015'!$E$6:$E$42,0),MATCH($B$2,'Summary - 2015'!$E$6:$Q$6,0))</f>
        <v>7531.4709999999995</v>
      </c>
      <c r="AB14" s="317">
        <f>INDEX('Summary - 2016'!$E$6:$Q$41,MATCH('Charts - time series'!$X14,'Summary - 2016'!$E$6:$E$41,0),MATCH($B$2,'Summary - 2016'!$E$6:$Q$6,0))</f>
        <v>9686.3269999999993</v>
      </c>
      <c r="AC14" s="317">
        <f>INDEX('Summary - 2017'!$E$6:$Q$42,MATCH('Charts - time series'!$X14,'Summary - 2017'!$E$6:$E$42,0),MATCH($B$2,'Summary - 2017'!$E$6:$Q$6,0))</f>
        <v>8140.898972</v>
      </c>
      <c r="AD14" s="317">
        <f>INDEX('Summary - 2018'!$E$6:$Q$42,MATCH('Charts - time series'!$X14,'Summary - 2018'!$E$6:$E$42,0),MATCH($B$2,'Summary - 2018'!$E$6:$Q$6,0))</f>
        <v>11543.733330000001</v>
      </c>
      <c r="AE14" s="317">
        <f>INDEX('Summary - 2019'!$E$6:$Q$43,MATCH('Charts - time series'!$X14,'Summary - 2019'!$E$6:$E$43,0),MATCH($B$2,'Summary - 2019'!$E$6:$Q$6,0))</f>
        <v>9728.6790000000001</v>
      </c>
      <c r="AF14" s="332">
        <f t="shared" si="1"/>
        <v>-0.15723287069383474</v>
      </c>
      <c r="AH14" s="449">
        <f t="shared" si="0"/>
        <v>7</v>
      </c>
    </row>
    <row r="15" spans="2:34" ht="16" customHeight="1">
      <c r="V15" s="306"/>
      <c r="W15" s="322" t="s">
        <v>317</v>
      </c>
      <c r="X15" s="307" t="s">
        <v>246</v>
      </c>
      <c r="Y15" s="327">
        <f>INDEX('Summary - 2013'!$E$6:$Q$42,MATCH('Charts - time series'!$X15,'Summary - 2013'!$E$6:$E$42,0),MATCH($B$2,'Summary - 2013'!$E$6:$Q$6,0))</f>
        <v>26197.778999999999</v>
      </c>
      <c r="Z15" s="327">
        <f>INDEX('Summary - 2014'!$E$6:$Q$43,MATCH('Charts - time series'!$X15,'Summary - 2014'!$E$6:$E$43,0),MATCH($B$2,'Summary - 2014'!$E$6:$Q$6,0))</f>
        <v>31434.799999999999</v>
      </c>
      <c r="AA15" s="327">
        <f>INDEX('Summary - 2015'!$E$6:$Q$42,MATCH('Charts - time series'!$X15,'Summary - 2015'!$E$6:$E$42,0),MATCH($B$2,'Summary - 2015'!$E$6:$Q$6,0))</f>
        <v>27836.512760000001</v>
      </c>
      <c r="AB15" s="327">
        <f>INDEX('Summary - 2016'!$E$6:$Q$41,MATCH('Charts - time series'!$X15,'Summary - 2016'!$E$6:$E$41,0),MATCH($B$2,'Summary - 2016'!$E$6:$Q$6,0))</f>
        <v>27500.6</v>
      </c>
      <c r="AC15" s="317">
        <f>INDEX('Summary - 2017'!$E$6:$Q$42,MATCH('Charts - time series'!$X15,'Summary - 2017'!$E$6:$E$42,0),MATCH($B$2,'Summary - 2017'!$E$6:$Q$6,0))</f>
        <v>30373.62977363</v>
      </c>
      <c r="AD15" s="317">
        <f>INDEX('Summary - 2018'!$E$6:$Q$42,MATCH('Charts - time series'!$X15,'Summary - 2018'!$E$6:$E$42,0),MATCH($B$2,'Summary - 2018'!$E$6:$Q$6,0))</f>
        <v>21181.83</v>
      </c>
      <c r="AE15" s="317">
        <f>INDEX('Summary - 2019'!$E$6:$Q$43,MATCH('Charts - time series'!$X15,'Summary - 2019'!$E$6:$E$43,0),MATCH($B$2,'Summary - 2019'!$E$6:$Q$6,0))</f>
        <v>24017.582883000003</v>
      </c>
      <c r="AF15" s="331">
        <f t="shared" si="1"/>
        <v>0.13387667085421806</v>
      </c>
      <c r="AH15" s="449">
        <f t="shared" si="0"/>
        <v>7</v>
      </c>
    </row>
    <row r="16" spans="2:34" ht="16" customHeight="1">
      <c r="V16" s="306"/>
      <c r="W16" s="322" t="s">
        <v>318</v>
      </c>
      <c r="X16" s="318" t="s">
        <v>362</v>
      </c>
      <c r="Y16" s="317" t="e">
        <f>INDEX('Summary - 2013'!$E$6:$Q$42,MATCH('Charts - time series'!$X16,'Summary - 2013'!$E$6:$E$42,0),MATCH($B$2,'Summary - 2013'!$E$6:$Q$6,0))</f>
        <v>#N/A</v>
      </c>
      <c r="Z16" s="317">
        <f>INDEX('Summary - 2014'!$E$6:$Q$43,MATCH('Charts - time series'!$X16,'Summary - 2014'!$E$6:$E$43,0),MATCH($B$2,'Summary - 2014'!$E$6:$Q$6,0))</f>
        <v>815.36741572000005</v>
      </c>
      <c r="AA16" s="317">
        <f>INDEX('Summary - 2015'!$E$6:$Q$42,MATCH('Charts - time series'!$X16,'Summary - 2015'!$E$6:$E$42,0),MATCH($B$2,'Summary - 2015'!$E$6:$Q$6,0))</f>
        <v>835.14</v>
      </c>
      <c r="AB16" s="317">
        <f>INDEX('Summary - 2016'!$E$6:$Q$41,MATCH('Charts - time series'!$X16,'Summary - 2016'!$E$6:$E$41,0),MATCH($B$2,'Summary - 2016'!$E$6:$Q$6,0))</f>
        <v>1048.288</v>
      </c>
      <c r="AC16" s="317">
        <f>INDEX('Summary - 2017'!$E$6:$Q$42,MATCH('Charts - time series'!$X16,'Summary - 2017'!$E$6:$E$42,0),MATCH($B$2,'Summary - 2017'!$E$6:$Q$6,0))</f>
        <v>959.23400000000004</v>
      </c>
      <c r="AD16" s="317">
        <f>INDEX('Summary - 2018'!$E$6:$Q$42,MATCH('Charts - time series'!$X16,'Summary - 2018'!$E$6:$E$42,0),MATCH($B$2,'Summary - 2018'!$E$6:$Q$6,0))</f>
        <v>1302.7818725</v>
      </c>
      <c r="AE16" s="317">
        <f>INDEX('Summary - 2019'!$E$6:$Q$43,MATCH('Charts - time series'!$X16,'Summary - 2019'!$E$6:$E$43,0),MATCH($B$2,'Summary - 2019'!$E$6:$Q$6,0))</f>
        <v>2023.5786499999999</v>
      </c>
      <c r="AF16" s="332">
        <f t="shared" si="1"/>
        <v>0.55327510515387535</v>
      </c>
      <c r="AH16" s="449">
        <f t="shared" si="0"/>
        <v>6</v>
      </c>
    </row>
    <row r="17" spans="2:34" ht="16" customHeight="1">
      <c r="V17" s="306"/>
      <c r="W17" s="322" t="s">
        <v>377</v>
      </c>
      <c r="X17" s="307" t="s">
        <v>248</v>
      </c>
      <c r="Y17" s="327">
        <f>INDEX('Summary - 2013'!$E$6:$Q$42,MATCH('Charts - time series'!$X17,'Summary - 2013'!$E$6:$E$42,0),MATCH($B$2,'Summary - 2013'!$E$6:$Q$6,0))</f>
        <v>189229.79399329654</v>
      </c>
      <c r="Z17" s="327">
        <f>INDEX('Summary - 2014'!$E$6:$Q$43,MATCH('Charts - time series'!$X17,'Summary - 2014'!$E$6:$E$43,0),MATCH($B$2,'Summary - 2014'!$E$6:$Q$6,0))</f>
        <v>161588.16982538512</v>
      </c>
      <c r="AA17" s="327">
        <f>INDEX('Summary - 2015'!$E$6:$Q$42,MATCH('Charts - time series'!$X17,'Summary - 2015'!$E$6:$E$42,0),MATCH($B$2,'Summary - 2015'!$E$6:$Q$6,0))</f>
        <v>156493.2802364589</v>
      </c>
      <c r="AB17" s="327">
        <f>INDEX('Summary - 2016'!$E$6:$Q$41,MATCH('Charts - time series'!$X17,'Summary - 2016'!$E$6:$E$41,0),MATCH($B$2,'Summary - 2016'!$E$6:$Q$6,0))</f>
        <v>162370.47154237729</v>
      </c>
      <c r="AC17" s="317">
        <f>INDEX('Summary - 2017'!$E$6:$Q$42,MATCH('Charts - time series'!$X17,'Summary - 2017'!$E$6:$E$42,0),MATCH($B$2,'Summary - 2017'!$E$6:$Q$6,0))</f>
        <v>200275.58900000001</v>
      </c>
      <c r="AD17" s="317">
        <f>INDEX('Summary - 2018'!$E$6:$Q$42,MATCH('Charts - time series'!$X17,'Summary - 2018'!$E$6:$E$42,0),MATCH($B$2,'Summary - 2018'!$E$6:$Q$6,0))</f>
        <v>177380.3617359958</v>
      </c>
      <c r="AE17" s="317">
        <f>INDEX('Summary - 2019'!$E$6:$Q$43,MATCH('Charts - time series'!$X17,'Summary - 2019'!$E$6:$E$43,0),MATCH($B$2,'Summary - 2019'!$E$6:$Q$6,0))</f>
        <v>192072.3617359958</v>
      </c>
      <c r="AF17" s="331">
        <f t="shared" si="1"/>
        <v>8.2827658350741462E-2</v>
      </c>
      <c r="AH17" s="449">
        <f t="shared" si="0"/>
        <v>7</v>
      </c>
    </row>
    <row r="18" spans="2:34" ht="16" customHeight="1">
      <c r="V18" s="306"/>
      <c r="W18" s="322" t="s">
        <v>319</v>
      </c>
      <c r="X18" s="318" t="s">
        <v>250</v>
      </c>
      <c r="Y18" s="317">
        <f>INDEX('Summary - 2013'!$E$6:$Q$42,MATCH('Charts - time series'!$X18,'Summary - 2013'!$E$6:$E$42,0),MATCH($B$2,'Summary - 2013'!$E$6:$Q$6,0))</f>
        <v>48513</v>
      </c>
      <c r="Z18" s="317">
        <f>INDEX('Summary - 2014'!$E$6:$Q$43,MATCH('Charts - time series'!$X18,'Summary - 2014'!$E$6:$E$43,0),MATCH($B$2,'Summary - 2014'!$E$6:$Q$6,0))</f>
        <v>36346.345378214486</v>
      </c>
      <c r="AA18" s="317">
        <f>INDEX('Summary - 2015'!$E$6:$Q$42,MATCH('Charts - time series'!$X18,'Summary - 2015'!$E$6:$E$42,0),MATCH($B$2,'Summary - 2015'!$E$6:$Q$6,0))</f>
        <v>39732.876012542569</v>
      </c>
      <c r="AB18" s="317">
        <f>INDEX('Summary - 2016'!$E$6:$Q$41,MATCH('Charts - time series'!$X18,'Summary - 2016'!$E$6:$E$41,0),MATCH($B$2,'Summary - 2016'!$E$6:$Q$6,0))</f>
        <v>38350.042926460002</v>
      </c>
      <c r="AC18" s="317">
        <f>INDEX('Summary - 2017'!$E$6:$Q$42,MATCH('Charts - time series'!$X18,'Summary - 2017'!$E$6:$E$42,0),MATCH($B$2,'Summary - 2017'!$E$6:$Q$6,0))</f>
        <v>37832.427795000003</v>
      </c>
      <c r="AD18" s="317">
        <f>INDEX('Summary - 2018'!$E$6:$Q$42,MATCH('Charts - time series'!$X18,'Summary - 2018'!$E$6:$E$42,0),MATCH($B$2,'Summary - 2018'!$E$6:$Q$6,0))</f>
        <v>45741.865084999998</v>
      </c>
      <c r="AE18" s="317">
        <f>INDEX('Summary - 2019'!$E$6:$Q$43,MATCH('Charts - time series'!$X18,'Summary - 2019'!$E$6:$E$43,0),MATCH($B$2,'Summary - 2019'!$E$6:$Q$6,0))</f>
        <v>54369.893194000004</v>
      </c>
      <c r="AF18" s="332">
        <f t="shared" si="1"/>
        <v>0.18862431807200997</v>
      </c>
      <c r="AH18" s="449">
        <f t="shared" si="0"/>
        <v>7</v>
      </c>
    </row>
    <row r="19" spans="2:34" ht="16" customHeight="1">
      <c r="V19" s="306"/>
      <c r="W19" s="322" t="s">
        <v>320</v>
      </c>
      <c r="X19" s="307" t="s">
        <v>293</v>
      </c>
      <c r="Y19" s="327">
        <f>INDEX('Summary - 2013'!$E$6:$Q$42,MATCH('Charts - time series'!$X19,'Summary - 2013'!$E$6:$E$42,0),MATCH($B$2,'Summary - 2013'!$E$6:$Q$6,0))</f>
        <v>25429</v>
      </c>
      <c r="Z19" s="327">
        <f>INDEX('Summary - 2014'!$E$6:$Q$43,MATCH('Charts - time series'!$X19,'Summary - 2014'!$E$6:$E$43,0),MATCH($B$2,'Summary - 2014'!$E$6:$Q$6,0))</f>
        <v>35873</v>
      </c>
      <c r="AA19" s="327">
        <f>INDEX('Summary - 2015'!$E$6:$Q$42,MATCH('Charts - time series'!$X19,'Summary - 2015'!$E$6:$E$42,0),MATCH($B$2,'Summary - 2015'!$E$6:$Q$6,0))</f>
        <v>36509</v>
      </c>
      <c r="AB19" s="327">
        <f>INDEX('Summary - 2016'!$E$6:$Q$41,MATCH('Charts - time series'!$X19,'Summary - 2016'!$E$6:$E$41,0),MATCH($B$2,'Summary - 2016'!$E$6:$Q$6,0))</f>
        <v>33631</v>
      </c>
      <c r="AC19" s="317">
        <f>INDEX('Summary - 2017'!$E$6:$Q$42,MATCH('Charts - time series'!$X19,'Summary - 2017'!$E$6:$E$42,0),MATCH($B$2,'Summary - 2017'!$E$6:$Q$6,0))</f>
        <v>39661</v>
      </c>
      <c r="AD19" s="317">
        <f>INDEX('Summary - 2018'!$E$6:$Q$42,MATCH('Charts - time series'!$X19,'Summary - 2018'!$E$6:$E$42,0),MATCH($B$2,'Summary - 2018'!$E$6:$Q$6,0))</f>
        <v>41584</v>
      </c>
      <c r="AE19" s="317">
        <f>INDEX('Summary - 2019'!$E$6:$Q$43,MATCH('Charts - time series'!$X19,'Summary - 2019'!$E$6:$E$43,0),MATCH($B$2,'Summary - 2019'!$E$6:$Q$6,0))</f>
        <v>36992.019999999997</v>
      </c>
      <c r="AF19" s="331">
        <f t="shared" si="1"/>
        <v>-0.11042660638707202</v>
      </c>
      <c r="AH19" s="449">
        <f t="shared" si="0"/>
        <v>7</v>
      </c>
    </row>
    <row r="20" spans="2:34" ht="16" customHeight="1">
      <c r="V20" s="306"/>
      <c r="W20" s="322" t="s">
        <v>321</v>
      </c>
      <c r="X20" s="318" t="s">
        <v>252</v>
      </c>
      <c r="Y20" s="317">
        <f>INDEX('Summary - 2013'!$E$6:$Q$42,MATCH('Charts - time series'!$X20,'Summary - 2013'!$E$6:$E$42,0),MATCH($B$2,'Summary - 2013'!$E$6:$Q$6,0))</f>
        <v>65360</v>
      </c>
      <c r="Z20" s="317">
        <f>INDEX('Summary - 2014'!$E$6:$Q$43,MATCH('Charts - time series'!$X20,'Summary - 2014'!$E$6:$E$43,0),MATCH($B$2,'Summary - 2014'!$E$6:$Q$6,0))</f>
        <v>66712.832550860723</v>
      </c>
      <c r="AA20" s="317">
        <f>INDEX('Summary - 2015'!$E$6:$Q$42,MATCH('Charts - time series'!$X20,'Summary - 2015'!$E$6:$E$42,0),MATCH($B$2,'Summary - 2015'!$E$6:$Q$6,0))</f>
        <v>70850.574079176993</v>
      </c>
      <c r="AB20" s="317">
        <f>INDEX('Summary - 2016'!$E$6:$Q$41,MATCH('Charts - time series'!$X20,'Summary - 2016'!$E$6:$E$41,0),MATCH($B$2,'Summary - 2016'!$E$6:$Q$6,0))</f>
        <v>72429.394829372031</v>
      </c>
      <c r="AC20" s="317">
        <f>INDEX('Summary - 2017'!$E$6:$Q$42,MATCH('Charts - time series'!$X20,'Summary - 2017'!$E$6:$E$42,0),MATCH($B$2,'Summary - 2017'!$E$6:$Q$6,0))</f>
        <v>84496.550587551479</v>
      </c>
      <c r="AD20" s="317">
        <f>INDEX('Summary - 2018'!$E$6:$Q$42,MATCH('Charts - time series'!$X20,'Summary - 2018'!$E$6:$E$42,0),MATCH($B$2,'Summary - 2018'!$E$6:$Q$6,0))</f>
        <v>87223.395248078465</v>
      </c>
      <c r="AE20" s="317">
        <f>INDEX('Summary - 2019'!$E$6:$Q$43,MATCH('Charts - time series'!$X20,'Summary - 2019'!$E$6:$E$43,0),MATCH($B$2,'Summary - 2019'!$E$6:$Q$6,0))</f>
        <v>111625.2740388126</v>
      </c>
      <c r="AF20" s="332">
        <f t="shared" si="1"/>
        <v>0.27976300075605809</v>
      </c>
      <c r="AH20" s="449">
        <f t="shared" si="0"/>
        <v>7</v>
      </c>
    </row>
    <row r="21" spans="2:34" ht="16" customHeight="1">
      <c r="V21" s="306"/>
      <c r="W21" s="322" t="s">
        <v>322</v>
      </c>
      <c r="X21" s="307" t="s">
        <v>254</v>
      </c>
      <c r="Y21" s="327">
        <f>INDEX('Summary - 2013'!$E$6:$Q$42,MATCH('Charts - time series'!$X21,'Summary - 2013'!$E$6:$E$42,0),MATCH($B$2,'Summary - 2013'!$E$6:$Q$6,0))</f>
        <v>1120</v>
      </c>
      <c r="Z21" s="327">
        <f>INDEX('Summary - 2014'!$E$6:$Q$43,MATCH('Charts - time series'!$X21,'Summary - 2014'!$E$6:$E$43,0),MATCH($B$2,'Summary - 2014'!$E$6:$Q$6,0))</f>
        <v>2453.46</v>
      </c>
      <c r="AA21" s="327">
        <f>INDEX('Summary - 2015'!$E$6:$Q$42,MATCH('Charts - time series'!$X21,'Summary - 2015'!$E$6:$E$42,0),MATCH($B$2,'Summary - 2015'!$E$6:$Q$6,0))</f>
        <v>1664.4</v>
      </c>
      <c r="AB21" s="327">
        <f>INDEX('Summary - 2016'!$E$6:$Q$41,MATCH('Charts - time series'!$X21,'Summary - 2016'!$E$6:$E$41,0),MATCH($B$2,'Summary - 2016'!$E$6:$Q$6,0))</f>
        <v>2755</v>
      </c>
      <c r="AC21" s="317">
        <f>INDEX('Summary - 2017'!$E$6:$Q$42,MATCH('Charts - time series'!$X21,'Summary - 2017'!$E$6:$E$42,0),MATCH($B$2,'Summary - 2017'!$E$6:$Q$6,0))</f>
        <v>2446.0569999999998</v>
      </c>
      <c r="AD21" s="317">
        <f>INDEX('Summary - 2018'!$E$6:$Q$42,MATCH('Charts - time series'!$X21,'Summary - 2018'!$E$6:$E$42,0),MATCH($B$2,'Summary - 2018'!$E$6:$Q$6,0))</f>
        <v>2268.2730000000001</v>
      </c>
      <c r="AE21" s="317">
        <f>INDEX('Summary - 2019'!$E$6:$Q$43,MATCH('Charts - time series'!$X21,'Summary - 2019'!$E$6:$E$43,0),MATCH($B$2,'Summary - 2019'!$E$6:$Q$6,0))</f>
        <v>3445.7759999999998</v>
      </c>
      <c r="AF21" s="331">
        <f t="shared" si="1"/>
        <v>0.51911873041737033</v>
      </c>
      <c r="AH21" s="449">
        <f t="shared" si="0"/>
        <v>7</v>
      </c>
    </row>
    <row r="22" spans="2:34" ht="16" customHeight="1">
      <c r="V22" s="306"/>
      <c r="W22" s="319"/>
      <c r="X22" s="318" t="s">
        <v>256</v>
      </c>
      <c r="Y22" s="317">
        <f>INDEX('Summary - 2013'!$E$6:$Q$42,MATCH('Charts - time series'!$X22,'Summary - 2013'!$E$6:$E$42,0),MATCH($B$2,'Summary - 2013'!$E$6:$Q$6,0))</f>
        <v>99419.983293695972</v>
      </c>
      <c r="Z22" s="317">
        <f>INDEX('Summary - 2014'!$E$6:$Q$43,MATCH('Charts - time series'!$X22,'Summary - 2014'!$E$6:$E$43,0),MATCH($B$2,'Summary - 2014'!$E$6:$Q$6,0))</f>
        <v>22099.979678252043</v>
      </c>
      <c r="AA22" s="317">
        <f>INDEX('Summary - 2015'!$E$6:$Q$42,MATCH('Charts - time series'!$X22,'Summary - 2015'!$E$6:$E$42,0),MATCH($B$2,'Summary - 2015'!$E$6:$Q$6,0))</f>
        <v>20322.838106221152</v>
      </c>
      <c r="AB22" s="317">
        <f>INDEX('Summary - 2016'!$E$6:$Q$41,MATCH('Charts - time series'!$X22,'Summary - 2016'!$E$6:$E$41,0),MATCH($B$2,'Summary - 2016'!$E$6:$Q$6,0))</f>
        <v>17875.597576390945</v>
      </c>
      <c r="AC22" s="317">
        <f>INDEX('Summary - 2017'!$E$6:$Q$42,MATCH('Charts - time series'!$X22,'Summary - 2017'!$E$6:$E$42,0),MATCH($B$2,'Summary - 2017'!$E$6:$Q$6,0))</f>
        <v>20795.578240119001</v>
      </c>
      <c r="AD22" s="317">
        <f>INDEX('Summary - 2018'!$E$6:$Q$42,MATCH('Charts - time series'!$X22,'Summary - 2018'!$E$6:$E$42,0),MATCH($B$2,'Summary - 2018'!$E$6:$Q$6,0))</f>
        <v>28769.434653960001</v>
      </c>
      <c r="AE22" s="317">
        <f>INDEX('Summary - 2019'!$E$6:$Q$43,MATCH('Charts - time series'!$X22,'Summary - 2019'!$E$6:$E$43,0),MATCH($B$2,'Summary - 2019'!$E$6:$Q$6,0))</f>
        <v>24453.991894563998</v>
      </c>
      <c r="AF22" s="332">
        <f t="shared" si="1"/>
        <v>-0.15000095800638191</v>
      </c>
      <c r="AH22" s="449">
        <f t="shared" si="0"/>
        <v>7</v>
      </c>
    </row>
    <row r="23" spans="2:34" s="256" customFormat="1" ht="16" customHeight="1"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312"/>
      <c r="W23" s="321"/>
      <c r="X23" s="307" t="s">
        <v>295</v>
      </c>
      <c r="Y23" s="327">
        <f>INDEX('Summary - 2013'!$E$6:$Q$42,MATCH('Charts - time series'!$X23,'Summary - 2013'!$E$6:$E$42,0),MATCH($B$2,'Summary - 2013'!$E$6:$Q$6,0))</f>
        <v>319512</v>
      </c>
      <c r="Z23" s="327">
        <f>INDEX('Summary - 2014'!$E$6:$Q$43,MATCH('Charts - time series'!$X23,'Summary - 2014'!$E$6:$E$43,0),MATCH($B$2,'Summary - 2014'!$E$6:$Q$6,0))</f>
        <v>280100</v>
      </c>
      <c r="AA23" s="327">
        <f>INDEX('Summary - 2015'!$E$6:$Q$42,MATCH('Charts - time series'!$X23,'Summary - 2015'!$E$6:$E$42,0),MATCH($B$2,'Summary - 2015'!$E$6:$Q$6,0))</f>
        <v>286198</v>
      </c>
      <c r="AB23" s="327">
        <f>INDEX('Summary - 2016'!$E$6:$Q$41,MATCH('Charts - time series'!$X23,'Summary - 2016'!$E$6:$E$41,0),MATCH($B$2,'Summary - 2016'!$E$6:$Q$6,0))</f>
        <v>247190</v>
      </c>
      <c r="AC23" s="317">
        <f>INDEX('Summary - 2017'!$E$6:$Q$42,MATCH('Charts - time series'!$X23,'Summary - 2017'!$E$6:$E$42,0),MATCH($B$2,'Summary - 2017'!$E$6:$Q$6,0))</f>
        <v>249814.09999999998</v>
      </c>
      <c r="AD23" s="317">
        <f>INDEX('Summary - 2018'!$E$6:$Q$42,MATCH('Charts - time series'!$X23,'Summary - 2018'!$E$6:$E$42,0),MATCH($B$2,'Summary - 2018'!$E$6:$Q$6,0))</f>
        <v>174612</v>
      </c>
      <c r="AE23" s="317">
        <f>INDEX('Summary - 2019'!$E$6:$Q$43,MATCH('Charts - time series'!$X23,'Summary - 2019'!$E$6:$E$43,0),MATCH($B$2,'Summary - 2019'!$E$6:$Q$6,0))</f>
        <v>205185.63543566299</v>
      </c>
      <c r="AF23" s="331">
        <f t="shared" si="1"/>
        <v>0.17509469816314449</v>
      </c>
      <c r="AH23" s="449">
        <f t="shared" si="0"/>
        <v>7</v>
      </c>
    </row>
    <row r="24" spans="2:34" ht="16" customHeight="1">
      <c r="V24" s="306"/>
      <c r="W24" s="319"/>
      <c r="X24" s="318" t="s">
        <v>258</v>
      </c>
      <c r="Y24" s="317">
        <f>INDEX('Summary - 2013'!$E$6:$Q$42,MATCH('Charts - time series'!$X24,'Summary - 2013'!$E$6:$E$42,0),MATCH($B$2,'Summary - 2013'!$E$6:$Q$6,0))</f>
        <v>16806.189463863346</v>
      </c>
      <c r="Z24" s="317">
        <f>INDEX('Summary - 2014'!$E$6:$Q$43,MATCH('Charts - time series'!$X24,'Summary - 2014'!$E$6:$E$43,0),MATCH($B$2,'Summary - 2014'!$E$6:$Q$6,0))</f>
        <v>16480.800913209401</v>
      </c>
      <c r="AA24" s="317">
        <f>INDEX('Summary - 2015'!$E$6:$Q$42,MATCH('Charts - time series'!$X24,'Summary - 2015'!$E$6:$E$42,0),MATCH($B$2,'Summary - 2015'!$E$6:$Q$6,0))</f>
        <v>15350.378147464124</v>
      </c>
      <c r="AB24" s="317">
        <f>INDEX('Summary - 2016'!$E$6:$Q$41,MATCH('Charts - time series'!$X24,'Summary - 2016'!$E$6:$E$41,0),MATCH($B$2,'Summary - 2016'!$E$6:$Q$6,0))</f>
        <v>18021.383794164598</v>
      </c>
      <c r="AC24" s="317">
        <f>INDEX('Summary - 2017'!$E$6:$Q$42,MATCH('Charts - time series'!$X24,'Summary - 2017'!$E$6:$E$42,0),MATCH($B$2,'Summary - 2017'!$E$6:$Q$6,0))</f>
        <v>20426.755281757203</v>
      </c>
      <c r="AD24" s="317">
        <f>INDEX('Summary - 2018'!$E$6:$Q$42,MATCH('Charts - time series'!$X24,'Summary - 2018'!$E$6:$E$42,0),MATCH($B$2,'Summary - 2018'!$E$6:$Q$6,0))</f>
        <v>20268.39886613694</v>
      </c>
      <c r="AE24" s="317">
        <f>INDEX('Summary - 2019'!$E$6:$Q$43,MATCH('Charts - time series'!$X24,'Summary - 2019'!$E$6:$E$43,0),MATCH($B$2,'Summary - 2019'!$E$6:$Q$6,0))</f>
        <v>24983.211541906607</v>
      </c>
      <c r="AF24" s="332">
        <f t="shared" si="1"/>
        <v>0.23261890132065899</v>
      </c>
      <c r="AH24" s="449">
        <f t="shared" si="0"/>
        <v>7</v>
      </c>
    </row>
    <row r="25" spans="2:34" ht="16" customHeight="1">
      <c r="V25" s="306"/>
      <c r="W25" s="319"/>
      <c r="X25" s="307" t="s">
        <v>297</v>
      </c>
      <c r="Y25" s="327">
        <f>INDEX('Summary - 2013'!$E$6:$Q$42,MATCH('Charts - time series'!$X25,'Summary - 2013'!$E$6:$E$42,0),MATCH($B$2,'Summary - 2013'!$E$6:$Q$6,0))</f>
        <v>17146.5</v>
      </c>
      <c r="Z25" s="327">
        <f>INDEX('Summary - 2014'!$E$6:$Q$43,MATCH('Charts - time series'!$X25,'Summary - 2014'!$E$6:$E$43,0),MATCH($B$2,'Summary - 2014'!$E$6:$Q$6,0))</f>
        <v>20478.41</v>
      </c>
      <c r="AA25" s="327">
        <f>INDEX('Summary - 2015'!$E$6:$Q$42,MATCH('Charts - time series'!$X25,'Summary - 2015'!$E$6:$E$42,0),MATCH($B$2,'Summary - 2015'!$E$6:$Q$6,0))</f>
        <v>20006</v>
      </c>
      <c r="AB25" s="327">
        <f>INDEX('Summary - 2016'!$E$6:$Q$41,MATCH('Charts - time series'!$X25,'Summary - 2016'!$E$6:$E$41,0),MATCH($B$2,'Summary - 2016'!$E$6:$Q$6,0))</f>
        <v>29216.93</v>
      </c>
      <c r="AC25" s="317">
        <f>INDEX('Summary - 2017'!$E$6:$Q$42,MATCH('Charts - time series'!$X25,'Summary - 2017'!$E$6:$E$42,0),MATCH($B$2,'Summary - 2017'!$E$6:$Q$6,0))</f>
        <v>17105.330720000002</v>
      </c>
      <c r="AD25" s="317">
        <f>INDEX('Summary - 2018'!$E$6:$Q$42,MATCH('Charts - time series'!$X25,'Summary - 2018'!$E$6:$E$42,0),MATCH($B$2,'Summary - 2018'!$E$6:$Q$6,0))</f>
        <v>20964</v>
      </c>
      <c r="AE25" s="317">
        <f>INDEX('Summary - 2019'!$E$6:$Q$43,MATCH('Charts - time series'!$X25,'Summary - 2019'!$E$6:$E$43,0),MATCH($B$2,'Summary - 2019'!$E$6:$Q$6,0))</f>
        <v>23642.13</v>
      </c>
      <c r="AF25" s="331">
        <f t="shared" si="1"/>
        <v>0.12774899828277042</v>
      </c>
      <c r="AH25" s="449">
        <f t="shared" si="0"/>
        <v>7</v>
      </c>
    </row>
    <row r="26" spans="2:34" ht="16" customHeight="1">
      <c r="V26" s="306"/>
      <c r="W26" s="306"/>
      <c r="X26" s="318" t="s">
        <v>259</v>
      </c>
      <c r="Y26" s="317">
        <f>INDEX('Summary - 2013'!$E$6:$Q$42,MATCH('Charts - time series'!$X26,'Summary - 2013'!$E$6:$E$42,0),MATCH($B$2,'Summary - 2013'!$E$6:$Q$6,0))</f>
        <v>69</v>
      </c>
      <c r="Z26" s="317">
        <f>INDEX('Summary - 2014'!$E$6:$Q$43,MATCH('Charts - time series'!$X26,'Summary - 2014'!$E$6:$E$43,0),MATCH($B$2,'Summary - 2014'!$E$6:$Q$6,0))</f>
        <v>0</v>
      </c>
      <c r="AA26" s="317">
        <f>INDEX('Summary - 2015'!$E$6:$Q$42,MATCH('Charts - time series'!$X26,'Summary - 2015'!$E$6:$E$42,0),MATCH($B$2,'Summary - 2015'!$E$6:$Q$6,0))</f>
        <v>14.66</v>
      </c>
      <c r="AB26" s="317">
        <f>INDEX('Summary - 2016'!$E$6:$Q$41,MATCH('Charts - time series'!$X26,'Summary - 2016'!$E$6:$E$41,0),MATCH($B$2,'Summary - 2016'!$E$6:$Q$6,0))</f>
        <v>30</v>
      </c>
      <c r="AC26" s="317">
        <f>INDEX('Summary - 2017'!$E$6:$Q$42,MATCH('Charts - time series'!$X26,'Summary - 2017'!$E$6:$E$42,0),MATCH($B$2,'Summary - 2017'!$E$6:$Q$6,0))</f>
        <v>5272.5230725116107</v>
      </c>
      <c r="AD26" s="317">
        <f>INDEX('Summary - 2018'!$E$6:$Q$42,MATCH('Charts - time series'!$X26,'Summary - 2018'!$E$6:$E$42,0),MATCH($B$2,'Summary - 2018'!$E$6:$Q$6,0))</f>
        <v>5090.6149244259313</v>
      </c>
      <c r="AE26" s="317">
        <f>INDEX('Summary - 2019'!$E$6:$Q$43,MATCH('Charts - time series'!$X26,'Summary - 2019'!$E$6:$E$43,0),MATCH($B$2,'Summary - 2019'!$E$6:$Q$6,0))</f>
        <v>6383.0659999999998</v>
      </c>
      <c r="AF26" s="332">
        <f t="shared" si="1"/>
        <v>0.25388898880812882</v>
      </c>
      <c r="AH26" s="449">
        <f t="shared" si="0"/>
        <v>6</v>
      </c>
    </row>
    <row r="27" spans="2:34" ht="16" customHeight="1">
      <c r="V27" s="306"/>
      <c r="W27" s="306"/>
      <c r="X27" s="307" t="s">
        <v>262</v>
      </c>
      <c r="Y27" s="327">
        <f>INDEX('Summary - 2013'!$E$6:$Q$42,MATCH('Charts - time series'!$X27,'Summary - 2013'!$E$6:$E$42,0),MATCH($B$2,'Summary - 2013'!$E$6:$Q$6,0))</f>
        <v>35.924755225863002</v>
      </c>
      <c r="Z27" s="327">
        <f>INDEX('Summary - 2014'!$E$6:$Q$43,MATCH('Charts - time series'!$X27,'Summary - 2014'!$E$6:$E$43,0),MATCH($B$2,'Summary - 2014'!$E$6:$Q$6,0))</f>
        <v>540.15660532796903</v>
      </c>
      <c r="AA27" s="327">
        <f>INDEX('Summary - 2015'!$E$6:$Q$42,MATCH('Charts - time series'!$X27,'Summary - 2015'!$E$6:$E$42,0),MATCH($B$2,'Summary - 2015'!$E$6:$Q$6,0))</f>
        <v>8371.4328509184179</v>
      </c>
      <c r="AB27" s="327">
        <f>INDEX('Summary - 2016'!$E$6:$Q$41,MATCH('Charts - time series'!$X27,'Summary - 2016'!$E$6:$E$41,0),MATCH($B$2,'Summary - 2016'!$E$6:$Q$6,0))</f>
        <v>8664.4037029088086</v>
      </c>
      <c r="AC27" s="317">
        <f>INDEX('Summary - 2017'!$E$6:$Q$42,MATCH('Charts - time series'!$X27,'Summary - 2017'!$E$6:$E$42,0),MATCH($B$2,'Summary - 2017'!$E$6:$Q$6,0))</f>
        <v>7715.8427950434179</v>
      </c>
      <c r="AD27" s="317">
        <f>INDEX('Summary - 2018'!$E$6:$Q$42,MATCH('Charts - time series'!$X27,'Summary - 2018'!$E$6:$E$42,0),MATCH($B$2,'Summary - 2018'!$E$6:$Q$6,0))</f>
        <v>7662.7501343406993</v>
      </c>
      <c r="AE27" s="317">
        <f>INDEX('Summary - 2019'!$E$6:$Q$43,MATCH('Charts - time series'!$X27,'Summary - 2019'!$E$6:$E$43,0),MATCH($B$2,'Summary - 2019'!$E$6:$Q$6,0))</f>
        <v>9922.4455088099676</v>
      </c>
      <c r="AF27" s="331">
        <f t="shared" si="1"/>
        <v>0.29489352188875606</v>
      </c>
      <c r="AH27" s="449">
        <f t="shared" si="0"/>
        <v>7</v>
      </c>
    </row>
    <row r="28" spans="2:34" ht="16" customHeight="1">
      <c r="V28" s="306"/>
      <c r="W28" s="306"/>
      <c r="X28" s="318" t="s">
        <v>299</v>
      </c>
      <c r="Y28" s="317">
        <f>INDEX('Summary - 2013'!$E$6:$Q$42,MATCH('Charts - time series'!$X28,'Summary - 2013'!$E$6:$E$42,0),MATCH($B$2,'Summary - 2013'!$E$6:$Q$6,0))</f>
        <v>8473</v>
      </c>
      <c r="Z28" s="317">
        <f>INDEX('Summary - 2014'!$E$6:$Q$43,MATCH('Charts - time series'!$X28,'Summary - 2014'!$E$6:$E$43,0),MATCH($B$2,'Summary - 2014'!$E$6:$Q$6,0))</f>
        <v>4577.3613329999998</v>
      </c>
      <c r="AA28" s="317" t="e">
        <f>INDEX('Summary - 2015'!$E$6:$Q$42,MATCH('Charts - time series'!$X28,'Summary - 2015'!$E$6:$E$42,0),MATCH($B$2,'Summary - 2015'!$E$6:$Q$6,0))</f>
        <v>#N/A</v>
      </c>
      <c r="AB28" s="317" t="e">
        <f>INDEX('Summary - 2016'!$E$6:$Q$41,MATCH('Charts - time series'!$X28,'Summary - 2016'!$E$6:$E$41,0),MATCH($B$2,'Summary - 2016'!$E$6:$Q$6,0))</f>
        <v>#N/A</v>
      </c>
      <c r="AC28" s="317" t="e">
        <f>INDEX('Summary - 2017'!$E$6:$Q$42,MATCH('Charts - time series'!$X28,'Summary - 2017'!$E$6:$E$42,0),MATCH($B$2,'Summary - 2017'!$E$6:$Q$6,0))</f>
        <v>#N/A</v>
      </c>
      <c r="AD28" s="317" t="e">
        <f>INDEX('Summary - 2018'!$E$6:$Q$42,MATCH('Charts - time series'!$X28,'Summary - 2018'!$E$6:$E$42,0),MATCH($B$2,'Summary - 2018'!$E$6:$Q$6,0))</f>
        <v>#N/A</v>
      </c>
      <c r="AE28" s="317">
        <f>INDEX('Summary - 2019'!$E$6:$Q$43,MATCH('Charts - time series'!$X28,'Summary - 2019'!$E$6:$E$43,0),MATCH($B$2,'Summary - 2019'!$E$6:$Q$6,0))</f>
        <v>5501.9943329999996</v>
      </c>
      <c r="AF28" s="332" t="str">
        <f t="shared" si="1"/>
        <v/>
      </c>
      <c r="AH28" s="449">
        <f t="shared" si="0"/>
        <v>3</v>
      </c>
    </row>
    <row r="29" spans="2:34" ht="16" customHeight="1">
      <c r="V29" s="306"/>
      <c r="W29" s="306"/>
      <c r="X29" s="307" t="s">
        <v>264</v>
      </c>
      <c r="Y29" s="327">
        <f>INDEX('Summary - 2013'!$E$6:$Q$42,MATCH('Charts - time series'!$X29,'Summary - 2013'!$E$6:$E$42,0),MATCH($B$2,'Summary - 2013'!$E$6:$Q$6,0))</f>
        <v>255861.42739821313</v>
      </c>
      <c r="Z29" s="327">
        <f>INDEX('Summary - 2014'!$E$6:$Q$43,MATCH('Charts - time series'!$X29,'Summary - 2014'!$E$6:$E$43,0),MATCH($B$2,'Summary - 2014'!$E$6:$Q$6,0))</f>
        <v>354704.719722801</v>
      </c>
      <c r="AA29" s="327">
        <f>INDEX('Summary - 2015'!$E$6:$Q$42,MATCH('Charts - time series'!$X29,'Summary - 2015'!$E$6:$E$42,0),MATCH($B$2,'Summary - 2015'!$E$6:$Q$6,0))</f>
        <v>197006.521496523</v>
      </c>
      <c r="AB29" s="327">
        <f>INDEX('Summary - 2016'!$E$6:$Q$41,MATCH('Charts - time series'!$X29,'Summary - 2016'!$E$6:$E$41,0),MATCH($B$2,'Summary - 2016'!$E$6:$Q$6,0))</f>
        <v>211874.19166687079</v>
      </c>
      <c r="AC29" s="317">
        <f>INDEX('Summary - 2017'!$E$6:$Q$42,MATCH('Charts - time series'!$X29,'Summary - 2017'!$E$6:$E$42,0),MATCH($B$2,'Summary - 2017'!$E$6:$Q$6,0))</f>
        <v>184370.30374130941</v>
      </c>
      <c r="AD29" s="317">
        <f>INDEX('Summary - 2018'!$E$6:$Q$42,MATCH('Charts - time series'!$X29,'Summary - 2018'!$E$6:$E$42,0),MATCH($B$2,'Summary - 2018'!$E$6:$Q$6,0))</f>
        <v>174440.98900892117</v>
      </c>
      <c r="AE29" s="317">
        <f>INDEX('Summary - 2019'!$E$6:$Q$43,MATCH('Charts - time series'!$X29,'Summary - 2019'!$E$6:$E$43,0),MATCH($B$2,'Summary - 2019'!$E$6:$Q$6,0))</f>
        <v>193571.49796344506</v>
      </c>
      <c r="AF29" s="331">
        <f t="shared" si="1"/>
        <v>0.10966751027503929</v>
      </c>
      <c r="AH29" s="449">
        <f t="shared" si="0"/>
        <v>7</v>
      </c>
    </row>
    <row r="30" spans="2:34" ht="16" customHeight="1">
      <c r="V30" s="306"/>
      <c r="W30" s="306"/>
      <c r="X30" s="318" t="s">
        <v>266</v>
      </c>
      <c r="Y30" s="317">
        <f>INDEX('Summary - 2013'!$E$6:$Q$42,MATCH('Charts - time series'!$X30,'Summary - 2013'!$E$6:$E$42,0),MATCH($B$2,'Summary - 2013'!$E$6:$Q$6,0))</f>
        <v>26770</v>
      </c>
      <c r="Z30" s="317">
        <f>INDEX('Summary - 2014'!$E$6:$Q$43,MATCH('Charts - time series'!$X30,'Summary - 2014'!$E$6:$E$43,0),MATCH($B$2,'Summary - 2014'!$E$6:$Q$6,0))</f>
        <v>24869</v>
      </c>
      <c r="AA30" s="317">
        <f>INDEX('Summary - 2015'!$E$6:$Q$42,MATCH('Charts - time series'!$X30,'Summary - 2015'!$E$6:$E$42,0),MATCH($B$2,'Summary - 2015'!$E$6:$Q$6,0))</f>
        <v>20757</v>
      </c>
      <c r="AB30" s="317">
        <f>INDEX('Summary - 2016'!$E$6:$Q$41,MATCH('Charts - time series'!$X30,'Summary - 2016'!$E$6:$E$41,0),MATCH($B$2,'Summary - 2016'!$E$6:$Q$6,0))</f>
        <v>41918</v>
      </c>
      <c r="AC30" s="317">
        <f>INDEX('Summary - 2017'!$E$6:$Q$42,MATCH('Charts - time series'!$X30,'Summary - 2017'!$E$6:$E$42,0),MATCH($B$2,'Summary - 2017'!$E$6:$Q$6,0))</f>
        <v>37659</v>
      </c>
      <c r="AD30" s="317">
        <f>INDEX('Summary - 2018'!$E$6:$Q$42,MATCH('Charts - time series'!$X30,'Summary - 2018'!$E$6:$E$42,0),MATCH($B$2,'Summary - 2018'!$E$6:$Q$6,0))</f>
        <v>38244.355430000003</v>
      </c>
      <c r="AE30" s="317">
        <f>INDEX('Summary - 2019'!$E$6:$Q$43,MATCH('Charts - time series'!$X30,'Summary - 2019'!$E$6:$E$43,0),MATCH($B$2,'Summary - 2019'!$E$6:$Q$6,0))</f>
        <v>38114.290023000001</v>
      </c>
      <c r="AF30" s="332">
        <f t="shared" si="1"/>
        <v>-3.4009046704438495E-3</v>
      </c>
      <c r="AH30" s="449">
        <f t="shared" si="0"/>
        <v>7</v>
      </c>
    </row>
    <row r="31" spans="2:34" ht="16" customHeight="1">
      <c r="V31" s="306"/>
      <c r="W31" s="306"/>
      <c r="X31" s="307" t="s">
        <v>267</v>
      </c>
      <c r="Y31" s="327">
        <f>INDEX('Summary - 2013'!$E$6:$Q$42,MATCH('Charts - time series'!$X31,'Summary - 2013'!$E$6:$E$42,0),MATCH($B$2,'Summary - 2013'!$E$6:$Q$6,0))</f>
        <v>7.3956210000000002</v>
      </c>
      <c r="Z31" s="327">
        <f>INDEX('Summary - 2014'!$E$6:$Q$43,MATCH('Charts - time series'!$X31,'Summary - 2014'!$E$6:$E$43,0),MATCH($B$2,'Summary - 2014'!$E$6:$Q$6,0))</f>
        <v>26707.138421</v>
      </c>
      <c r="AA31" s="327">
        <f>INDEX('Summary - 2015'!$E$6:$Q$42,MATCH('Charts - time series'!$X31,'Summary - 2015'!$E$6:$E$42,0),MATCH($B$2,'Summary - 2015'!$E$6:$Q$6,0))</f>
        <v>29872.782999999999</v>
      </c>
      <c r="AB31" s="327">
        <f>INDEX('Summary - 2016'!$E$6:$Q$41,MATCH('Charts - time series'!$X31,'Summary - 2016'!$E$6:$E$41,0),MATCH($B$2,'Summary - 2016'!$E$6:$Q$6,0))</f>
        <v>25465.351999999999</v>
      </c>
      <c r="AC31" s="317">
        <f>INDEX('Summary - 2017'!$E$6:$Q$42,MATCH('Charts - time series'!$X31,'Summary - 2017'!$E$6:$E$42,0),MATCH($B$2,'Summary - 2017'!$E$6:$Q$6,0))</f>
        <v>23419.382000000001</v>
      </c>
      <c r="AD31" s="317">
        <f>INDEX('Summary - 2018'!$E$6:$Q$42,MATCH('Charts - time series'!$X31,'Summary - 2018'!$E$6:$E$42,0),MATCH($B$2,'Summary - 2018'!$E$6:$Q$6,0))</f>
        <v>17557.971000000001</v>
      </c>
      <c r="AE31" s="317">
        <f>INDEX('Summary - 2019'!$E$6:$Q$43,MATCH('Charts - time series'!$X31,'Summary - 2019'!$E$6:$E$43,0),MATCH($B$2,'Summary - 2019'!$E$6:$Q$6,0))</f>
        <v>24082.964</v>
      </c>
      <c r="AF31" s="331">
        <f t="shared" si="1"/>
        <v>0.37162568499515114</v>
      </c>
      <c r="AH31" s="449">
        <f t="shared" si="0"/>
        <v>7</v>
      </c>
    </row>
    <row r="32" spans="2:34" ht="16" customHeight="1">
      <c r="V32" s="306"/>
      <c r="W32" s="306"/>
      <c r="X32" s="318" t="s">
        <v>269</v>
      </c>
      <c r="Y32" s="317">
        <f>INDEX('Summary - 2013'!$E$6:$Q$42,MATCH('Charts - time series'!$X32,'Summary - 2013'!$E$6:$E$42,0),MATCH($B$2,'Summary - 2013'!$E$6:$Q$6,0))</f>
        <v>0</v>
      </c>
      <c r="Z32" s="317">
        <f>INDEX('Summary - 2014'!$E$6:$Q$43,MATCH('Charts - time series'!$X32,'Summary - 2014'!$E$6:$E$43,0),MATCH($B$2,'Summary - 2014'!$E$6:$Q$6,0))</f>
        <v>0</v>
      </c>
      <c r="AA32" s="317">
        <f>INDEX('Summary - 2015'!$E$6:$Q$42,MATCH('Charts - time series'!$X32,'Summary - 2015'!$E$6:$E$42,0),MATCH($B$2,'Summary - 2015'!$E$6:$Q$6,0))</f>
        <v>62.6</v>
      </c>
      <c r="AB32" s="317">
        <f>INDEX('Summary - 2016'!$E$6:$Q$41,MATCH('Charts - time series'!$X32,'Summary - 2016'!$E$6:$E$41,0),MATCH($B$2,'Summary - 2016'!$E$6:$Q$6,0))</f>
        <v>472</v>
      </c>
      <c r="AC32" s="317">
        <f>INDEX('Summary - 2017'!$E$6:$Q$42,MATCH('Charts - time series'!$X32,'Summary - 2017'!$E$6:$E$42,0),MATCH($B$2,'Summary - 2017'!$E$6:$Q$6,0))</f>
        <v>146.30000000000001</v>
      </c>
      <c r="AD32" s="317">
        <f>INDEX('Summary - 2018'!$E$6:$Q$42,MATCH('Charts - time series'!$X32,'Summary - 2018'!$E$6:$E$42,0),MATCH($B$2,'Summary - 2018'!$E$6:$Q$6,0))</f>
        <v>0</v>
      </c>
      <c r="AE32" s="317">
        <f>INDEX('Summary - 2019'!$E$6:$Q$43,MATCH('Charts - time series'!$X32,'Summary - 2019'!$E$6:$E$43,0),MATCH($B$2,'Summary - 2019'!$E$6:$Q$6,0))</f>
        <v>0</v>
      </c>
      <c r="AF32" s="332" t="str">
        <f t="shared" si="1"/>
        <v/>
      </c>
      <c r="AH32" s="449">
        <f t="shared" si="0"/>
        <v>3</v>
      </c>
    </row>
    <row r="33" spans="2:34" ht="16" customHeight="1">
      <c r="V33" s="306"/>
      <c r="W33" s="306"/>
      <c r="X33" s="307" t="s">
        <v>691</v>
      </c>
      <c r="Y33" s="327">
        <f>IF(ISERROR(INDEX('Summary - 2013'!$E$6:$Q$42,MATCH('Charts - time series'!$X33,'Summary - 2013'!$E$6:$E$42,0),MATCH($B$2,'Summary - 2013'!$E$6:$Q$6,0))),INDEX('Summary - 2013'!$E$6:$Q$42,MATCH("La Caixa",'Summary - 2013'!$E$6:$E$42,0),MATCH($B$2,'Summary - 2013'!$E$6:$Q$6,0)),INDEX('Summary - 2013'!$E$6:$Q$42,MATCH('Charts - time series'!$X33,'Summary - 2013'!$E$6:$E$42,0),MATCH($B$2,'Summary - 2013'!$E$6:$Q$6,0)))</f>
        <v>140</v>
      </c>
      <c r="Z33" s="327">
        <f>IF(ISERROR(INDEX('Summary - 2014'!$E$6:$Q$43,MATCH('Charts - time series'!$X33,'Summary - 2014'!$E$6:$E$43,0),MATCH($B$2,'Summary - 2014'!$E$6:$Q$6,0))),INDEX('Summary - 2014'!$E$6:$Q$43,MATCH("La Caixa",'Summary - 2014'!$E$6:$E$43,0),MATCH($B$2,'Summary - 2014'!$E$6:$Q$6,0)),INDEX('Summary - 2014'!$E$6:$Q$43,MATCH('Charts - time series'!$X33,'Summary - 2014'!$E$6:$E$43,0),MATCH($B$2,'Summary - 2014'!$E$6:$Q$6,0)))</f>
        <v>103.15981500000001</v>
      </c>
      <c r="AA33" s="327">
        <f>IF(ISERROR(INDEX('Summary - 2015'!$E$6:$Q$42,MATCH('Charts - time series'!$X33,'Summary - 2015'!$E$6:$E$42,0),MATCH($B$2,'Summary - 2015'!$E$6:$Q$6,0))),INDEX('Summary - 2015'!$E$6:$Q$42,MATCH("La Caixa",'Summary - 2015'!$E$6:$E$42,0),MATCH($B$2,'Summary - 2015'!$E$6:$Q$6,0)),INDEX('Summary - 2015'!$E$6:$Q$42,MATCH('Charts - time series'!$X33,'Summary - 2015'!$E$6:$E$42,0),MATCH($B$2,'Summary - 2015'!$E$6:$Q$6,0)))</f>
        <v>594.1</v>
      </c>
      <c r="AB33" s="327">
        <f>IF(ISERROR(INDEX('Summary - 2016'!$E$6:$Q$41,MATCH('Charts - time series'!$X33,'Summary - 2016'!$E$6:$E$41,0),MATCH($B$2,'Summary - 2016'!$E$6:$Q$6,0))),INDEX('Summary - 2016'!$E$6:$Q$41,MATCH("La Caixa",'Summary - 2016'!$E$6:$E$41,0),MATCH($B$2,'Summary - 2016'!$E$6:$Q$6,0)),INDEX('Summary - 2016'!$E$6:$Q$41,MATCH('Charts - time series'!$X33,'Summary - 2016'!$E$6:$E$41,0),MATCH($B$2,'Summary - 2016'!$E$6:$Q$6,0)))</f>
        <v>15</v>
      </c>
      <c r="AC33" s="317">
        <f>INDEX('Summary - 2017'!$E$6:$Q$42,MATCH('Charts - time series'!$X33,'Summary - 2017'!$E$6:$E$42,0),MATCH($B$2,'Summary - 2017'!$E$6:$Q$6,0))</f>
        <v>508.77983329000006</v>
      </c>
      <c r="AD33" s="317">
        <f>INDEX('Summary - 2018'!$E$6:$Q$42,MATCH('Charts - time series'!$X33,'Summary - 2018'!$E$6:$E$42,0),MATCH($B$2,'Summary - 2018'!$E$6:$Q$6,0))</f>
        <v>71.555416399999999</v>
      </c>
      <c r="AE33" s="317">
        <f>INDEX('Summary - 2019'!$E$6:$Q$43,MATCH('Charts - time series'!$X33,'Summary - 2019'!$E$6:$E$43,0),MATCH($B$2,'Summary - 2019'!$E$6:$Q$6,0))</f>
        <v>216.75979236000003</v>
      </c>
      <c r="AF33" s="331">
        <f t="shared" si="1"/>
        <v>2.0292576476432891</v>
      </c>
      <c r="AH33" s="449">
        <f t="shared" si="0"/>
        <v>7</v>
      </c>
    </row>
    <row r="34" spans="2:34" ht="16" customHeight="1">
      <c r="V34" s="306"/>
      <c r="W34" s="306"/>
      <c r="X34" s="318" t="s">
        <v>300</v>
      </c>
      <c r="Y34" s="317">
        <f>INDEX('Summary - 2013'!$E$6:$Q$42,MATCH('Charts - time series'!$X34,'Summary - 2013'!$E$6:$E$42,0),MATCH($B$2,'Summary - 2013'!$E$6:$Q$6,0))</f>
        <v>21621.31</v>
      </c>
      <c r="Z34" s="317">
        <f>INDEX('Summary - 2014'!$E$6:$Q$43,MATCH('Charts - time series'!$X34,'Summary - 2014'!$E$6:$E$43,0),MATCH($B$2,'Summary - 2014'!$E$6:$Q$6,0))</f>
        <v>21907.23007754</v>
      </c>
      <c r="AA34" s="317">
        <f>INDEX('Summary - 2015'!$E$6:$Q$42,MATCH('Charts - time series'!$X34,'Summary - 2015'!$E$6:$E$42,0),MATCH($B$2,'Summary - 2015'!$E$6:$Q$6,0))</f>
        <v>23509.493999999999</v>
      </c>
      <c r="AB34" s="317">
        <f>INDEX('Summary - 2016'!$E$6:$Q$41,MATCH('Charts - time series'!$X34,'Summary - 2016'!$E$6:$E$41,0),MATCH($B$2,'Summary - 2016'!$E$6:$Q$6,0))</f>
        <v>26149.901000000002</v>
      </c>
      <c r="AC34" s="317">
        <f>INDEX('Summary - 2017'!$E$6:$Q$42,MATCH('Charts - time series'!$X34,'Summary - 2017'!$E$6:$E$42,0),MATCH($B$2,'Summary - 2017'!$E$6:$Q$6,0))</f>
        <v>22510.511708425911</v>
      </c>
      <c r="AD34" s="317">
        <f>INDEX('Summary - 2018'!$E$6:$Q$42,MATCH('Charts - time series'!$X34,'Summary - 2018'!$E$6:$E$42,0),MATCH($B$2,'Summary - 2018'!$E$6:$Q$6,0))</f>
        <v>22793.968000000001</v>
      </c>
      <c r="AE34" s="317">
        <f>INDEX('Summary - 2019'!$E$6:$Q$43,MATCH('Charts - time series'!$X34,'Summary - 2019'!$E$6:$E$43,0),MATCH($B$2,'Summary - 2019'!$E$6:$Q$6,0))</f>
        <v>25557.370999999999</v>
      </c>
      <c r="AF34" s="332">
        <f t="shared" si="1"/>
        <v>0.12123395979146756</v>
      </c>
      <c r="AH34" s="449">
        <f t="shared" si="0"/>
        <v>7</v>
      </c>
    </row>
    <row r="35" spans="2:34" ht="16" customHeight="1">
      <c r="V35" s="306"/>
      <c r="W35" s="306"/>
      <c r="X35" s="307" t="s">
        <v>271</v>
      </c>
      <c r="Y35" s="327">
        <f>INDEX('Summary - 2013'!$E$6:$Q$42,MATCH('Charts - time series'!$X35,'Summary - 2013'!$E$6:$E$42,0),MATCH($B$2,'Summary - 2013'!$E$6:$Q$6,0))</f>
        <v>12180.64051596</v>
      </c>
      <c r="Z35" s="327">
        <f>INDEX('Summary - 2014'!$E$6:$Q$43,MATCH('Charts - time series'!$X35,'Summary - 2014'!$E$6:$E$43,0),MATCH($B$2,'Summary - 2014'!$E$6:$Q$6,0))</f>
        <v>26584.927452191998</v>
      </c>
      <c r="AA35" s="327">
        <f>INDEX('Summary - 2015'!$E$6:$Q$42,MATCH('Charts - time series'!$X35,'Summary - 2015'!$E$6:$E$42,0),MATCH($B$2,'Summary - 2015'!$E$6:$Q$6,0))</f>
        <v>35543.293143071001</v>
      </c>
      <c r="AB35" s="327">
        <f>INDEX('Summary - 2016'!$E$6:$Q$41,MATCH('Charts - time series'!$X35,'Summary - 2016'!$E$6:$E$41,0),MATCH($B$2,'Summary - 2016'!$E$6:$Q$6,0))</f>
        <v>31568.128195488</v>
      </c>
      <c r="AC35" s="317">
        <f>INDEX('Summary - 2017'!$E$6:$Q$42,MATCH('Charts - time series'!$X35,'Summary - 2017'!$E$6:$E$42,0),MATCH($B$2,'Summary - 2017'!$E$6:$Q$6,0))</f>
        <v>25864.770131236</v>
      </c>
      <c r="AD35" s="317">
        <f>INDEX('Summary - 2018'!$E$6:$Q$42,MATCH('Charts - time series'!$X35,'Summary - 2018'!$E$6:$E$42,0),MATCH($B$2,'Summary - 2018'!$E$6:$Q$6,0))</f>
        <v>32924.552550384004</v>
      </c>
      <c r="AE35" s="317">
        <f>INDEX('Summary - 2019'!$E$6:$Q$43,MATCH('Charts - time series'!$X35,'Summary - 2019'!$E$6:$E$43,0),MATCH($B$2,'Summary - 2019'!$E$6:$Q$6,0))</f>
        <v>29825.357246673258</v>
      </c>
      <c r="AF35" s="331">
        <f t="shared" si="1"/>
        <v>-9.4130217835704411E-2</v>
      </c>
      <c r="AH35" s="449">
        <f t="shared" si="0"/>
        <v>7</v>
      </c>
    </row>
    <row r="36" spans="2:34" ht="16" customHeight="1">
      <c r="V36" s="306"/>
      <c r="W36" s="306"/>
      <c r="X36" s="318" t="s">
        <v>273</v>
      </c>
      <c r="Y36" s="317">
        <f>INDEX('Summary - 2013'!$E$6:$Q$42,MATCH('Charts - time series'!$X36,'Summary - 2013'!$E$6:$E$42,0),MATCH($B$2,'Summary - 2013'!$E$6:$Q$6,0))</f>
        <v>0</v>
      </c>
      <c r="Z36" s="317">
        <f>INDEX('Summary - 2014'!$E$6:$Q$43,MATCH('Charts - time series'!$X36,'Summary - 2014'!$E$6:$E$43,0),MATCH($B$2,'Summary - 2014'!$E$6:$Q$6,0))</f>
        <v>0</v>
      </c>
      <c r="AA36" s="317">
        <f>INDEX('Summary - 2015'!$E$6:$Q$42,MATCH('Charts - time series'!$X36,'Summary - 2015'!$E$6:$E$42,0),MATCH($B$2,'Summary - 2015'!$E$6:$Q$6,0))</f>
        <v>0</v>
      </c>
      <c r="AB36" s="317">
        <f>INDEX('Summary - 2016'!$E$6:$Q$41,MATCH('Charts - time series'!$X36,'Summary - 2016'!$E$6:$E$41,0),MATCH($B$2,'Summary - 2016'!$E$6:$Q$6,0))</f>
        <v>0</v>
      </c>
      <c r="AC36" s="317">
        <f>INDEX('Summary - 2017'!$E$6:$Q$42,MATCH('Charts - time series'!$X36,'Summary - 2017'!$E$6:$E$42,0),MATCH($B$2,'Summary - 2017'!$E$6:$Q$6,0))</f>
        <v>0</v>
      </c>
      <c r="AD36" s="317">
        <f>INDEX('Summary - 2018'!$E$6:$Q$42,MATCH('Charts - time series'!$X36,'Summary - 2018'!$E$6:$E$42,0),MATCH($B$2,'Summary - 2018'!$E$6:$Q$6,0))</f>
        <v>0</v>
      </c>
      <c r="AE36" s="317">
        <f>INDEX('Summary - 2019'!$E$6:$Q$43,MATCH('Charts - time series'!$X36,'Summary - 2019'!$E$6:$E$43,0),MATCH($B$2,'Summary - 2019'!$E$6:$Q$6,0))</f>
        <v>0</v>
      </c>
      <c r="AF36" s="332" t="str">
        <f t="shared" si="1"/>
        <v/>
      </c>
      <c r="AH36" s="449">
        <f t="shared" si="0"/>
        <v>0</v>
      </c>
    </row>
    <row r="37" spans="2:34" ht="16" customHeight="1">
      <c r="V37" s="306"/>
      <c r="W37" s="306"/>
      <c r="X37" s="307" t="s">
        <v>275</v>
      </c>
      <c r="Y37" s="327">
        <f>INDEX('Summary - 2013'!$E$6:$Q$42,MATCH('Charts - time series'!$X37,'Summary - 2013'!$E$6:$E$42,0),MATCH($B$2,'Summary - 2013'!$E$6:$Q$6,0))</f>
        <v>37233</v>
      </c>
      <c r="Z37" s="327">
        <f>INDEX('Summary - 2014'!$E$6:$Q$43,MATCH('Charts - time series'!$X37,'Summary - 2014'!$E$6:$E$43,0),MATCH($B$2,'Summary - 2014'!$E$6:$Q$6,0))</f>
        <v>53975</v>
      </c>
      <c r="AA37" s="327">
        <f>INDEX('Summary - 2015'!$E$6:$Q$42,MATCH('Charts - time series'!$X37,'Summary - 2015'!$E$6:$E$42,0),MATCH($B$2,'Summary - 2015'!$E$6:$Q$6,0))</f>
        <v>55820.593999999997</v>
      </c>
      <c r="AB37" s="327">
        <f>INDEX('Summary - 2016'!$E$6:$Q$41,MATCH('Charts - time series'!$X37,'Summary - 2016'!$E$6:$E$41,0),MATCH($B$2,'Summary - 2016'!$E$6:$Q$6,0))</f>
        <v>59403.542000000001</v>
      </c>
      <c r="AC37" s="317">
        <f>INDEX('Summary - 2017'!$E$6:$Q$42,MATCH('Charts - time series'!$X37,'Summary - 2017'!$E$6:$E$42,0),MATCH($B$2,'Summary - 2017'!$E$6:$Q$6,0))</f>
        <v>76203.241999999998</v>
      </c>
      <c r="AD37" s="317">
        <f>INDEX('Summary - 2018'!$E$6:$Q$42,MATCH('Charts - time series'!$X37,'Summary - 2018'!$E$6:$E$42,0),MATCH($B$2,'Summary - 2018'!$E$6:$Q$6,0))</f>
        <v>20598.007000000001</v>
      </c>
      <c r="AE37" s="317">
        <f>INDEX('Summary - 2019'!$E$6:$Q$43,MATCH('Charts - time series'!$X37,'Summary - 2019'!$E$6:$E$43,0),MATCH($B$2,'Summary - 2019'!$E$6:$Q$6,0))</f>
        <v>1148.3979999999999</v>
      </c>
      <c r="AF37" s="331">
        <f t="shared" si="1"/>
        <v>-0.94424713031702534</v>
      </c>
      <c r="AH37" s="449">
        <f t="shared" si="0"/>
        <v>7</v>
      </c>
    </row>
    <row r="38" spans="2:34" ht="16" customHeight="1">
      <c r="V38" s="306"/>
      <c r="W38" s="306"/>
      <c r="X38" s="318" t="s">
        <v>302</v>
      </c>
      <c r="Y38" s="317">
        <f>INDEX('Summary - 2013'!$E$6:$Q$42,MATCH('Charts - time series'!$X38,'Summary - 2013'!$E$6:$E$42,0),MATCH($B$2,'Summary - 2013'!$E$6:$Q$6,0))</f>
        <v>9309.33</v>
      </c>
      <c r="Z38" s="317">
        <f>INDEX('Summary - 2014'!$E$6:$Q$43,MATCH('Charts - time series'!$X38,'Summary - 2014'!$E$6:$E$43,0),MATCH($B$2,'Summary - 2014'!$E$6:$Q$6,0))</f>
        <v>6886.08</v>
      </c>
      <c r="AA38" s="317">
        <f>INDEX('Summary - 2015'!$E$6:$Q$42,MATCH('Charts - time series'!$X38,'Summary - 2015'!$E$6:$E$42,0),MATCH($B$2,'Summary - 2015'!$E$6:$Q$6,0))</f>
        <v>8429.0300000000007</v>
      </c>
      <c r="AB38" s="317" t="e">
        <f>INDEX('Summary - 2016'!$E$6:$Q$41,MATCH('Charts - time series'!$X38,'Summary - 2016'!$E$6:$E$41,0),MATCH($B$2,'Summary - 2016'!$E$6:$Q$6,0))</f>
        <v>#N/A</v>
      </c>
      <c r="AC38" s="317" t="e">
        <f>INDEX('Summary - 2017'!$E$6:$Q$42,MATCH('Charts - time series'!$X38,'Summary - 2017'!$E$6:$E$42,0),MATCH($B$2,'Summary - 2017'!$E$6:$Q$6,0))</f>
        <v>#N/A</v>
      </c>
      <c r="AD38" s="317" t="e">
        <f>INDEX('Summary - 2018'!$E$6:$Q$42,MATCH('Charts - time series'!$X38,'Summary - 2018'!$E$6:$E$42,0),MATCH($B$2,'Summary - 2018'!$E$6:$Q$6,0))</f>
        <v>#N/A</v>
      </c>
      <c r="AE38" s="317" t="e">
        <f>INDEX('Summary - 2019'!$E$6:$Q$43,MATCH('Charts - time series'!$X38,'Summary - 2019'!$E$6:$E$43,0),MATCH($B$2,'Summary - 2019'!$E$6:$Q$6,0))</f>
        <v>#N/A</v>
      </c>
      <c r="AF38" s="331" t="str">
        <f t="shared" si="1"/>
        <v/>
      </c>
      <c r="AH38" s="449">
        <f t="shared" si="0"/>
        <v>3</v>
      </c>
    </row>
    <row r="39" spans="2:34" ht="16" customHeight="1">
      <c r="V39" s="306"/>
      <c r="W39" s="306"/>
      <c r="X39" s="307" t="s">
        <v>382</v>
      </c>
      <c r="Y39" s="327" t="e">
        <f>INDEX('Summary - 2013'!$E$6:$Q$42,MATCH('Charts - time series'!$X39,'Summary - 2013'!$E$6:$E$42,0),MATCH($B$2,'Summary - 2013'!$E$6:$Q$6,0))</f>
        <v>#N/A</v>
      </c>
      <c r="Z39" s="327" t="e">
        <f>INDEX('Summary - 2014'!$E$6:$Q$43,MATCH('Charts - time series'!$X39,'Summary - 2014'!$E$6:$E$43,0),MATCH($B$2,'Summary - 2014'!$E$6:$Q$6,0))</f>
        <v>#N/A</v>
      </c>
      <c r="AA39" s="327">
        <f>INDEX('Summary - 2015'!$E$6:$Q$42,MATCH('Charts - time series'!$X39,'Summary - 2015'!$E$6:$E$42,0),MATCH($B$2,'Summary - 2015'!$E$6:$Q$6,0))</f>
        <v>1325.427192820682</v>
      </c>
      <c r="AB39" s="327" t="e">
        <f>INDEX('Summary - 2016'!$E$6:$Q$41,MATCH('Charts - time series'!$X39,'Summary - 2016'!$E$6:$E$41,0),MATCH($B$2,'Summary - 2016'!$E$6:$Q$6,0))</f>
        <v>#N/A</v>
      </c>
      <c r="AC39" s="317">
        <f>INDEX('Summary - 2017'!$E$6:$Q$42,MATCH('Charts - time series'!$X39,'Summary - 2017'!$E$6:$E$42,0),MATCH($B$2,'Summary - 2017'!$E$6:$Q$6,0))</f>
        <v>1867.0499321</v>
      </c>
      <c r="AD39" s="317">
        <f>INDEX('Summary - 2018'!$E$6:$Q$42,MATCH('Charts - time series'!$X39,'Summary - 2018'!$E$6:$E$42,0),MATCH($B$2,'Summary - 2018'!$E$6:$Q$6,0))</f>
        <v>1340.5255766226137</v>
      </c>
      <c r="AE39" s="317">
        <f>INDEX('Summary - 2019'!$E$6:$Q$43,MATCH('Charts - time series'!$X39,'Summary - 2019'!$E$6:$E$43,0),MATCH($B$2,'Summary - 2019'!$E$6:$Q$6,0))</f>
        <v>1874.6488831287072</v>
      </c>
      <c r="AF39" s="331">
        <f t="shared" si="1"/>
        <v>0.3984432045316062</v>
      </c>
      <c r="AH39" s="449">
        <f t="shared" si="0"/>
        <v>4</v>
      </c>
    </row>
    <row r="40" spans="2:34" ht="16" customHeight="1">
      <c r="V40" s="306"/>
      <c r="W40" s="306"/>
      <c r="X40" s="318" t="s">
        <v>277</v>
      </c>
      <c r="Y40" s="317">
        <f>INDEX('Summary - 2013'!$E$6:$Q$42,MATCH('Charts - time series'!$X40,'Summary - 2013'!$E$6:$E$42,0),MATCH($B$2,'Summary - 2013'!$E$6:$Q$6,0))</f>
        <v>13995</v>
      </c>
      <c r="Z40" s="317">
        <f>INDEX('Summary - 2014'!$E$6:$Q$43,MATCH('Charts - time series'!$X40,'Summary - 2014'!$E$6:$E$43,0),MATCH($B$2,'Summary - 2014'!$E$6:$Q$6,0))</f>
        <v>109089</v>
      </c>
      <c r="AA40" s="317">
        <f>INDEX('Summary - 2015'!$E$6:$Q$42,MATCH('Charts - time series'!$X40,'Summary - 2015'!$E$6:$E$42,0),MATCH($B$2,'Summary - 2015'!$E$6:$Q$6,0))</f>
        <v>8812</v>
      </c>
      <c r="AB40" s="317">
        <f>INDEX('Summary - 2016'!$E$6:$Q$41,MATCH('Charts - time series'!$X40,'Summary - 2016'!$E$6:$E$41,0),MATCH($B$2,'Summary - 2016'!$E$6:$Q$6,0))</f>
        <v>10054</v>
      </c>
      <c r="AC40" s="317">
        <f>INDEX('Summary - 2017'!$E$6:$Q$42,MATCH('Charts - time series'!$X40,'Summary - 2017'!$E$6:$E$42,0),MATCH($B$2,'Summary - 2017'!$E$6:$Q$6,0))</f>
        <v>7177</v>
      </c>
      <c r="AD40" s="317">
        <f>INDEX('Summary - 2018'!$E$6:$Q$42,MATCH('Charts - time series'!$X40,'Summary - 2018'!$E$6:$E$42,0),MATCH($B$2,'Summary - 2018'!$E$6:$Q$6,0))</f>
        <v>8540.380000000001</v>
      </c>
      <c r="AE40" s="317">
        <f>INDEX('Summary - 2019'!$E$6:$Q$43,MATCH('Charts - time series'!$X40,'Summary - 2019'!$E$6:$E$43,0),MATCH($B$2,'Summary - 2019'!$E$6:$Q$6,0))</f>
        <v>5054</v>
      </c>
      <c r="AF40" s="331">
        <f t="shared" si="1"/>
        <v>-0.40822305330676156</v>
      </c>
      <c r="AH40" s="449">
        <f t="shared" si="0"/>
        <v>7</v>
      </c>
    </row>
    <row r="41" spans="2:34" ht="16" customHeight="1">
      <c r="V41" s="306"/>
      <c r="W41" s="306"/>
      <c r="X41" s="307" t="s">
        <v>279</v>
      </c>
      <c r="Y41" s="327">
        <f>INDEX('Summary - 2013'!$E$6:$Q$42,MATCH('Charts - time series'!$X41,'Summary - 2013'!$E$6:$E$42,0),MATCH($B$2,'Summary - 2013'!$E$6:$Q$6,0))</f>
        <v>115440.806024376</v>
      </c>
      <c r="Z41" s="327">
        <f>INDEX('Summary - 2014'!$E$6:$Q$43,MATCH('Charts - time series'!$X41,'Summary - 2014'!$E$6:$E$43,0),MATCH($B$2,'Summary - 2014'!$E$6:$Q$6,0))</f>
        <v>123200.66756361599</v>
      </c>
      <c r="AA41" s="327">
        <f>INDEX('Summary - 2015'!$E$6:$Q$42,MATCH('Charts - time series'!$X41,'Summary - 2015'!$E$6:$E$42,0),MATCH($B$2,'Summary - 2015'!$E$6:$Q$6,0))</f>
        <v>57063.832691306001</v>
      </c>
      <c r="AB41" s="327">
        <f>INDEX('Summary - 2016'!$E$6:$Q$41,MATCH('Charts - time series'!$X41,'Summary - 2016'!$E$6:$E$41,0),MATCH($B$2,'Summary - 2016'!$E$6:$Q$6,0))</f>
        <v>57081.870764914282</v>
      </c>
      <c r="AC41" s="317">
        <f>INDEX('Summary - 2017'!$E$6:$Q$42,MATCH('Charts - time series'!$X41,'Summary - 2017'!$E$6:$E$42,0),MATCH($B$2,'Summary - 2017'!$E$6:$Q$6,0))</f>
        <v>49293.870470723494</v>
      </c>
      <c r="AD41" s="317">
        <f>INDEX('Summary - 2018'!$E$6:$Q$42,MATCH('Charts - time series'!$X41,'Summary - 2018'!$E$6:$E$42,0),MATCH($B$2,'Summary - 2018'!$E$6:$Q$6,0))</f>
        <v>57936.570028392001</v>
      </c>
      <c r="AE41" s="317">
        <f>INDEX('Summary - 2019'!$E$6:$Q$43,MATCH('Charts - time series'!$X41,'Summary - 2019'!$E$6:$E$43,0),MATCH($B$2,'Summary - 2019'!$E$6:$Q$6,0))</f>
        <v>60217.442409578995</v>
      </c>
      <c r="AF41" s="331">
        <f t="shared" si="1"/>
        <v>3.9368440003770377E-2</v>
      </c>
      <c r="AH41" s="449">
        <f t="shared" si="0"/>
        <v>7</v>
      </c>
    </row>
    <row r="42" spans="2:34" ht="16" customHeight="1">
      <c r="V42" s="306"/>
      <c r="W42" s="306"/>
      <c r="X42" s="307" t="s">
        <v>591</v>
      </c>
      <c r="Y42" s="327" t="e">
        <f>INDEX('Summary - 2013'!$E$6:$Q$42,MATCH('Charts - time series'!$X42,'Summary - 2013'!$E$6:$E$42,0),MATCH($B$2,'Summary - 2013'!$E$6:$Q$6,0))</f>
        <v>#N/A</v>
      </c>
      <c r="Z42" s="327" t="e">
        <f>INDEX('Summary - 2014'!$E$6:$Q$43,MATCH('Charts - time series'!$X42,'Summary - 2014'!$E$6:$E$43,0),MATCH($B$2,'Summary - 2014'!$E$6:$Q$6,0))</f>
        <v>#N/A</v>
      </c>
      <c r="AA42" s="327" t="e">
        <f>INDEX('Summary - 2015'!$E$6:$Q$42,MATCH('Charts - time series'!$X42,'Summary - 2015'!$E$6:$E$42,0),MATCH($B$2,'Summary - 2015'!$E$6:$Q$6,0))</f>
        <v>#N/A</v>
      </c>
      <c r="AB42" s="327">
        <f>INDEX('Summary - 2016'!$E$6:$Q$41,MATCH('Charts - time series'!$X42,'Summary - 2016'!$E$6:$E$41,0),MATCH($B$2,'Summary - 2016'!$E$6:$Q$6,0))</f>
        <v>1618.7</v>
      </c>
      <c r="AC42" s="317">
        <f>INDEX('Summary - 2017'!$E$6:$Q$42,MATCH('Charts - time series'!$X42,'Summary - 2017'!$E$6:$E$42,0),MATCH($B$2,'Summary - 2017'!$E$6:$Q$6,0))</f>
        <v>572.65599999999995</v>
      </c>
      <c r="AD42" s="317">
        <f>INDEX('Summary - 2018'!$E$6:$Q$42,MATCH('Charts - time series'!$X42,'Summary - 2018'!$E$6:$E$42,0),MATCH($B$2,'Summary - 2018'!$E$6:$Q$6,0))</f>
        <v>522.21699999999998</v>
      </c>
      <c r="AE42" s="317">
        <f>INDEX('Summary - 2019'!$E$6:$Q$43,MATCH('Charts - time series'!$X42,'Summary - 2019'!$E$6:$E$43,0),MATCH($B$2,'Summary - 2019'!$E$6:$Q$6,0))</f>
        <v>2091.1310109999999</v>
      </c>
      <c r="AF42" s="331">
        <f t="shared" si="1"/>
        <v>3.0043334686538357</v>
      </c>
      <c r="AH42" s="449">
        <f t="shared" si="0"/>
        <v>4</v>
      </c>
    </row>
    <row r="43" spans="2:34" ht="16" customHeight="1">
      <c r="V43" s="306"/>
      <c r="W43" s="306"/>
      <c r="X43" s="318" t="s">
        <v>280</v>
      </c>
      <c r="Y43" s="317">
        <f>INDEX('Summary - 2013'!$E$6:$Q$42,MATCH('Charts - time series'!$X43,'Summary - 2013'!$E$6:$E$42,0),MATCH($B$2,'Summary - 2013'!$E$6:$Q$6,0))</f>
        <v>27431.685517187758</v>
      </c>
      <c r="Z43" s="317">
        <f>INDEX('Summary - 2014'!$E$6:$Q$43,MATCH('Charts - time series'!$X43,'Summary - 2014'!$E$6:$E$43,0),MATCH($B$2,'Summary - 2014'!$E$6:$Q$6,0))</f>
        <v>29593.583868631933</v>
      </c>
      <c r="AA43" s="317">
        <f>INDEX('Summary - 2015'!$E$6:$Q$42,MATCH('Charts - time series'!$X43,'Summary - 2015'!$E$6:$E$42,0),MATCH($B$2,'Summary - 2015'!$E$6:$Q$6,0))</f>
        <v>29892.453483932353</v>
      </c>
      <c r="AB43" s="317">
        <f>INDEX('Summary - 2016'!$E$6:$Q$41,MATCH('Charts - time series'!$X43,'Summary - 2016'!$E$6:$E$41,0),MATCH($B$2,'Summary - 2016'!$E$6:$Q$6,0))</f>
        <v>45583.358967577231</v>
      </c>
      <c r="AC43" s="317">
        <f>INDEX('Summary - 2017'!$E$6:$Q$42,MATCH('Charts - time series'!$X43,'Summary - 2017'!$E$6:$E$42,0),MATCH($B$2,'Summary - 2017'!$E$6:$Q$6,0))</f>
        <v>58496.466139023774</v>
      </c>
      <c r="AD43" s="317">
        <f>INDEX('Summary - 2018'!$E$6:$Q$42,MATCH('Charts - time series'!$X43,'Summary - 2018'!$E$6:$E$42,0),MATCH($B$2,'Summary - 2018'!$E$6:$Q$6,0))</f>
        <v>54227.890193898413</v>
      </c>
      <c r="AE43" s="317">
        <f>INDEX('Summary - 2019'!$E$6:$Q$43,MATCH('Charts - time series'!$X43,'Summary - 2019'!$E$6:$E$43,0),MATCH($B$2,'Summary - 2019'!$E$6:$Q$6,0))</f>
        <v>60856.9</v>
      </c>
      <c r="AF43" s="331">
        <f t="shared" si="1"/>
        <v>0.12224354999611386</v>
      </c>
      <c r="AH43" s="449">
        <f t="shared" si="0"/>
        <v>7</v>
      </c>
    </row>
    <row r="44" spans="2:34" s="256" customFormat="1" ht="16" customHeight="1"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312"/>
      <c r="W44" s="312"/>
      <c r="X44" s="307" t="s">
        <v>282</v>
      </c>
      <c r="Y44" s="327">
        <f>INDEX('Summary - 2013'!$E$6:$Q$42,MATCH('Charts - time series'!$X44,'Summary - 2013'!$E$6:$E$42,0),MATCH($B$2,'Summary - 2013'!$E$6:$Q$6,0))</f>
        <v>20149.226632975548</v>
      </c>
      <c r="Z44" s="327">
        <f>INDEX('Summary - 2014'!$E$6:$Q$43,MATCH('Charts - time series'!$X44,'Summary - 2014'!$E$6:$E$43,0),MATCH($B$2,'Summary - 2014'!$E$6:$Q$6,0))</f>
        <v>18181.296075473369</v>
      </c>
      <c r="AA44" s="327">
        <f>INDEX('Summary - 2015'!$E$6:$Q$42,MATCH('Charts - time series'!$X44,'Summary - 2015'!$E$6:$E$42,0),MATCH($B$2,'Summary - 2015'!$E$6:$Q$6,0))</f>
        <v>16455.300000078969</v>
      </c>
      <c r="AB44" s="327">
        <f>INDEX('Summary - 2016'!$E$6:$Q$41,MATCH('Charts - time series'!$X44,'Summary - 2016'!$E$6:$E$41,0),MATCH($B$2,'Summary - 2016'!$E$6:$Q$6,0))</f>
        <v>5972.4232385707219</v>
      </c>
      <c r="AC44" s="317">
        <f>INDEX('Summary - 2017'!$E$6:$Q$42,MATCH('Charts - time series'!$X44,'Summary - 2017'!$E$6:$E$42,0),MATCH($B$2,'Summary - 2017'!$E$6:$Q$6,0))</f>
        <v>383.24575616657017</v>
      </c>
      <c r="AD44" s="317">
        <f>INDEX('Summary - 2018'!$E$6:$Q$42,MATCH('Charts - time series'!$X44,'Summary - 2018'!$E$6:$E$42,0),MATCH($B$2,'Summary - 2018'!$E$6:$Q$6,0))</f>
        <v>16021.000015828748</v>
      </c>
      <c r="AE44" s="317">
        <f>INDEX('Summary - 2019'!$E$6:$Q$43,MATCH('Charts - time series'!$X44,'Summary - 2019'!$E$6:$E$43,0),MATCH($B$2,'Summary - 2019'!$E$6:$Q$6,0))</f>
        <v>19958.658135018122</v>
      </c>
      <c r="AF44" s="331">
        <f t="shared" si="1"/>
        <v>0.24578104458516759</v>
      </c>
      <c r="AH44" s="449">
        <f t="shared" si="0"/>
        <v>7</v>
      </c>
    </row>
    <row r="45" spans="2:34" ht="16" customHeight="1">
      <c r="V45" s="306"/>
      <c r="W45" s="306"/>
      <c r="X45" s="318" t="s">
        <v>283</v>
      </c>
      <c r="Y45" s="317">
        <f>INDEX('Summary - 2013'!$E$6:$Q$42,MATCH('Charts - time series'!$X45,'Summary - 2013'!$E$6:$E$42,0),MATCH($B$2,'Summary - 2013'!$E$6:$Q$6,0))</f>
        <v>77258.167379000006</v>
      </c>
      <c r="Z45" s="317">
        <f>INDEX('Summary - 2014'!$E$6:$Q$43,MATCH('Charts - time series'!$X45,'Summary - 2014'!$E$6:$E$43,0),MATCH($B$2,'Summary - 2014'!$E$6:$Q$6,0))</f>
        <v>94506.545167597549</v>
      </c>
      <c r="AA45" s="317">
        <f>INDEX('Summary - 2015'!$E$6:$Q$42,MATCH('Charts - time series'!$X45,'Summary - 2015'!$E$6:$E$42,0),MATCH($B$2,'Summary - 2015'!$E$6:$Q$6,0))</f>
        <v>109759.20659</v>
      </c>
      <c r="AB45" s="317">
        <f>INDEX('Summary - 2016'!$E$6:$Q$41,MATCH('Charts - time series'!$X45,'Summary - 2016'!$E$6:$E$41,0),MATCH($B$2,'Summary - 2016'!$E$6:$Q$6,0))</f>
        <v>110129.06</v>
      </c>
      <c r="AC45" s="317">
        <f>INDEX('Summary - 2017'!$E$6:$Q$42,MATCH('Charts - time series'!$X45,'Summary - 2017'!$E$6:$E$42,0),MATCH($B$2,'Summary - 2017'!$E$6:$Q$6,0))</f>
        <v>109976.14866572</v>
      </c>
      <c r="AD45" s="317">
        <f>INDEX('Summary - 2018'!$E$6:$Q$42,MATCH('Charts - time series'!$X45,'Summary - 2018'!$E$6:$E$42,0),MATCH($B$2,'Summary - 2018'!$E$6:$Q$6,0))</f>
        <v>98994.858240000001</v>
      </c>
      <c r="AE45" s="317">
        <f>INDEX('Summary - 2019'!$E$6:$Q$43,MATCH('Charts - time series'!$X45,'Summary - 2019'!$E$6:$E$43,0),MATCH($B$2,'Summary - 2019'!$E$6:$Q$6,0))</f>
        <v>111948.291774</v>
      </c>
      <c r="AF45" s="332">
        <f t="shared" si="1"/>
        <v>0.13084955889927241</v>
      </c>
      <c r="AH45" s="449">
        <f t="shared" si="0"/>
        <v>7</v>
      </c>
    </row>
    <row r="46" spans="2:34" ht="16" customHeight="1">
      <c r="V46" s="306"/>
      <c r="W46" s="306"/>
      <c r="X46" s="307" t="s">
        <v>285</v>
      </c>
      <c r="Y46" s="327">
        <f>INDEX('Summary - 2013'!$E$6:$Q$42,MATCH('Charts - time series'!$X46,'Summary - 2013'!$E$6:$E$42,0),MATCH($B$2,'Summary - 2013'!$E$6:$Q$6,0))</f>
        <v>88362.700267519001</v>
      </c>
      <c r="Z46" s="327">
        <f>INDEX('Summary - 2014'!$E$6:$Q$43,MATCH('Charts - time series'!$X46,'Summary - 2014'!$E$6:$E$43,0),MATCH($B$2,'Summary - 2014'!$E$6:$Q$6,0))</f>
        <v>40209.381454924427</v>
      </c>
      <c r="AA46" s="327">
        <f>INDEX('Summary - 2015'!$E$6:$Q$42,MATCH('Charts - time series'!$X46,'Summary - 2015'!$E$6:$E$42,0),MATCH($B$2,'Summary - 2015'!$E$6:$Q$6,0))</f>
        <v>29497.565897861998</v>
      </c>
      <c r="AB46" s="327">
        <f>INDEX('Summary - 2016'!$E$6:$Q$41,MATCH('Charts - time series'!$X46,'Summary - 2016'!$E$6:$E$41,0),MATCH($B$2,'Summary - 2016'!$E$6:$Q$6,0))</f>
        <v>30598.140589086001</v>
      </c>
      <c r="AC46" s="317">
        <f>INDEX('Summary - 2017'!$E$6:$Q$42,MATCH('Charts - time series'!$X46,'Summary - 2017'!$E$6:$E$42,0),MATCH($B$2,'Summary - 2017'!$E$6:$Q$6,0))</f>
        <v>34995.413984160004</v>
      </c>
      <c r="AD46" s="317">
        <f>INDEX('Summary - 2018'!$E$6:$Q$42,MATCH('Charts - time series'!$X46,'Summary - 2018'!$E$6:$E$42,0),MATCH($B$2,'Summary - 2018'!$E$6:$Q$6,0))</f>
        <v>37130.567667952499</v>
      </c>
      <c r="AE46" s="317">
        <f>INDEX('Summary - 2019'!$E$6:$Q$43,MATCH('Charts - time series'!$X46,'Summary - 2019'!$E$6:$E$43,0),MATCH($B$2,'Summary - 2019'!$E$6:$Q$6,0))</f>
        <v>45337.368704683999</v>
      </c>
      <c r="AF46" s="331">
        <f t="shared" si="1"/>
        <v>0.22102546640607423</v>
      </c>
      <c r="AH46" s="449">
        <f t="shared" si="0"/>
        <v>7</v>
      </c>
    </row>
    <row r="47" spans="2:34" ht="16" customHeight="1">
      <c r="V47" s="306"/>
      <c r="W47" s="306"/>
      <c r="X47" s="318" t="s">
        <v>287</v>
      </c>
      <c r="Y47" s="317">
        <f>INDEX('Summary - 2013'!$E$6:$Q$42,MATCH('Charts - time series'!$X47,'Summary - 2013'!$E$6:$E$42,0),MATCH($B$2,'Summary - 2013'!$E$6:$Q$6,0))</f>
        <v>35.086633974587997</v>
      </c>
      <c r="Z47" s="317">
        <f>INDEX('Summary - 2014'!$E$6:$Q$43,MATCH('Charts - time series'!$X47,'Summary - 2014'!$E$6:$E$43,0),MATCH($B$2,'Summary - 2014'!$E$6:$Q$6,0))</f>
        <v>61.626743244739998</v>
      </c>
      <c r="AA47" s="317">
        <f>INDEX('Summary - 2015'!$E$6:$Q$42,MATCH('Charts - time series'!$X47,'Summary - 2015'!$E$6:$E$42,0),MATCH($B$2,'Summary - 2015'!$E$6:$Q$6,0))</f>
        <v>0.52026769806899997</v>
      </c>
      <c r="AB47" s="317">
        <f>INDEX('Summary - 2016'!$E$6:$Q$41,MATCH('Charts - time series'!$X47,'Summary - 2016'!$E$6:$E$41,0),MATCH($B$2,'Summary - 2016'!$E$6:$Q$6,0))</f>
        <v>377.26773265629998</v>
      </c>
      <c r="AC47" s="317">
        <f>INDEX('Summary - 2017'!$E$6:$Q$42,MATCH('Charts - time series'!$X47,'Summary - 2017'!$E$6:$E$42,0),MATCH($B$2,'Summary - 2017'!$E$6:$Q$6,0))</f>
        <v>65.769520165692001</v>
      </c>
      <c r="AD47" s="317">
        <f>INDEX('Summary - 2018'!$E$6:$Q$42,MATCH('Charts - time series'!$X47,'Summary - 2018'!$E$6:$E$42,0),MATCH($B$2,'Summary - 2018'!$E$6:$Q$6,0))</f>
        <v>0</v>
      </c>
      <c r="AE47" s="317">
        <f>INDEX('Summary - 2019'!$E$6:$Q$43,MATCH('Charts - time series'!$X47,'Summary - 2019'!$E$6:$E$43,0),MATCH($B$2,'Summary - 2019'!$E$6:$Q$6,0))</f>
        <v>29.958360380147997</v>
      </c>
      <c r="AF47" s="332" t="str">
        <f t="shared" si="1"/>
        <v/>
      </c>
      <c r="AH47" s="449">
        <f t="shared" si="0"/>
        <v>6</v>
      </c>
    </row>
    <row r="48" spans="2:34" ht="16" customHeight="1" thickBot="1">
      <c r="V48" s="306"/>
      <c r="W48" s="306"/>
      <c r="X48" s="325" t="s">
        <v>289</v>
      </c>
      <c r="Y48" s="326">
        <f>INDEX('Summary - 2013'!$E$6:$Q$42,MATCH('Charts - time series'!$X48,'Summary - 2013'!$E$6:$E$42,0),MATCH($B$2,'Summary - 2013'!$E$6:$Q$6,0))</f>
        <v>62564.722000000002</v>
      </c>
      <c r="Z48" s="326">
        <f>INDEX('Summary - 2014'!$E$6:$Q$43,MATCH('Charts - time series'!$X48,'Summary - 2014'!$E$6:$E$43,0),MATCH($B$2,'Summary - 2014'!$E$6:$Q$6,0))</f>
        <v>71933.078800000003</v>
      </c>
      <c r="AA48" s="326">
        <f>INDEX('Summary - 2015'!$E$6:$Q$42,MATCH('Charts - time series'!$X48,'Summary - 2015'!$E$6:$E$42,0),MATCH($B$2,'Summary - 2015'!$E$6:$Q$6,0))</f>
        <v>62274.603000000003</v>
      </c>
      <c r="AB48" s="326">
        <f>INDEX('Summary - 2016'!$E$6:$Q$41,MATCH('Charts - time series'!$X48,'Summary - 2016'!$E$6:$E$41,0),MATCH($B$2,'Summary - 2016'!$E$6:$Q$6,0))</f>
        <v>57262.522767994669</v>
      </c>
      <c r="AC48" s="326">
        <f>INDEX('Summary - 2017'!$E$6:$Q$42,MATCH('Charts - time series'!$X48,'Summary - 2017'!$E$6:$E$42,0),MATCH($B$2,'Summary - 2017'!$E$6:$Q$6,0))</f>
        <v>59587.078999999998</v>
      </c>
      <c r="AD48" s="326">
        <f>INDEX('Summary - 2018'!$E$6:$Q$42,MATCH('Charts - time series'!$X48,'Summary - 2018'!$E$6:$E$42,0),MATCH($B$2,'Summary - 2018'!$E$6:$Q$6,0))</f>
        <v>56234.862616290222</v>
      </c>
      <c r="AE48" s="326">
        <f>INDEX('Summary - 2019'!$E$6:$Q$43,MATCH('Charts - time series'!$X48,'Summary - 2019'!$E$6:$E$43,0),MATCH($B$2,'Summary - 2019'!$E$6:$Q$6,0))</f>
        <v>67799.804036587564</v>
      </c>
      <c r="AF48" s="333">
        <f t="shared" si="1"/>
        <v>0.20565430201561807</v>
      </c>
      <c r="AH48" s="449">
        <f t="shared" si="0"/>
        <v>7</v>
      </c>
    </row>
    <row r="49" spans="22:32" ht="15" customHeight="1">
      <c r="V49" s="306"/>
      <c r="W49" s="306"/>
      <c r="X49" s="307"/>
      <c r="Y49" s="315"/>
      <c r="Z49" s="315"/>
      <c r="AA49" s="315"/>
      <c r="AB49" s="315"/>
      <c r="AC49" s="315"/>
      <c r="AD49" s="315"/>
      <c r="AE49" s="315"/>
      <c r="AF49" s="334"/>
    </row>
    <row r="50" spans="22:32" ht="15" customHeight="1">
      <c r="V50" s="306"/>
      <c r="W50" s="306"/>
      <c r="X50" s="307"/>
      <c r="AF50" s="316"/>
    </row>
    <row r="51" spans="22:32" ht="15" customHeight="1">
      <c r="V51" s="306"/>
      <c r="W51" s="306"/>
      <c r="X51" s="308" t="s">
        <v>839</v>
      </c>
      <c r="Y51" s="317">
        <f t="shared" ref="Y51:AE51" si="2">+SUMIF($AH$10:$AH$48,7,Y10:Y48)</f>
        <v>1891415.22351267</v>
      </c>
      <c r="Z51" s="317">
        <f t="shared" si="2"/>
        <v>2017754.9823106856</v>
      </c>
      <c r="AA51" s="317">
        <f t="shared" si="2"/>
        <v>1708421.3943831432</v>
      </c>
      <c r="AB51" s="317">
        <f t="shared" si="2"/>
        <v>1683478.9917673543</v>
      </c>
      <c r="AC51" s="317">
        <f t="shared" si="2"/>
        <v>1698344.3561091225</v>
      </c>
      <c r="AD51" s="317">
        <f t="shared" si="2"/>
        <v>1527494.419354544</v>
      </c>
      <c r="AE51" s="317">
        <f t="shared" si="2"/>
        <v>1705094.5238767159</v>
      </c>
      <c r="AF51" s="332">
        <f>IFERROR(AE51/AD51-1,"")</f>
        <v>0.11626890564825665</v>
      </c>
    </row>
    <row r="52" spans="22:32" ht="15" customHeight="1">
      <c r="V52" s="306"/>
      <c r="W52" s="306"/>
      <c r="X52" s="307"/>
      <c r="Y52" s="308"/>
      <c r="Z52" s="308"/>
      <c r="AA52" s="308"/>
      <c r="AB52" s="308"/>
      <c r="AC52" s="308"/>
      <c r="AD52" s="308"/>
      <c r="AE52" s="308"/>
      <c r="AF52" s="308"/>
    </row>
    <row r="53" spans="22:32" ht="15" customHeight="1">
      <c r="V53" s="306"/>
      <c r="W53" s="306"/>
      <c r="X53" s="307"/>
      <c r="Y53" s="308"/>
      <c r="Z53" s="450">
        <f t="shared" ref="Z53:AD53" si="3">IFERROR(Z51/Y51-1,"")</f>
        <v>6.6796416369844902E-2</v>
      </c>
      <c r="AA53" s="450">
        <f t="shared" si="3"/>
        <v>-0.15330582287711703</v>
      </c>
      <c r="AB53" s="450">
        <f t="shared" si="3"/>
        <v>-1.4599678216272172E-2</v>
      </c>
      <c r="AC53" s="450">
        <f t="shared" si="3"/>
        <v>8.8301454395711687E-3</v>
      </c>
      <c r="AD53" s="450">
        <f t="shared" si="3"/>
        <v>-0.10059793594862754</v>
      </c>
      <c r="AE53" s="450">
        <f>IFERROR(AE51/AD51-1,"")</f>
        <v>0.11626890564825665</v>
      </c>
      <c r="AF53" s="308"/>
    </row>
    <row r="54" spans="22:32" ht="15" customHeight="1">
      <c r="V54" s="306"/>
      <c r="W54" s="306"/>
      <c r="X54" s="307"/>
      <c r="Y54" s="308"/>
      <c r="Z54" s="308"/>
      <c r="AA54" s="308"/>
      <c r="AB54" s="308"/>
      <c r="AC54" s="308"/>
      <c r="AD54" s="308"/>
      <c r="AE54" s="308"/>
      <c r="AF54" s="308"/>
    </row>
    <row r="55" spans="22:32" ht="15" customHeight="1">
      <c r="V55" s="306"/>
      <c r="W55" s="306"/>
      <c r="X55" s="308" t="s">
        <v>840</v>
      </c>
      <c r="Y55" s="451">
        <f>+MAX($Y$51:$AE$51)</f>
        <v>2017754.9823106856</v>
      </c>
      <c r="Z55" s="308"/>
      <c r="AA55" s="308"/>
      <c r="AB55" s="308"/>
      <c r="AC55" s="308"/>
      <c r="AD55" s="308"/>
      <c r="AE55" s="308"/>
      <c r="AF55" s="308"/>
    </row>
    <row r="56" spans="22:32" ht="15" customHeight="1">
      <c r="V56" s="306"/>
      <c r="W56" s="306"/>
      <c r="X56" s="308" t="s">
        <v>841</v>
      </c>
      <c r="Y56" s="451">
        <f>+MIN($Y$51:$AE$51)</f>
        <v>1527494.419354544</v>
      </c>
      <c r="Z56" s="308"/>
      <c r="AA56" s="308"/>
      <c r="AB56" s="308"/>
      <c r="AC56" s="308"/>
      <c r="AD56" s="308"/>
      <c r="AE56" s="308"/>
      <c r="AF56" s="308"/>
    </row>
    <row r="57" spans="22:32" ht="15" customHeight="1">
      <c r="V57" s="306"/>
      <c r="W57" s="306"/>
      <c r="X57" s="308" t="s">
        <v>842</v>
      </c>
      <c r="Y57" s="451">
        <f>+AVERAGE($Y$51:$AE$51)</f>
        <v>1747429.1273306049</v>
      </c>
      <c r="Z57" s="308"/>
      <c r="AA57" s="308"/>
      <c r="AB57" s="308"/>
      <c r="AC57" s="308"/>
      <c r="AD57" s="308"/>
      <c r="AE57" s="308"/>
      <c r="AF57" s="308"/>
    </row>
    <row r="58" spans="22:32" ht="15" customHeight="1">
      <c r="V58" s="306"/>
      <c r="W58" s="306"/>
      <c r="X58" s="308"/>
      <c r="Y58" s="308"/>
      <c r="Z58" s="308"/>
      <c r="AA58" s="308"/>
      <c r="AB58" s="308"/>
      <c r="AC58" s="308"/>
      <c r="AD58" s="308"/>
      <c r="AE58" s="308"/>
      <c r="AF58" s="308"/>
    </row>
    <row r="59" spans="22:32" ht="15" customHeight="1">
      <c r="V59" s="306"/>
      <c r="W59" s="306"/>
      <c r="X59" s="307"/>
      <c r="Y59" s="308"/>
      <c r="Z59" s="308"/>
      <c r="AA59" s="308"/>
      <c r="AB59" s="308"/>
      <c r="AC59" s="308"/>
      <c r="AD59" s="308"/>
      <c r="AE59" s="308"/>
      <c r="AF59" s="308"/>
    </row>
    <row r="60" spans="22:32" ht="15" customHeight="1">
      <c r="X60" s="307"/>
      <c r="Y60" s="308"/>
      <c r="Z60" s="308"/>
      <c r="AA60" s="308"/>
      <c r="AB60" s="308"/>
      <c r="AC60" s="308"/>
      <c r="AD60" s="308"/>
      <c r="AE60" s="308"/>
      <c r="AF60" s="308"/>
    </row>
    <row r="61" spans="22:32" ht="14.5" hidden="1"/>
    <row r="62" spans="22:32" ht="14.5" hidden="1"/>
    <row r="63" spans="22:32" ht="14.5" hidden="1"/>
    <row r="64" spans="22:32" ht="14.5" hidden="1"/>
    <row r="65" ht="14.5" hidden="1"/>
    <row r="66" ht="14.5" hidden="1"/>
    <row r="67" ht="14.5" hidden="1"/>
    <row r="68" ht="14.5" hidden="1"/>
    <row r="69" ht="14.5" hidden="1"/>
    <row r="70" ht="14.5" hidden="1"/>
    <row r="71" ht="14.5" hidden="1"/>
    <row r="72" ht="14.5" hidden="1"/>
    <row r="73" ht="14.5" hidden="1"/>
    <row r="74" ht="14.5" hidden="1"/>
    <row r="75" ht="14.5" hidden="1"/>
    <row r="76" ht="14.5" hidden="1"/>
    <row r="77" ht="14.5" hidden="1"/>
    <row r="78" ht="14.5" hidden="1"/>
    <row r="79" ht="14.5" hidden="1"/>
    <row r="80" ht="14.5" hidden="1"/>
    <row r="81" ht="14.5" hidden="1"/>
    <row r="82" ht="14.5" hidden="1"/>
    <row r="83" ht="14.5" hidden="1"/>
    <row r="84" ht="14.5" hidden="1"/>
    <row r="85" ht="14.5" hidden="1"/>
    <row r="86" ht="14.5" hidden="1"/>
    <row r="87" ht="14.5" hidden="1"/>
    <row r="88" ht="14.5" hidden="1"/>
    <row r="89" ht="14.5" hidden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0" hidden="1" customHeight="1"/>
  </sheetData>
  <sheetProtection autoFilter="0"/>
  <mergeCells count="1">
    <mergeCell ref="B2:F2"/>
  </mergeCells>
  <dataValidations count="1">
    <dataValidation type="list" allowBlank="1" showInputMessage="1" showErrorMessage="1" sqref="B2">
      <formula1>$W$10:$W$21</formula1>
    </dataValidation>
  </dataValidations>
  <printOptions horizontalCentered="1"/>
  <pageMargins left="0.70866141732283472" right="0.70866141732283472" top="0.55118110236220474" bottom="0.55118110236220474" header="0.31496062992125984" footer="0.11811023622047245"/>
  <pageSetup paperSize="9" scale="55" orientation="landscape" r:id="rId1"/>
  <headerFooter>
    <oddFooter>&amp;LEuropean Banking Authority&amp;REnd-2019 G-SII disclosure exercise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79998168889431442"/>
    <pageSetUpPr fitToPage="1"/>
  </sheetPr>
  <dimension ref="A1:AB98"/>
  <sheetViews>
    <sheetView view="pageBreakPreview" zoomScale="60" zoomScaleNormal="90" workbookViewId="0">
      <selection activeCell="B2" sqref="B2:E2"/>
    </sheetView>
  </sheetViews>
  <sheetFormatPr defaultColWidth="9.1796875" defaultRowHeight="12.5" zeroHeight="1"/>
  <cols>
    <col min="1" max="1" width="6.81640625" style="376" customWidth="1"/>
    <col min="2" max="16" width="9.1796875" style="376" customWidth="1"/>
    <col min="17" max="17" width="4.26953125" style="376" customWidth="1"/>
    <col min="18" max="20" width="9.1796875" style="376" customWidth="1"/>
    <col min="21" max="27" width="15.54296875" style="376" customWidth="1"/>
    <col min="28" max="16384" width="9.1796875" style="376"/>
  </cols>
  <sheetData>
    <row r="1" spans="1:28">
      <c r="A1" s="374"/>
      <c r="B1" s="375" t="s">
        <v>597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28" ht="31.5" customHeight="1">
      <c r="B2" s="485" t="s">
        <v>691</v>
      </c>
      <c r="C2" s="486"/>
      <c r="D2" s="486"/>
      <c r="E2" s="48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28" ht="13.5" thickBot="1">
      <c r="P3" s="378" t="s">
        <v>595</v>
      </c>
    </row>
    <row r="4" spans="1:28" s="379" customFormat="1" ht="25" customHeight="1">
      <c r="B4" s="492" t="s">
        <v>306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4"/>
    </row>
    <row r="5" spans="1:28">
      <c r="B5" s="380"/>
      <c r="C5" s="381"/>
      <c r="D5" s="381"/>
      <c r="E5" s="381"/>
      <c r="F5" s="381"/>
      <c r="G5" s="381"/>
      <c r="H5" s="488" t="str">
        <f>T14</f>
        <v>Total exposures</v>
      </c>
      <c r="I5" s="488"/>
      <c r="J5" s="488"/>
      <c r="K5" s="381"/>
      <c r="L5" s="381"/>
      <c r="M5" s="381"/>
      <c r="N5" s="381"/>
      <c r="O5" s="381"/>
      <c r="P5" s="382"/>
    </row>
    <row r="6" spans="1:28">
      <c r="B6" s="380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2"/>
    </row>
    <row r="7" spans="1:28">
      <c r="B7" s="380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2"/>
    </row>
    <row r="8" spans="1:28">
      <c r="B8" s="380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2"/>
    </row>
    <row r="9" spans="1:28">
      <c r="B9" s="380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2"/>
    </row>
    <row r="10" spans="1:28">
      <c r="B10" s="380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2"/>
    </row>
    <row r="11" spans="1:28">
      <c r="B11" s="380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2"/>
    </row>
    <row r="12" spans="1:28">
      <c r="B12" s="380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2"/>
    </row>
    <row r="13" spans="1:28" ht="13" thickBot="1"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2"/>
      <c r="U13" s="377">
        <v>2013</v>
      </c>
      <c r="V13" s="377">
        <v>2014</v>
      </c>
      <c r="W13" s="377">
        <v>2015</v>
      </c>
      <c r="X13" s="377">
        <v>2016</v>
      </c>
      <c r="Y13" s="377">
        <v>2017</v>
      </c>
      <c r="Z13" s="377">
        <v>2018</v>
      </c>
      <c r="AA13" s="377">
        <v>2019</v>
      </c>
    </row>
    <row r="14" spans="1:28">
      <c r="B14" s="380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2"/>
      <c r="T14" s="383" t="s">
        <v>376</v>
      </c>
      <c r="U14" s="384">
        <f>INDEX('Summary - 2013'!$E$6:$Q$42,MATCH($B$2,'Summary - 2013'!$E$6:$E$42,0),MATCH($T14,'Summary - 2013'!$E$6:$Q$6,0))</f>
        <v>376236.27477390075</v>
      </c>
      <c r="V14" s="384">
        <f>INDEX('Summary - 2014'!$E$6:$Q$43,MATCH($B$2,'Summary - 2014'!$E$6:$E$43,0),MATCH($T14,'Summary - 2014'!$E$6:$Q$6,0))</f>
        <v>376672.80518630275</v>
      </c>
      <c r="W14" s="384">
        <f>INDEX('Summary - 2015'!$E$6:$Q$43,MATCH($B$2,'Summary - 2015'!$E$6:$E$43,0),MATCH($T14,'Summary - 2015'!$E$6:$Q$6,0))</f>
        <v>336433.13635903614</v>
      </c>
      <c r="X14" s="384">
        <f>INDEX('Summary - 2016'!$E$6:$Q$42,MATCH($B$2,'Summary - 2016'!$E$6:$E$42,0),MATCH($T14,'Summary - 2016'!$E$6:$Q$6,0))</f>
        <v>328168.85456944653</v>
      </c>
      <c r="Y14" s="384">
        <f>INDEX('Summary - 2017'!$E$6:$Q$42,MATCH($B$2,'Summary - 2017'!$E$6:$E$42,0),MATCH($T14,'Summary - 2017'!$E$6:$Q$6,0))</f>
        <v>350133.70145019563</v>
      </c>
      <c r="Z14" s="385">
        <f>INDEX('Summary - 2018'!$E$6:$Q$42,MATCH($B$2,'Summary - 2018'!$E$6:$E$42,0),MATCH($T14,'Summary - 2018'!$E$6:$Q$6,0))</f>
        <v>350942.36137326946</v>
      </c>
      <c r="AA14" s="385">
        <f>INDEX('Summary - 2019'!$E$6:$Q$43,MATCH($B$2,'Summary - 2019'!$E$6:$E$43,0),MATCH($T14,'Summary - 2019'!$E$6:$Q$6,0))</f>
        <v>348006.85425731243</v>
      </c>
      <c r="AB14" s="443">
        <f>+AA14/Z14-1</f>
        <v>-8.3646417162924758E-3</v>
      </c>
    </row>
    <row r="15" spans="1:28" ht="13" thickBot="1"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2"/>
      <c r="T15" s="386"/>
      <c r="U15" s="387">
        <f t="shared" ref="U15:Z15" si="0">U14/$U14*100</f>
        <v>100</v>
      </c>
      <c r="V15" s="387">
        <f t="shared" si="0"/>
        <v>100.11602560456573</v>
      </c>
      <c r="W15" s="387">
        <f t="shared" si="0"/>
        <v>89.42070685800185</v>
      </c>
      <c r="X15" s="387">
        <f t="shared" si="0"/>
        <v>87.224139875045182</v>
      </c>
      <c r="Y15" s="387">
        <f t="shared" si="0"/>
        <v>93.062185899168952</v>
      </c>
      <c r="Z15" s="388">
        <f t="shared" si="0"/>
        <v>93.277119965151783</v>
      </c>
      <c r="AA15" s="388">
        <f t="shared" ref="AA15" si="1">AA14/$U14*100</f>
        <v>92.496890276315639</v>
      </c>
    </row>
    <row r="16" spans="1:28">
      <c r="B16" s="380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2"/>
      <c r="T16" s="383" t="s">
        <v>313</v>
      </c>
      <c r="U16" s="384">
        <f>INDEX('Summary - 2013'!$E$6:$Q$42,MATCH($B$2,'Summary - 2013'!$E$6:$E$42,0),MATCH($T16,'Summary - 2013'!$E$6:$Q$6,0))</f>
        <v>18550.966985513955</v>
      </c>
      <c r="V16" s="384">
        <f>INDEX('Summary - 2014'!$E$6:$Q$43,MATCH($B$2,'Summary - 2014'!$E$6:$E$43,0),MATCH($T16,'Summary - 2014'!$E$6:$Q$6,0))</f>
        <v>12730.192768931034</v>
      </c>
      <c r="W16" s="384">
        <f>INDEX('Summary - 2015'!$E$6:$Q$43,MATCH($B$2,'Summary - 2015'!$E$6:$E$43,0),MATCH($T16,'Summary - 2015'!$E$6:$Q$6,0))</f>
        <v>23603.678750076142</v>
      </c>
      <c r="X16" s="384">
        <f>INDEX('Summary - 2016'!$E$6:$Q$42,MATCH($B$2,'Summary - 2016'!$E$6:$E$42,0),MATCH($T16,'Summary - 2016'!$E$6:$Q$6,0))</f>
        <v>11788.204676882613</v>
      </c>
      <c r="Y16" s="384">
        <f>INDEX('Summary - 2017'!$E$6:$Q$42,MATCH($B$2,'Summary - 2017'!$E$6:$E$42,0),MATCH($T16,'Summary - 2017'!$E$6:$Q$6,0))</f>
        <v>8788.1567643426279</v>
      </c>
      <c r="Z16" s="385">
        <f>INDEX('Summary - 2018'!$E$6:$Q$42,MATCH($B$2,'Summary - 2018'!$E$6:$E$42,0),MATCH($T16,'Summary - 2018'!$E$6:$Q$6,0))</f>
        <v>18079.373832103312</v>
      </c>
      <c r="AA16" s="385">
        <f>INDEX('Summary - 2019'!$E$6:$Q$43,MATCH($B$2,'Summary - 2019'!$E$6:$E$43,0),MATCH($T16,'Summary - 2019'!$E$6:$Q$6,0))</f>
        <v>14575.383956048199</v>
      </c>
      <c r="AB16" s="443">
        <f>+AA16/Z16-1</f>
        <v>-0.19381146208908651</v>
      </c>
    </row>
    <row r="17" spans="2:28"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2"/>
      <c r="T17" s="389"/>
      <c r="U17" s="390">
        <f t="shared" ref="U17:Z17" si="2">U16/$U16*100</f>
        <v>100</v>
      </c>
      <c r="V17" s="390">
        <f t="shared" si="2"/>
        <v>68.622798902460261</v>
      </c>
      <c r="W17" s="390">
        <f t="shared" si="2"/>
        <v>127.23691853102719</v>
      </c>
      <c r="X17" s="390">
        <f t="shared" si="2"/>
        <v>63.544960680959463</v>
      </c>
      <c r="Y17" s="390">
        <f t="shared" si="2"/>
        <v>47.373038673429299</v>
      </c>
      <c r="Z17" s="391">
        <f t="shared" si="2"/>
        <v>97.457851368185288</v>
      </c>
      <c r="AA17" s="391">
        <f t="shared" ref="AA17" si="3">AA16/$U16*100</f>
        <v>78.569402702456415</v>
      </c>
    </row>
    <row r="18" spans="2:28">
      <c r="B18" s="380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2"/>
      <c r="T18" s="389" t="s">
        <v>314</v>
      </c>
      <c r="U18" s="392">
        <f>INDEX('Summary - 2013'!$E$6:$Q$42,MATCH($B$2,'Summary - 2013'!$E$6:$E$42,0),MATCH($T18,'Summary - 2013'!$E$6:$Q$6,0))</f>
        <v>21009.781394594957</v>
      </c>
      <c r="V18" s="392">
        <f>INDEX('Summary - 2014'!$E$6:$Q$43,MATCH($B$2,'Summary - 2014'!$E$6:$E$43,0),MATCH($T18,'Summary - 2014'!$E$6:$Q$6,0))</f>
        <v>25678.126631172767</v>
      </c>
      <c r="W18" s="392">
        <f>INDEX('Summary - 2015'!$E$6:$Q$43,MATCH($B$2,'Summary - 2015'!$E$6:$E$43,0),MATCH($T18,'Summary - 2015'!$E$6:$Q$6,0))</f>
        <v>23530.40241085468</v>
      </c>
      <c r="X18" s="392">
        <f>INDEX('Summary - 2016'!$E$6:$Q$42,MATCH($B$2,'Summary - 2016'!$E$6:$E$42,0),MATCH($T18,'Summary - 2016'!$E$6:$Q$6,0))</f>
        <v>12079.792268627547</v>
      </c>
      <c r="Y18" s="392">
        <f>INDEX('Summary - 2017'!$E$6:$Q$42,MATCH($B$2,'Summary - 2017'!$E$6:$E$42,0),MATCH($T18,'Summary - 2017'!$E$6:$Q$6,0))</f>
        <v>25407.95252701742</v>
      </c>
      <c r="Z18" s="393">
        <f>INDEX('Summary - 2018'!$E$6:$Q$42,MATCH($B$2,'Summary - 2018'!$E$6:$E$42,0),MATCH($T18,'Summary - 2018'!$E$6:$Q$6,0))</f>
        <v>15118.785075479591</v>
      </c>
      <c r="AA18" s="393">
        <f>INDEX('Summary - 2019'!$E$6:$Q$43,MATCH($B$2,'Summary - 2019'!$E$6:$E$43,0),MATCH($T18,'Summary - 2019'!$E$6:$Q$6,0))</f>
        <v>11838.614465909634</v>
      </c>
      <c r="AB18" s="443">
        <f>+AA18/Z18-1</f>
        <v>-0.21695993383025891</v>
      </c>
    </row>
    <row r="19" spans="2:28">
      <c r="B19" s="380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2"/>
      <c r="T19" s="389"/>
      <c r="U19" s="390">
        <f t="shared" ref="U19:Z19" si="4">U18/$U18*100</f>
        <v>100</v>
      </c>
      <c r="V19" s="390">
        <f t="shared" si="4"/>
        <v>122.21986582772728</v>
      </c>
      <c r="W19" s="390">
        <f t="shared" si="4"/>
        <v>111.99736907737739</v>
      </c>
      <c r="X19" s="390">
        <f t="shared" si="4"/>
        <v>57.49603978142882</v>
      </c>
      <c r="Y19" s="390">
        <f t="shared" si="4"/>
        <v>120.93392144267598</v>
      </c>
      <c r="Z19" s="391">
        <f t="shared" si="4"/>
        <v>71.960696741799978</v>
      </c>
      <c r="AA19" s="391">
        <f t="shared" ref="AA19" si="5">AA18/$U18*100</f>
        <v>56.348108738319738</v>
      </c>
    </row>
    <row r="20" spans="2:28">
      <c r="B20" s="380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2"/>
      <c r="T20" s="389" t="s">
        <v>315</v>
      </c>
      <c r="U20" s="392">
        <f>INDEX('Summary - 2013'!$E$6:$Q$42,MATCH($B$2,'Summary - 2013'!$E$6:$E$42,0),MATCH($T20,'Summary - 2013'!$E$6:$Q$6,0))</f>
        <v>82359.205945693</v>
      </c>
      <c r="V20" s="392">
        <f>INDEX('Summary - 2014'!$E$6:$Q$43,MATCH($B$2,'Summary - 2014'!$E$6:$E$43,0),MATCH($T20,'Summary - 2014'!$E$6:$Q$6,0))</f>
        <v>77206.892144779209</v>
      </c>
      <c r="W20" s="392">
        <f>INDEX('Summary - 2015'!$E$6:$Q$43,MATCH($B$2,'Summary - 2015'!$E$6:$E$43,0),MATCH($T20,'Summary - 2015'!$E$6:$Q$6,0))</f>
        <v>61684.802725004032</v>
      </c>
      <c r="X20" s="392">
        <f>INDEX('Summary - 2016'!$E$6:$Q$42,MATCH($B$2,'Summary - 2016'!$E$6:$E$42,0),MATCH($T20,'Summary - 2016'!$E$6:$Q$6,0))</f>
        <v>55684.081045380321</v>
      </c>
      <c r="Y20" s="392">
        <f>INDEX('Summary - 2017'!$E$6:$Q$42,MATCH($B$2,'Summary - 2017'!$E$6:$E$42,0),MATCH($T20,'Summary - 2017'!$E$6:$Q$6,0))</f>
        <v>54958.968035221464</v>
      </c>
      <c r="Z20" s="393">
        <f>INDEX('Summary - 2018'!$E$6:$Q$42,MATCH($B$2,'Summary - 2018'!$E$6:$E$42,0),MATCH($T20,'Summary - 2018'!$E$6:$Q$6,0))</f>
        <v>49110.743544383811</v>
      </c>
      <c r="AA20" s="393">
        <f>INDEX('Summary - 2019'!$E$6:$Q$43,MATCH($B$2,'Summary - 2019'!$E$6:$E$43,0),MATCH($T20,'Summary - 2019'!$E$6:$Q$6,0))</f>
        <v>51780.607687582</v>
      </c>
      <c r="AB20" s="443">
        <f>+AA20/Z20-1</f>
        <v>5.4364156404703934E-2</v>
      </c>
    </row>
    <row r="21" spans="2:28" ht="13" thickBot="1">
      <c r="B21" s="394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6"/>
      <c r="T21" s="389"/>
      <c r="U21" s="390">
        <f t="shared" ref="U21:Z21" si="6">U20/$U20*100</f>
        <v>100</v>
      </c>
      <c r="V21" s="390">
        <f t="shared" si="6"/>
        <v>93.744094856486129</v>
      </c>
      <c r="W21" s="390">
        <f t="shared" si="6"/>
        <v>74.897277137031281</v>
      </c>
      <c r="X21" s="390">
        <f t="shared" si="6"/>
        <v>67.611240790857025</v>
      </c>
      <c r="Y21" s="390">
        <f t="shared" si="6"/>
        <v>66.730813397425138</v>
      </c>
      <c r="Z21" s="391">
        <f t="shared" si="6"/>
        <v>59.629938123452817</v>
      </c>
      <c r="AA21" s="391">
        <f t="shared" ref="AA21" si="7">AA20/$U20*100</f>
        <v>62.871669405999029</v>
      </c>
    </row>
    <row r="22" spans="2:28" ht="13" thickBot="1">
      <c r="T22" s="383" t="s">
        <v>316</v>
      </c>
      <c r="U22" s="384">
        <f>INDEX('Summary - 2013'!$E$6:$Q$42,MATCH($B$2,'Summary - 2013'!$E$6:$E$42,0),MATCH($T22,'Summary - 2013'!$E$6:$Q$6,0))</f>
        <v>2376029.2774501103</v>
      </c>
      <c r="V22" s="384">
        <f>INDEX('Summary - 2014'!$E$6:$Q$43,MATCH($B$2,'Summary - 2014'!$E$6:$E$43,0),MATCH($T22,'Summary - 2014'!$E$6:$Q$6,0))</f>
        <v>2688873.8371085892</v>
      </c>
      <c r="W22" s="384">
        <f>INDEX('Summary - 2015'!$E$6:$Q$43,MATCH($B$2,'Summary - 2015'!$E$6:$E$43,0),MATCH($T22,'Summary - 2015'!$E$6:$Q$6,0))</f>
        <v>2760423.2301938133</v>
      </c>
      <c r="X22" s="384">
        <f>INDEX('Summary - 2016'!$E$6:$Q$42,MATCH($B$2,'Summary - 2016'!$E$6:$E$42,0),MATCH($T22,'Summary - 2016'!$E$6:$Q$6,0))</f>
        <v>2550528.1902901651</v>
      </c>
      <c r="Y22" s="384">
        <f>INDEX('Summary - 2017'!$E$6:$Q$42,MATCH($B$2,'Summary - 2017'!$E$6:$E$42,0),MATCH($T22,'Summary - 2017'!$E$6:$Q$6,0))</f>
        <v>1542047.2940304966</v>
      </c>
      <c r="Z22" s="385">
        <f>INDEX('Summary - 2018'!$E$6:$Q$42,MATCH($B$2,'Summary - 2018'!$E$6:$E$42,0),MATCH($T22,'Summary - 2018'!$E$6:$Q$6,0))</f>
        <v>1665214.9665526613</v>
      </c>
      <c r="AA22" s="385">
        <f>INDEX('Summary - 2019'!$E$6:$Q$43,MATCH($B$2,'Summary - 2019'!$E$6:$E$43,0),MATCH($T22,'Summary - 2019'!$E$6:$Q$6,0))</f>
        <v>978836.37576670002</v>
      </c>
      <c r="AB22" s="443">
        <f>+AA22/Z22-1</f>
        <v>-0.41218617690357817</v>
      </c>
    </row>
    <row r="23" spans="2:28" s="379" customFormat="1" ht="25" customHeight="1">
      <c r="B23" s="492" t="s">
        <v>307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4"/>
      <c r="T23" s="397"/>
      <c r="U23" s="390">
        <f t="shared" ref="U23:Z23" si="8">U22/$U22*100</f>
        <v>100</v>
      </c>
      <c r="V23" s="390">
        <f t="shared" si="8"/>
        <v>113.16669632935732</v>
      </c>
      <c r="W23" s="390">
        <f t="shared" si="8"/>
        <v>116.17799731643981</v>
      </c>
      <c r="X23" s="390">
        <f t="shared" si="8"/>
        <v>107.34413984272628</v>
      </c>
      <c r="Y23" s="390">
        <f t="shared" si="8"/>
        <v>64.900180678134561</v>
      </c>
      <c r="Z23" s="391">
        <f t="shared" si="8"/>
        <v>70.083941404111172</v>
      </c>
      <c r="AA23" s="391">
        <f t="shared" ref="AA23" si="9">AA22/$U22*100</f>
        <v>41.196309534416201</v>
      </c>
    </row>
    <row r="24" spans="2:28">
      <c r="B24" s="380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2"/>
      <c r="T24" s="389" t="s">
        <v>317</v>
      </c>
      <c r="U24" s="392">
        <f>INDEX('Summary - 2013'!$E$6:$Q$42,MATCH($B$2,'Summary - 2013'!$E$6:$E$42,0),MATCH($T24,'Summary - 2013'!$E$6:$Q$6,0))</f>
        <v>107207.71434506001</v>
      </c>
      <c r="V24" s="392">
        <f>INDEX('Summary - 2014'!$E$6:$Q$43,MATCH($B$2,'Summary - 2014'!$E$6:$E$43,0),MATCH($T24,'Summary - 2014'!$E$6:$Q$6,0))</f>
        <v>97896.360588489988</v>
      </c>
      <c r="W24" s="392">
        <f>INDEX('Summary - 2015'!$E$6:$Q$43,MATCH($B$2,'Summary - 2015'!$E$6:$E$43,0),MATCH($T24,'Summary - 2015'!$E$6:$Q$6,0))</f>
        <v>82988.971869920002</v>
      </c>
      <c r="X24" s="392">
        <f>INDEX('Summary - 2016'!$E$6:$Q$42,MATCH($B$2,'Summary - 2016'!$E$6:$E$42,0),MATCH($T24,'Summary - 2016'!$E$6:$Q$6,0))</f>
        <v>87883.875976390002</v>
      </c>
      <c r="Y24" s="392">
        <f>INDEX('Summary - 2017'!$E$6:$Q$42,MATCH($B$2,'Summary - 2017'!$E$6:$E$42,0),MATCH($T24,'Summary - 2017'!$E$6:$Q$6,0))</f>
        <v>195249.22106948</v>
      </c>
      <c r="Z24" s="393">
        <f>INDEX('Summary - 2018'!$E$6:$Q$42,MATCH($B$2,'Summary - 2018'!$E$6:$E$42,0),MATCH($T24,'Summary - 2018'!$E$6:$Q$6,0))</f>
        <v>210821.351</v>
      </c>
      <c r="AA24" s="393">
        <f>INDEX('Summary - 2019'!$E$6:$Q$43,MATCH($B$2,'Summary - 2019'!$E$6:$E$43,0),MATCH($T24,'Summary - 2019'!$E$6:$Q$6,0))</f>
        <v>225210.69699999999</v>
      </c>
      <c r="AB24" s="443">
        <f>+AA24/Z24-1</f>
        <v>6.8253741529243905E-2</v>
      </c>
    </row>
    <row r="25" spans="2:28">
      <c r="B25" s="380"/>
      <c r="C25" s="488" t="str">
        <f>T16</f>
        <v>Intra-financial system assets</v>
      </c>
      <c r="D25" s="488"/>
      <c r="E25" s="488"/>
      <c r="F25" s="381"/>
      <c r="G25" s="381"/>
      <c r="H25" s="488" t="str">
        <f>T18</f>
        <v>Intra-financial system liabilities</v>
      </c>
      <c r="I25" s="488"/>
      <c r="J25" s="488"/>
      <c r="K25" s="381"/>
      <c r="L25" s="381"/>
      <c r="M25" s="488" t="str">
        <f>T20</f>
        <v>Securities outstanding</v>
      </c>
      <c r="N25" s="488"/>
      <c r="O25" s="488"/>
      <c r="P25" s="382"/>
      <c r="T25" s="389"/>
      <c r="U25" s="390">
        <f t="shared" ref="U25:Z25" si="10">U24/$U24*100</f>
        <v>100</v>
      </c>
      <c r="V25" s="390">
        <f t="shared" si="10"/>
        <v>91.314660690740595</v>
      </c>
      <c r="W25" s="390">
        <f t="shared" si="10"/>
        <v>77.409515142549097</v>
      </c>
      <c r="X25" s="390">
        <f t="shared" si="10"/>
        <v>81.975328467059683</v>
      </c>
      <c r="Y25" s="390">
        <f t="shared" si="10"/>
        <v>182.12236149448029</v>
      </c>
      <c r="Z25" s="391">
        <f t="shared" si="10"/>
        <v>196.64755683667309</v>
      </c>
      <c r="AA25" s="391">
        <f t="shared" ref="AA25" si="11">AA24/$U24*100</f>
        <v>210.06948835336067</v>
      </c>
    </row>
    <row r="26" spans="2:28"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2"/>
      <c r="T26" s="389" t="s">
        <v>318</v>
      </c>
      <c r="U26" s="392">
        <f>INDEX('Summary - 2013'!$E$6:$Q$42,MATCH($B$2,'Summary - 2013'!$E$6:$E$42,0),MATCH($T26,'Summary - 2013'!$E$6:$Q$6,0))</f>
        <v>140</v>
      </c>
      <c r="V26" s="392">
        <f>INDEX('Summary - 2014'!$E$6:$Q$43,MATCH($B$2,'Summary - 2014'!$E$6:$E$43,0),MATCH($T26,'Summary - 2014'!$E$6:$Q$6,0))</f>
        <v>103.15981500000001</v>
      </c>
      <c r="W26" s="392">
        <f>INDEX('Summary - 2015'!$E$6:$Q$43,MATCH($B$2,'Summary - 2015'!$E$6:$E$43,0),MATCH($T26,'Summary - 2015'!$E$6:$Q$6,0))</f>
        <v>594.1</v>
      </c>
      <c r="X26" s="392">
        <f>INDEX('Summary - 2016'!$E$6:$Q$42,MATCH($B$2,'Summary - 2016'!$E$6:$E$42,0),MATCH($T26,'Summary - 2016'!$E$6:$Q$6,0))</f>
        <v>15</v>
      </c>
      <c r="Y26" s="392">
        <f>INDEX('Summary - 2017'!$E$6:$Q$42,MATCH($B$2,'Summary - 2017'!$E$6:$E$42,0),MATCH($T26,'Summary - 2017'!$E$6:$Q$6,0))</f>
        <v>508.77983329000006</v>
      </c>
      <c r="Z26" s="393">
        <f>INDEX('Summary - 2018'!$E$6:$Q$42,MATCH($B$2,'Summary - 2018'!$E$6:$E$42,0),MATCH($T26,'Summary - 2018'!$E$6:$Q$6,0))</f>
        <v>71.555416399999999</v>
      </c>
      <c r="AA26" s="393">
        <f>INDEX('Summary - 2019'!$E$6:$Q$43,MATCH($B$2,'Summary - 2019'!$E$6:$E$43,0),MATCH($T26,'Summary - 2019'!$E$6:$Q$6,0))</f>
        <v>216.75979236000003</v>
      </c>
      <c r="AB26" s="443">
        <f>+AA26/Z26-1</f>
        <v>2.0292576476432891</v>
      </c>
    </row>
    <row r="27" spans="2:28" ht="13" thickBot="1">
      <c r="B27" s="380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2"/>
      <c r="T27" s="386"/>
      <c r="U27" s="387">
        <f t="shared" ref="U27:Z27" si="12">U26/$U26*100</f>
        <v>100</v>
      </c>
      <c r="V27" s="387">
        <f t="shared" si="12"/>
        <v>73.685582142857157</v>
      </c>
      <c r="W27" s="387">
        <f t="shared" si="12"/>
        <v>424.35714285714283</v>
      </c>
      <c r="X27" s="387">
        <f t="shared" si="12"/>
        <v>10.714285714285714</v>
      </c>
      <c r="Y27" s="387">
        <f t="shared" si="12"/>
        <v>363.41416663571431</v>
      </c>
      <c r="Z27" s="388">
        <f t="shared" si="12"/>
        <v>51.111011714285716</v>
      </c>
      <c r="AA27" s="388">
        <f t="shared" ref="AA27" si="13">AA26/$U26*100</f>
        <v>154.82842311428573</v>
      </c>
    </row>
    <row r="28" spans="2:28">
      <c r="B28" s="380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2"/>
      <c r="T28" s="383" t="s">
        <v>377</v>
      </c>
      <c r="U28" s="384">
        <f>INDEX('Summary - 2013'!$E$6:$Q$42,MATCH($B$2,'Summary - 2013'!$E$6:$E$42,0),MATCH($T28,'Summary - 2013'!$E$6:$Q$6,0))</f>
        <v>428133.07999619411</v>
      </c>
      <c r="V28" s="384">
        <f>INDEX('Summary - 2014'!$E$6:$Q$43,MATCH($B$2,'Summary - 2014'!$E$6:$E$43,0),MATCH($T28,'Summary - 2014'!$E$6:$Q$6,0))</f>
        <v>454657.52658023633</v>
      </c>
      <c r="W28" s="384">
        <f>INDEX('Summary - 2015'!$E$6:$Q$43,MATCH($B$2,'Summary - 2015'!$E$6:$E$43,0),MATCH($T28,'Summary - 2015'!$E$6:$Q$6,0))</f>
        <v>467312.66200000001</v>
      </c>
      <c r="X28" s="384">
        <f>INDEX('Summary - 2016'!$E$6:$Q$42,MATCH($B$2,'Summary - 2016'!$E$6:$E$42,0),MATCH($T28,'Summary - 2016'!$E$6:$Q$6,0))</f>
        <v>459649.94900000002</v>
      </c>
      <c r="Y28" s="384">
        <f>INDEX('Summary - 2017'!$E$6:$Q$42,MATCH($B$2,'Summary - 2017'!$E$6:$E$42,0),MATCH($T28,'Summary - 2017'!$E$6:$Q$6,0))</f>
        <v>466889.451</v>
      </c>
      <c r="Z28" s="385">
        <f>INDEX('Summary - 2018'!$E$6:$Q$42,MATCH($B$2,'Summary - 2018'!$E$6:$E$42,0),MATCH($T28,'Summary - 2018'!$E$6:$Q$6,0))</f>
        <v>504444.86200000002</v>
      </c>
      <c r="AA28" s="385">
        <f>INDEX('Summary - 2019'!$E$6:$Q$43,MATCH($B$2,'Summary - 2019'!$E$6:$E$43,0),MATCH($T28,'Summary - 2019'!$E$6:$Q$6,0))</f>
        <v>493612.68</v>
      </c>
      <c r="AB28" s="443">
        <f>+AA28/Z28-1</f>
        <v>-2.1473470771519176E-2</v>
      </c>
    </row>
    <row r="29" spans="2:28">
      <c r="B29" s="380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2"/>
      <c r="T29" s="389"/>
      <c r="U29" s="390">
        <f t="shared" ref="U29:Z29" si="14">U28/$U28*100</f>
        <v>100</v>
      </c>
      <c r="V29" s="390">
        <f t="shared" si="14"/>
        <v>106.1953742477171</v>
      </c>
      <c r="W29" s="390">
        <f t="shared" si="14"/>
        <v>109.15126250093876</v>
      </c>
      <c r="X29" s="390">
        <f t="shared" si="14"/>
        <v>107.36146550602585</v>
      </c>
      <c r="Y29" s="390">
        <f t="shared" si="14"/>
        <v>109.05241216216004</v>
      </c>
      <c r="Z29" s="391">
        <f t="shared" si="14"/>
        <v>117.82431341312946</v>
      </c>
      <c r="AA29" s="391">
        <f t="shared" ref="AA29" si="15">AA28/$U28*100</f>
        <v>115.29421646287832</v>
      </c>
    </row>
    <row r="30" spans="2:28">
      <c r="B30" s="380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2"/>
      <c r="T30" s="389" t="s">
        <v>319</v>
      </c>
      <c r="U30" s="392">
        <f>INDEX('Summary - 2013'!$E$6:$Q$42,MATCH($B$2,'Summary - 2013'!$E$6:$E$42,0),MATCH($T30,'Summary - 2013'!$E$6:$Q$6,0))</f>
        <v>4654.7399186463617</v>
      </c>
      <c r="V30" s="392">
        <f>INDEX('Summary - 2014'!$E$6:$Q$43,MATCH($B$2,'Summary - 2014'!$E$6:$E$43,0),MATCH($T30,'Summary - 2014'!$E$6:$Q$6,0))</f>
        <v>3780.582130590476</v>
      </c>
      <c r="W30" s="392">
        <f>INDEX('Summary - 2015'!$E$6:$Q$43,MATCH($B$2,'Summary - 2015'!$E$6:$E$43,0),MATCH($T30,'Summary - 2015'!$E$6:$Q$6,0))</f>
        <v>3718.7367175415197</v>
      </c>
      <c r="X30" s="392">
        <f>INDEX('Summary - 2016'!$E$6:$Q$42,MATCH($B$2,'Summary - 2016'!$E$6:$E$42,0),MATCH($T30,'Summary - 2016'!$E$6:$Q$6,0))</f>
        <v>3949.3022357119676</v>
      </c>
      <c r="Y30" s="392">
        <f>INDEX('Summary - 2017'!$E$6:$Q$42,MATCH($B$2,'Summary - 2017'!$E$6:$E$42,0),MATCH($T30,'Summary - 2017'!$E$6:$Q$6,0))</f>
        <v>3141.7094619542695</v>
      </c>
      <c r="Z30" s="393">
        <f>INDEX('Summary - 2018'!$E$6:$Q$42,MATCH($B$2,'Summary - 2018'!$E$6:$E$42,0),MATCH($T30,'Summary - 2018'!$E$6:$Q$6,0))</f>
        <v>1708.5329324323907</v>
      </c>
      <c r="AA30" s="393">
        <f>INDEX('Summary - 2019'!$E$6:$Q$43,MATCH($B$2,'Summary - 2019'!$E$6:$E$43,0),MATCH($T30,'Summary - 2019'!$E$6:$Q$6,0))</f>
        <v>1531.1975203388743</v>
      </c>
      <c r="AB30" s="443">
        <f>+AA30/Z30-1</f>
        <v>-0.10379396775281879</v>
      </c>
    </row>
    <row r="31" spans="2:28">
      <c r="B31" s="380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2"/>
      <c r="T31" s="389"/>
      <c r="U31" s="390">
        <f t="shared" ref="U31:Z31" si="16">U30/$U30*100</f>
        <v>100</v>
      </c>
      <c r="V31" s="390">
        <f t="shared" si="16"/>
        <v>81.220050887180435</v>
      </c>
      <c r="W31" s="390">
        <f t="shared" si="16"/>
        <v>79.891396351591652</v>
      </c>
      <c r="X31" s="390">
        <f t="shared" si="16"/>
        <v>84.844745458097663</v>
      </c>
      <c r="Y31" s="390">
        <f t="shared" si="16"/>
        <v>67.494844327798788</v>
      </c>
      <c r="Z31" s="391">
        <f t="shared" si="16"/>
        <v>36.705228697917171</v>
      </c>
      <c r="AA31" s="391">
        <f t="shared" ref="AA31" si="17">AA30/$U30*100</f>
        <v>32.89544737408572</v>
      </c>
    </row>
    <row r="32" spans="2:28">
      <c r="B32" s="380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2"/>
      <c r="T32" s="389" t="s">
        <v>320</v>
      </c>
      <c r="U32" s="392">
        <f>INDEX('Summary - 2013'!$E$6:$Q$42,MATCH($B$2,'Summary - 2013'!$E$6:$E$42,0),MATCH($T32,'Summary - 2013'!$E$6:$Q$6,0))</f>
        <v>1697.7059999999999</v>
      </c>
      <c r="V32" s="392">
        <f>INDEX('Summary - 2014'!$E$6:$Q$43,MATCH($B$2,'Summary - 2014'!$E$6:$E$43,0),MATCH($T32,'Summary - 2014'!$E$6:$Q$6,0))</f>
        <v>965.35299999999995</v>
      </c>
      <c r="W32" s="392">
        <f>INDEX('Summary - 2015'!$E$6:$Q$43,MATCH($B$2,'Summary - 2015'!$E$6:$E$43,0),MATCH($T32,'Summary - 2015'!$E$6:$Q$6,0))</f>
        <v>717.63900000000001</v>
      </c>
      <c r="X32" s="392">
        <f>INDEX('Summary - 2016'!$E$6:$Q$42,MATCH($B$2,'Summary - 2016'!$E$6:$E$42,0),MATCH($T32,'Summary - 2016'!$E$6:$Q$6,0))</f>
        <v>640.21299999999997</v>
      </c>
      <c r="Y32" s="392">
        <f>INDEX('Summary - 2017'!$E$6:$Q$42,MATCH($B$2,'Summary - 2017'!$E$6:$E$42,0),MATCH($T32,'Summary - 2017'!$E$6:$Q$6,0))</f>
        <v>744.63800000000003</v>
      </c>
      <c r="Z32" s="393">
        <f>INDEX('Summary - 2018'!$E$6:$Q$42,MATCH($B$2,'Summary - 2018'!$E$6:$E$42,0),MATCH($T32,'Summary - 2018'!$E$6:$Q$6,0))</f>
        <v>1467.69</v>
      </c>
      <c r="AA32" s="393">
        <f>INDEX('Summary - 2019'!$E$6:$Q$43,MATCH($B$2,'Summary - 2019'!$E$6:$E$43,0),MATCH($T32,'Summary - 2019'!$E$6:$Q$6,0))</f>
        <v>1007.172</v>
      </c>
      <c r="AB32" s="443">
        <f>+AA32/Z32-1</f>
        <v>-0.31377061913619364</v>
      </c>
    </row>
    <row r="33" spans="2:28" ht="13" thickBot="1">
      <c r="B33" s="380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2"/>
      <c r="T33" s="386"/>
      <c r="U33" s="387">
        <f t="shared" ref="U33:Z33" si="18">U32/$U32*100</f>
        <v>100</v>
      </c>
      <c r="V33" s="387">
        <f t="shared" si="18"/>
        <v>56.862201111382063</v>
      </c>
      <c r="W33" s="387">
        <f t="shared" si="18"/>
        <v>42.271099943099692</v>
      </c>
      <c r="X33" s="387">
        <f t="shared" si="18"/>
        <v>37.710475194173789</v>
      </c>
      <c r="Y33" s="387">
        <f t="shared" si="18"/>
        <v>43.861422413539216</v>
      </c>
      <c r="Z33" s="388">
        <f t="shared" si="18"/>
        <v>86.451364370509381</v>
      </c>
      <c r="AA33" s="388">
        <f t="shared" ref="AA33" si="19">AA32/$U32*100</f>
        <v>59.325466246805988</v>
      </c>
    </row>
    <row r="34" spans="2:28"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2"/>
      <c r="T34" s="383" t="s">
        <v>321</v>
      </c>
      <c r="U34" s="384">
        <f>INDEX('Summary - 2013'!$E$6:$Q$42,MATCH($B$2,'Summary - 2013'!$E$6:$E$42,0),MATCH($T34,'Summary - 2013'!$E$6:$Q$6,0))</f>
        <v>17367.192999999999</v>
      </c>
      <c r="V34" s="384">
        <f>INDEX('Summary - 2014'!$E$6:$Q$43,MATCH($B$2,'Summary - 2014'!$E$6:$E$43,0),MATCH($T34,'Summary - 2014'!$E$6:$Q$6,0))</f>
        <v>13262.781000000001</v>
      </c>
      <c r="W34" s="384">
        <f>INDEX('Summary - 2015'!$E$6:$Q$43,MATCH($B$2,'Summary - 2015'!$E$6:$E$43,0),MATCH($T34,'Summary - 2015'!$E$6:$Q$6,0))</f>
        <v>20145.830999999998</v>
      </c>
      <c r="X34" s="384">
        <f>INDEX('Summary - 2016'!$E$6:$Q$42,MATCH($B$2,'Summary - 2016'!$E$6:$E$42,0),MATCH($T34,'Summary - 2016'!$E$6:$Q$6,0))</f>
        <v>20287.823</v>
      </c>
      <c r="Y34" s="384">
        <f>INDEX('Summary - 2017'!$E$6:$Q$42,MATCH($B$2,'Summary - 2017'!$E$6:$E$42,0),MATCH($T34,'Summary - 2017'!$E$6:$Q$6,0))</f>
        <v>48835.853999999999</v>
      </c>
      <c r="Z34" s="385">
        <f>INDEX('Summary - 2018'!$E$6:$Q$42,MATCH($B$2,'Summary - 2018'!$E$6:$E$42,0),MATCH($T34,'Summary - 2018'!$E$6:$Q$6,0))</f>
        <v>54849.103000000003</v>
      </c>
      <c r="AA34" s="385">
        <f>INDEX('Summary - 2019'!$E$6:$Q$43,MATCH($B$2,'Summary - 2019'!$E$6:$E$43,0),MATCH($T34,'Summary - 2019'!$E$6:$Q$6,0))</f>
        <v>58341.981</v>
      </c>
      <c r="AB34" s="443">
        <f>+AA34/Z34-1</f>
        <v>6.3681588375292142E-2</v>
      </c>
    </row>
    <row r="35" spans="2:28">
      <c r="B35" s="380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2"/>
      <c r="T35" s="389"/>
      <c r="U35" s="390">
        <f t="shared" ref="U35:Z35" si="20">U34/$U34*100</f>
        <v>100</v>
      </c>
      <c r="V35" s="390">
        <f t="shared" si="20"/>
        <v>76.366865963889509</v>
      </c>
      <c r="W35" s="390">
        <f t="shared" si="20"/>
        <v>115.99935003889227</v>
      </c>
      <c r="X35" s="390">
        <f t="shared" si="20"/>
        <v>116.8169375442537</v>
      </c>
      <c r="Y35" s="390">
        <f t="shared" si="20"/>
        <v>281.19601135313002</v>
      </c>
      <c r="Z35" s="391">
        <f t="shared" si="20"/>
        <v>315.82019615950605</v>
      </c>
      <c r="AA35" s="391">
        <f t="shared" ref="AA35" si="21">AA34/$U34*100</f>
        <v>335.93212789193973</v>
      </c>
    </row>
    <row r="36" spans="2:28">
      <c r="B36" s="380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2"/>
      <c r="T36" s="389" t="s">
        <v>322</v>
      </c>
      <c r="U36" s="392">
        <f>INDEX('Summary - 2013'!$E$6:$Q$42,MATCH($B$2,'Summary - 2013'!$E$6:$E$42,0),MATCH($T36,'Summary - 2013'!$E$6:$Q$6,0))</f>
        <v>43.866</v>
      </c>
      <c r="V36" s="392">
        <f>INDEX('Summary - 2014'!$E$6:$Q$43,MATCH($B$2,'Summary - 2014'!$E$6:$E$43,0),MATCH($T36,'Summary - 2014'!$E$6:$Q$6,0))</f>
        <v>17206.276000000002</v>
      </c>
      <c r="W36" s="392">
        <f>INDEX('Summary - 2015'!$E$6:$Q$43,MATCH($B$2,'Summary - 2015'!$E$6:$E$43,0),MATCH($T36,'Summary - 2015'!$E$6:$Q$6,0))</f>
        <v>18142.565999999999</v>
      </c>
      <c r="X36" s="392">
        <f>INDEX('Summary - 2016'!$E$6:$Q$42,MATCH($B$2,'Summary - 2016'!$E$6:$E$42,0),MATCH($T36,'Summary - 2016'!$E$6:$Q$6,0))</f>
        <v>17917.523000000001</v>
      </c>
      <c r="Y36" s="392">
        <f>INDEX('Summary - 2017'!$E$6:$Q$42,MATCH($B$2,'Summary - 2017'!$E$6:$E$42,0),MATCH($T36,'Summary - 2017'!$E$6:$Q$6,0))</f>
        <v>9626.6040310000008</v>
      </c>
      <c r="Z36" s="393">
        <f>INDEX('Summary - 2018'!$E$6:$Q$42,MATCH($B$2,'Summary - 2018'!$E$6:$E$42,0),MATCH($T36,'Summary - 2018'!$E$6:$Q$6,0))</f>
        <v>33555.785000000003</v>
      </c>
      <c r="AA36" s="393">
        <f>INDEX('Summary - 2019'!$E$6:$Q$43,MATCH($B$2,'Summary - 2019'!$E$6:$E$43,0),MATCH($T36,'Summary - 2019'!$E$6:$Q$6,0))</f>
        <v>32800.57</v>
      </c>
      <c r="AB36" s="443">
        <f>+AA36/Z36-1</f>
        <v>-2.2506253392671427E-2</v>
      </c>
    </row>
    <row r="37" spans="2:28" ht="13" thickBot="1">
      <c r="B37" s="380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2"/>
      <c r="T37" s="386"/>
      <c r="U37" s="387">
        <f t="shared" ref="U37:Z37" si="22">U36/$U36*100</f>
        <v>100</v>
      </c>
      <c r="V37" s="387">
        <f t="shared" si="22"/>
        <v>39224.62955364064</v>
      </c>
      <c r="W37" s="387">
        <f t="shared" si="22"/>
        <v>41359.061687867594</v>
      </c>
      <c r="X37" s="387">
        <f t="shared" si="22"/>
        <v>40846.037933707201</v>
      </c>
      <c r="Y37" s="387">
        <f t="shared" si="22"/>
        <v>21945.47948525054</v>
      </c>
      <c r="Z37" s="388">
        <f t="shared" si="22"/>
        <v>76496.113162814043</v>
      </c>
      <c r="AA37" s="388">
        <f t="shared" ref="AA37" si="23">AA36/$U36*100</f>
        <v>74774.47225641727</v>
      </c>
    </row>
    <row r="38" spans="2:28">
      <c r="B38" s="380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2"/>
    </row>
    <row r="39" spans="2:28">
      <c r="B39" s="380"/>
      <c r="C39" s="381"/>
      <c r="D39" s="381"/>
      <c r="E39" s="398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2"/>
    </row>
    <row r="40" spans="2:28" ht="13" thickBot="1">
      <c r="B40" s="394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6"/>
    </row>
    <row r="41" spans="2:28" ht="13" thickBot="1"/>
    <row r="42" spans="2:28" ht="25" customHeight="1">
      <c r="B42" s="489" t="s">
        <v>594</v>
      </c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1"/>
    </row>
    <row r="43" spans="2:28">
      <c r="B43" s="380"/>
      <c r="C43" s="488" t="str">
        <f>T22</f>
        <v xml:space="preserve">Payments activity </v>
      </c>
      <c r="D43" s="488"/>
      <c r="E43" s="488"/>
      <c r="F43" s="381"/>
      <c r="G43" s="381"/>
      <c r="H43" s="488" t="str">
        <f>T24</f>
        <v>Assets under custody</v>
      </c>
      <c r="I43" s="488"/>
      <c r="J43" s="488"/>
      <c r="K43" s="381"/>
      <c r="L43" s="381"/>
      <c r="M43" s="488" t="str">
        <f>T26</f>
        <v>Underwriting activity</v>
      </c>
      <c r="N43" s="488"/>
      <c r="O43" s="488"/>
      <c r="P43" s="382"/>
    </row>
    <row r="44" spans="2:28">
      <c r="B44" s="380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2"/>
    </row>
    <row r="45" spans="2:28">
      <c r="B45" s="380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2"/>
    </row>
    <row r="46" spans="2:28">
      <c r="B46" s="380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2"/>
    </row>
    <row r="47" spans="2:28">
      <c r="B47" s="380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2"/>
    </row>
    <row r="48" spans="2:28">
      <c r="B48" s="380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2"/>
    </row>
    <row r="49" spans="2:16">
      <c r="B49" s="380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2"/>
    </row>
    <row r="50" spans="2:16">
      <c r="B50" s="380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2"/>
    </row>
    <row r="51" spans="2:16">
      <c r="B51" s="380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2"/>
    </row>
    <row r="52" spans="2:16">
      <c r="B52" s="380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2"/>
    </row>
    <row r="53" spans="2:16">
      <c r="B53" s="380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2"/>
    </row>
    <row r="54" spans="2:16">
      <c r="B54" s="380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2"/>
    </row>
    <row r="55" spans="2:16">
      <c r="B55" s="380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2"/>
    </row>
    <row r="56" spans="2:16">
      <c r="B56" s="380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2"/>
    </row>
    <row r="57" spans="2:16">
      <c r="B57" s="380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2"/>
    </row>
    <row r="58" spans="2:16">
      <c r="B58" s="380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2"/>
    </row>
    <row r="59" spans="2:16" ht="13" thickBot="1">
      <c r="B59" s="394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6"/>
    </row>
    <row r="60" spans="2:16" ht="13" thickBot="1"/>
    <row r="61" spans="2:16" ht="25" customHeight="1">
      <c r="B61" s="489" t="s">
        <v>309</v>
      </c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1"/>
    </row>
    <row r="62" spans="2:16">
      <c r="B62" s="380"/>
      <c r="C62" s="488" t="str">
        <f>T28</f>
        <v>OTC derivatives</v>
      </c>
      <c r="D62" s="488"/>
      <c r="E62" s="488"/>
      <c r="F62" s="381"/>
      <c r="G62" s="381"/>
      <c r="H62" s="488" t="str">
        <f>T30</f>
        <v>Trading and AFS securities</v>
      </c>
      <c r="I62" s="488"/>
      <c r="J62" s="488"/>
      <c r="K62" s="381"/>
      <c r="L62" s="381"/>
      <c r="M62" s="488" t="str">
        <f>T32</f>
        <v>Level 3 assets</v>
      </c>
      <c r="N62" s="488"/>
      <c r="O62" s="488"/>
      <c r="P62" s="382"/>
    </row>
    <row r="63" spans="2:16">
      <c r="B63" s="380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2"/>
    </row>
    <row r="64" spans="2:16">
      <c r="B64" s="380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2"/>
    </row>
    <row r="65" spans="2:16">
      <c r="B65" s="380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2"/>
    </row>
    <row r="66" spans="2:16">
      <c r="B66" s="380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2"/>
    </row>
    <row r="67" spans="2:16">
      <c r="B67" s="380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2"/>
    </row>
    <row r="68" spans="2:16">
      <c r="B68" s="380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2"/>
    </row>
    <row r="69" spans="2:16">
      <c r="B69" s="380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2"/>
    </row>
    <row r="70" spans="2:16">
      <c r="B70" s="380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2"/>
    </row>
    <row r="71" spans="2:16">
      <c r="B71" s="380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2"/>
    </row>
    <row r="72" spans="2:16">
      <c r="B72" s="380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2"/>
    </row>
    <row r="73" spans="2:16">
      <c r="B73" s="380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2"/>
    </row>
    <row r="74" spans="2:16">
      <c r="B74" s="380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2"/>
    </row>
    <row r="75" spans="2:16">
      <c r="B75" s="380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2"/>
    </row>
    <row r="76" spans="2:16">
      <c r="B76" s="380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2"/>
    </row>
    <row r="77" spans="2:16">
      <c r="B77" s="380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2"/>
    </row>
    <row r="78" spans="2:16" ht="13" thickBot="1">
      <c r="B78" s="394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6"/>
    </row>
    <row r="79" spans="2:16" ht="13" thickBot="1"/>
    <row r="80" spans="2:16" ht="25" customHeight="1">
      <c r="B80" s="489" t="s">
        <v>310</v>
      </c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  <c r="N80" s="490"/>
      <c r="O80" s="490"/>
      <c r="P80" s="491"/>
    </row>
    <row r="81" spans="2:16">
      <c r="B81" s="380"/>
      <c r="C81" s="381"/>
      <c r="D81" s="488" t="str">
        <f>T34</f>
        <v>Cross-jurisdictional claims</v>
      </c>
      <c r="E81" s="488"/>
      <c r="F81" s="488"/>
      <c r="G81" s="488"/>
      <c r="H81" s="381"/>
      <c r="I81" s="381"/>
      <c r="J81" s="381"/>
      <c r="K81" s="381"/>
      <c r="L81" s="488" t="str">
        <f>T36</f>
        <v>Cross-jurisdictional liabilities</v>
      </c>
      <c r="M81" s="488"/>
      <c r="N81" s="488"/>
      <c r="O81" s="381"/>
      <c r="P81" s="382"/>
    </row>
    <row r="82" spans="2:16">
      <c r="B82" s="380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2"/>
    </row>
    <row r="83" spans="2:16">
      <c r="B83" s="380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2"/>
    </row>
    <row r="84" spans="2:16">
      <c r="B84" s="380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2"/>
    </row>
    <row r="85" spans="2:16">
      <c r="B85" s="380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2"/>
    </row>
    <row r="86" spans="2:16">
      <c r="B86" s="380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2"/>
    </row>
    <row r="87" spans="2:16">
      <c r="B87" s="380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2"/>
    </row>
    <row r="88" spans="2:16">
      <c r="B88" s="380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2"/>
    </row>
    <row r="89" spans="2:16">
      <c r="B89" s="380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2"/>
    </row>
    <row r="90" spans="2:16">
      <c r="B90" s="380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2"/>
    </row>
    <row r="91" spans="2:16">
      <c r="B91" s="380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2"/>
    </row>
    <row r="92" spans="2:16">
      <c r="B92" s="380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2"/>
    </row>
    <row r="93" spans="2:16">
      <c r="B93" s="380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2"/>
    </row>
    <row r="94" spans="2:16">
      <c r="B94" s="380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2"/>
    </row>
    <row r="95" spans="2:16">
      <c r="B95" s="380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2"/>
    </row>
    <row r="96" spans="2:16">
      <c r="B96" s="380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2"/>
    </row>
    <row r="97" spans="2:16" ht="13" thickBot="1">
      <c r="B97" s="394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6"/>
    </row>
    <row r="98" spans="2:16"/>
  </sheetData>
  <sheetProtection autoFilter="0"/>
  <mergeCells count="18">
    <mergeCell ref="B2:E2"/>
    <mergeCell ref="B23:P23"/>
    <mergeCell ref="C25:E25"/>
    <mergeCell ref="H25:J25"/>
    <mergeCell ref="M25:O25"/>
    <mergeCell ref="B4:P4"/>
    <mergeCell ref="H5:J5"/>
    <mergeCell ref="B42:P42"/>
    <mergeCell ref="C43:E43"/>
    <mergeCell ref="H43:J43"/>
    <mergeCell ref="M43:O43"/>
    <mergeCell ref="B61:P61"/>
    <mergeCell ref="C62:E62"/>
    <mergeCell ref="H62:J62"/>
    <mergeCell ref="M62:O62"/>
    <mergeCell ref="B80:P80"/>
    <mergeCell ref="D81:G81"/>
    <mergeCell ref="L81:N8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 xml:space="preserve">&amp;LEuropean Banking Authority&amp;REnd-2019 G-SII disclosure exercise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sample!$H$3:$H$35</xm:f>
          </x14:formula1>
          <xm:sqref>B2:E2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/>
    <pageSetUpPr fitToPage="1"/>
  </sheetPr>
  <dimension ref="A1:U1048548"/>
  <sheetViews>
    <sheetView zoomScale="50" zoomScaleNormal="50" workbookViewId="0">
      <selection activeCell="B2" sqref="B2"/>
    </sheetView>
  </sheetViews>
  <sheetFormatPr defaultColWidth="0" defaultRowHeight="12.5"/>
  <cols>
    <col min="1" max="1" width="6.7265625" style="400" customWidth="1"/>
    <col min="2" max="2" width="30.7265625" style="127" customWidth="1"/>
    <col min="3" max="19" width="16.7265625" style="127" customWidth="1"/>
    <col min="20" max="20" width="2.7265625" style="127" customWidth="1"/>
    <col min="21" max="21" width="9.1796875" style="127" customWidth="1"/>
    <col min="22" max="16384" width="9.1796875" style="127" hidden="1"/>
  </cols>
  <sheetData>
    <row r="1" spans="1:19" ht="13" thickBot="1">
      <c r="B1" s="400"/>
      <c r="C1" s="400" t="s">
        <v>576</v>
      </c>
      <c r="D1" s="400"/>
      <c r="E1" s="400" t="s">
        <v>577</v>
      </c>
      <c r="F1" s="400" t="s">
        <v>578</v>
      </c>
      <c r="G1" s="400" t="s">
        <v>579</v>
      </c>
      <c r="H1" s="400"/>
      <c r="I1" s="400" t="s">
        <v>586</v>
      </c>
      <c r="J1" s="400" t="s">
        <v>587</v>
      </c>
      <c r="K1" s="400" t="s">
        <v>580</v>
      </c>
      <c r="L1" s="400"/>
      <c r="M1" s="400" t="s">
        <v>581</v>
      </c>
      <c r="N1" s="400" t="s">
        <v>582</v>
      </c>
      <c r="O1" s="400" t="s">
        <v>583</v>
      </c>
      <c r="P1" s="400"/>
      <c r="Q1" s="400" t="s">
        <v>584</v>
      </c>
      <c r="R1" s="400" t="s">
        <v>585</v>
      </c>
      <c r="S1" s="400"/>
    </row>
    <row r="2" spans="1:19" ht="45" customHeight="1" thickTop="1" thickBot="1">
      <c r="B2" s="399">
        <v>2019</v>
      </c>
    </row>
    <row r="3" spans="1:19" ht="20.149999999999999" customHeight="1" thickTop="1"/>
    <row r="4" spans="1:19">
      <c r="B4" s="401" t="s">
        <v>589</v>
      </c>
    </row>
    <row r="5" spans="1:19" ht="20.149999999999999" customHeight="1" thickBot="1"/>
    <row r="6" spans="1:19" s="405" customFormat="1" ht="49.5" customHeight="1">
      <c r="A6" s="402"/>
      <c r="B6" s="403"/>
      <c r="C6" s="342" t="s">
        <v>306</v>
      </c>
      <c r="D6" s="495" t="s">
        <v>307</v>
      </c>
      <c r="E6" s="496"/>
      <c r="F6" s="496"/>
      <c r="G6" s="497"/>
      <c r="H6" s="503" t="s">
        <v>308</v>
      </c>
      <c r="I6" s="504"/>
      <c r="J6" s="504"/>
      <c r="K6" s="505"/>
      <c r="L6" s="500" t="s">
        <v>309</v>
      </c>
      <c r="M6" s="501"/>
      <c r="N6" s="501"/>
      <c r="O6" s="502"/>
      <c r="P6" s="498" t="s">
        <v>310</v>
      </c>
      <c r="Q6" s="499"/>
      <c r="R6" s="499"/>
      <c r="S6" s="404"/>
    </row>
    <row r="7" spans="1:19" s="409" customFormat="1" ht="80.150000000000006" customHeight="1">
      <c r="A7" s="406"/>
      <c r="B7" s="407" t="s">
        <v>588</v>
      </c>
      <c r="C7" s="343" t="s">
        <v>376</v>
      </c>
      <c r="D7" s="344"/>
      <c r="E7" s="345" t="s">
        <v>313</v>
      </c>
      <c r="F7" s="345" t="s">
        <v>314</v>
      </c>
      <c r="G7" s="346" t="s">
        <v>315</v>
      </c>
      <c r="H7" s="347"/>
      <c r="I7" s="348" t="s">
        <v>316</v>
      </c>
      <c r="J7" s="348" t="s">
        <v>317</v>
      </c>
      <c r="K7" s="349" t="s">
        <v>318</v>
      </c>
      <c r="L7" s="350"/>
      <c r="M7" s="351" t="s">
        <v>377</v>
      </c>
      <c r="N7" s="351" t="s">
        <v>319</v>
      </c>
      <c r="O7" s="352" t="s">
        <v>320</v>
      </c>
      <c r="P7" s="353"/>
      <c r="Q7" s="354" t="s">
        <v>321</v>
      </c>
      <c r="R7" s="355" t="s">
        <v>322</v>
      </c>
      <c r="S7" s="408" t="s">
        <v>575</v>
      </c>
    </row>
    <row r="8" spans="1:19" ht="18" customHeight="1">
      <c r="A8" s="410">
        <v>7</v>
      </c>
      <c r="B8" s="335" t="str">
        <f t="shared" ref="B8:B44" ca="1" si="0">INDIRECT("'Summary - "&amp;$B$2&amp;"'!E"&amp;A8)</f>
        <v>ABN Amro</v>
      </c>
      <c r="C8" s="411">
        <f ca="1">0.2*10000*INDIRECT("'Summary - "&amp;$B$2&amp;"'!"&amp;C$1&amp;$A8)/'Interactive Heatmap'!C$51</f>
        <v>38.087681434608008</v>
      </c>
      <c r="D8" s="412">
        <f t="shared" ref="D8:D44" ca="1" si="1">0.2/3*E8+0.2/3*F8+0.2/3*G8</f>
        <v>34.81794573579517</v>
      </c>
      <c r="E8" s="413">
        <f ca="1">10000*INDIRECT("'Summary - "&amp;$B$2&amp;"'!"&amp;E$1&amp;$A8)/'Interactive Heatmap'!E$51</f>
        <v>229.57555791220051</v>
      </c>
      <c r="F8" s="413">
        <f ca="1">10000*INDIRECT("'Summary - "&amp;$B$2&amp;"'!"&amp;F$1&amp;$A8)/'Interactive Heatmap'!F$51</f>
        <v>92.160801235974674</v>
      </c>
      <c r="G8" s="414">
        <f ca="1">10000*INDIRECT("'Summary - "&amp;$B$2&amp;"'!"&amp;G$1&amp;$A8)/'Interactive Heatmap'!G$51</f>
        <v>200.5328268887524</v>
      </c>
      <c r="H8" s="412">
        <f t="shared" ref="H8:H44" ca="1" si="2">0.2/3*I8+0.2/3*J8+0.2/3*K8</f>
        <v>19.715498639978307</v>
      </c>
      <c r="I8" s="413">
        <f ca="1">10000*INDIRECT("'Summary - "&amp;$B$2&amp;"'!"&amp;I$1&amp;$A8)/'Interactive Heatmap'!I$51</f>
        <v>178.88099681461568</v>
      </c>
      <c r="J8" s="413">
        <f ca="1">10000*INDIRECT("'Summary - "&amp;$B$2&amp;"'!"&amp;J$1&amp;$A8)/'Interactive Heatmap'!J$51</f>
        <v>59.572607574584431</v>
      </c>
      <c r="K8" s="414">
        <f ca="1">10000*INDIRECT("'Summary - "&amp;$B$2&amp;"'!"&amp;K$1&amp;$A8)/'Interactive Heatmap'!K$51</f>
        <v>57.278875210474467</v>
      </c>
      <c r="L8" s="412">
        <f t="shared" ref="L8:L44" ca="1" si="3">0.2/3*M8+0.2/3*N8+0.2/3*O8</f>
        <v>11.074408139048508</v>
      </c>
      <c r="M8" s="413">
        <f ca="1">10000*INDIRECT("'Summary - "&amp;$B$2&amp;"'!"&amp;M$1&amp;$A8)/'Interactive Heatmap'!M$51</f>
        <v>63.105132918122436</v>
      </c>
      <c r="N8" s="413">
        <f ca="1">10000*INDIRECT("'Summary - "&amp;$B$2&amp;"'!"&amp;N$1&amp;$A8)/'Interactive Heatmap'!N$51</f>
        <v>33.740502337640855</v>
      </c>
      <c r="O8" s="414">
        <f ca="1">10000*INDIRECT("'Summary - "&amp;$B$2&amp;"'!"&amp;O$1&amp;$A8)/'Interactive Heatmap'!O$51</f>
        <v>69.270486829964312</v>
      </c>
      <c r="P8" s="415">
        <f t="shared" ref="P8:P44" ca="1" si="4">0.1*Q8+0.1*R8</f>
        <v>14.836186033939509</v>
      </c>
      <c r="Q8" s="413">
        <f ca="1">10000*INDIRECT("'Summary - "&amp;$B$2&amp;"'!"&amp;Q$1&amp;$A8)/'Interactive Heatmap'!Q$51</f>
        <v>73.99421422968048</v>
      </c>
      <c r="R8" s="411">
        <f ca="1">10000*INDIRECT("'Summary - "&amp;$B$2&amp;"'!"&amp;R$1&amp;$A8)/'Interactive Heatmap'!R$51</f>
        <v>74.367646109714599</v>
      </c>
      <c r="S8" s="416">
        <f t="shared" ref="S8:S44" ca="1" si="5">AVERAGE(P8,L8,H8,D8,C8)</f>
        <v>23.706343996673901</v>
      </c>
    </row>
    <row r="9" spans="1:19" ht="18" customHeight="1">
      <c r="A9" s="410">
        <v>8</v>
      </c>
      <c r="B9" s="336" t="str">
        <f t="shared" ca="1" si="0"/>
        <v>Banque Postale</v>
      </c>
      <c r="C9" s="411">
        <f ca="1">0.2*10000*INDIRECT("'Summary - "&amp;$B$2&amp;"'!"&amp;C$1&amp;$A9)/'Interactive Heatmap'!C$51</f>
        <v>22.414827713331935</v>
      </c>
      <c r="D9" s="412">
        <f t="shared" ca="1" si="1"/>
        <v>12.088685352013115</v>
      </c>
      <c r="E9" s="413">
        <f ca="1">10000*INDIRECT("'Summary - "&amp;$B$2&amp;"'!"&amp;E$1&amp;$A9)/'Interactive Heatmap'!E$51</f>
        <v>76.715627358719658</v>
      </c>
      <c r="F9" s="413">
        <f ca="1">10000*INDIRECT("'Summary - "&amp;$B$2&amp;"'!"&amp;F$1&amp;$A9)/'Interactive Heatmap'!F$51</f>
        <v>50.564036141274876</v>
      </c>
      <c r="G9" s="414">
        <f ca="1">10000*INDIRECT("'Summary - "&amp;$B$2&amp;"'!"&amp;G$1&amp;$A9)/'Interactive Heatmap'!G$51</f>
        <v>54.050616780202191</v>
      </c>
      <c r="H9" s="412">
        <f t="shared" ca="1" si="2"/>
        <v>0.44552731469162488</v>
      </c>
      <c r="I9" s="413">
        <f ca="1">10000*INDIRECT("'Summary - "&amp;$B$2&amp;"'!"&amp;I$1&amp;$A9)/'Interactive Heatmap'!I$51</f>
        <v>2.7638376918324208</v>
      </c>
      <c r="J9" s="413">
        <f ca="1">10000*INDIRECT("'Summary - "&amp;$B$2&amp;"'!"&amp;J$1&amp;$A9)/'Interactive Heatmap'!J$51</f>
        <v>3.9190720285419522</v>
      </c>
      <c r="K9" s="414">
        <f ca="1">10000*INDIRECT("'Summary - "&amp;$B$2&amp;"'!"&amp;K$1&amp;$A9)/'Interactive Heatmap'!K$51</f>
        <v>0</v>
      </c>
      <c r="L9" s="412">
        <f t="shared" ca="1" si="3"/>
        <v>13.01827758674089</v>
      </c>
      <c r="M9" s="413">
        <f ca="1">10000*INDIRECT("'Summary - "&amp;$B$2&amp;"'!"&amp;M$1&amp;$A9)/'Interactive Heatmap'!M$51</f>
        <v>5.2494402546111285</v>
      </c>
      <c r="N9" s="413">
        <f ca="1">10000*INDIRECT("'Summary - "&amp;$B$2&amp;"'!"&amp;N$1&amp;$A9)/'Interactive Heatmap'!N$51</f>
        <v>149.06742137673635</v>
      </c>
      <c r="O9" s="414">
        <f ca="1">10000*INDIRECT("'Summary - "&amp;$B$2&amp;"'!"&amp;O$1&amp;$A9)/'Interactive Heatmap'!O$51</f>
        <v>40.95730216976586</v>
      </c>
      <c r="P9" s="415">
        <f t="shared" ca="1" si="4"/>
        <v>3.1018641994133089</v>
      </c>
      <c r="Q9" s="413">
        <f ca="1">10000*INDIRECT("'Summary - "&amp;$B$2&amp;"'!"&amp;Q$1&amp;$A9)/'Interactive Heatmap'!Q$51</f>
        <v>24.78356700115512</v>
      </c>
      <c r="R9" s="411">
        <f ca="1">10000*INDIRECT("'Summary - "&amp;$B$2&amp;"'!"&amp;R$1&amp;$A9)/'Interactive Heatmap'!R$51</f>
        <v>6.2350749929779683</v>
      </c>
      <c r="S9" s="416">
        <f t="shared" ca="1" si="5"/>
        <v>10.213836433238175</v>
      </c>
    </row>
    <row r="10" spans="1:19" ht="18" customHeight="1">
      <c r="A10" s="410">
        <v>9</v>
      </c>
      <c r="B10" s="336" t="str">
        <f t="shared" ca="1" si="0"/>
        <v>Barclays</v>
      </c>
      <c r="C10" s="411">
        <f ca="1">0.2*10000*INDIRECT("'Summary - "&amp;$B$2&amp;"'!"&amp;C$1&amp;$A10)/'Interactive Heatmap'!C$51</f>
        <v>105.20485794953277</v>
      </c>
      <c r="D10" s="412">
        <f t="shared" ca="1" si="1"/>
        <v>112.14874490576328</v>
      </c>
      <c r="E10" s="413">
        <f ca="1">10000*INDIRECT("'Summary - "&amp;$B$2&amp;"'!"&amp;E$1&amp;$A10)/'Interactive Heatmap'!E$51</f>
        <v>676.54836030420722</v>
      </c>
      <c r="F10" s="413">
        <f ca="1">10000*INDIRECT("'Summary - "&amp;$B$2&amp;"'!"&amp;F$1&amp;$A10)/'Interactive Heatmap'!F$51</f>
        <v>592.94591140432067</v>
      </c>
      <c r="G10" s="414">
        <f ca="1">10000*INDIRECT("'Summary - "&amp;$B$2&amp;"'!"&amp;G$1&amp;$A10)/'Interactive Heatmap'!G$51</f>
        <v>412.73690187792147</v>
      </c>
      <c r="H10" s="412">
        <f t="shared" ca="1" si="2"/>
        <v>170.44736603067832</v>
      </c>
      <c r="I10" s="413">
        <f ca="1">10000*INDIRECT("'Summary - "&amp;$B$2&amp;"'!"&amp;I$1&amp;$A10)/'Interactive Heatmap'!I$51</f>
        <v>751.32025812004952</v>
      </c>
      <c r="J10" s="413">
        <f ca="1">10000*INDIRECT("'Summary - "&amp;$B$2&amp;"'!"&amp;J$1&amp;$A10)/'Interactive Heatmap'!J$51</f>
        <v>44.359635958976412</v>
      </c>
      <c r="K10" s="414">
        <f ca="1">10000*INDIRECT("'Summary - "&amp;$B$2&amp;"'!"&amp;K$1&amp;$A10)/'Interactive Heatmap'!K$51</f>
        <v>1761.0305963811491</v>
      </c>
      <c r="L10" s="412">
        <f t="shared" ca="1" si="3"/>
        <v>243.35438885515151</v>
      </c>
      <c r="M10" s="413">
        <f ca="1">10000*INDIRECT("'Summary - "&amp;$B$2&amp;"'!"&amp;M$1&amp;$A10)/'Interactive Heatmap'!M$51</f>
        <v>1487.4308859266093</v>
      </c>
      <c r="N10" s="413">
        <f ca="1">10000*INDIRECT("'Summary - "&amp;$B$2&amp;"'!"&amp;N$1&amp;$A10)/'Interactive Heatmap'!N$51</f>
        <v>1133.0301160049651</v>
      </c>
      <c r="O10" s="414">
        <f ca="1">10000*INDIRECT("'Summary - "&amp;$B$2&amp;"'!"&amp;O$1&amp;$A10)/'Interactive Heatmap'!O$51</f>
        <v>1029.8548308956981</v>
      </c>
      <c r="P10" s="415">
        <f t="shared" ca="1" si="4"/>
        <v>152.81008953368672</v>
      </c>
      <c r="Q10" s="413">
        <f ca="1">10000*INDIRECT("'Summary - "&amp;$B$2&amp;"'!"&amp;Q$1&amp;$A10)/'Interactive Heatmap'!Q$51</f>
        <v>758.49275573962836</v>
      </c>
      <c r="R10" s="411">
        <f ca="1">10000*INDIRECT("'Summary - "&amp;$B$2&amp;"'!"&amp;R$1&amp;$A10)/'Interactive Heatmap'!R$51</f>
        <v>769.60813959723873</v>
      </c>
      <c r="S10" s="416">
        <f t="shared" ca="1" si="5"/>
        <v>156.79308945496251</v>
      </c>
    </row>
    <row r="11" spans="1:19" ht="18" customHeight="1">
      <c r="A11" s="410">
        <v>10</v>
      </c>
      <c r="B11" s="336" t="str">
        <f t="shared" ca="1" si="0"/>
        <v>Bayern LB</v>
      </c>
      <c r="C11" s="411">
        <f ca="1">0.2*10000*INDIRECT("'Summary - "&amp;$B$2&amp;"'!"&amp;C$1&amp;$A11)/'Interactive Heatmap'!C$51</f>
        <v>19.121077357698471</v>
      </c>
      <c r="D11" s="412">
        <f t="shared" ca="1" si="1"/>
        <v>35.450843782606519</v>
      </c>
      <c r="E11" s="413">
        <f ca="1">10000*INDIRECT("'Summary - "&amp;$B$2&amp;"'!"&amp;E$1&amp;$A11)/'Interactive Heatmap'!E$51</f>
        <v>169.26624592591062</v>
      </c>
      <c r="F11" s="413">
        <f ca="1">10000*INDIRECT("'Summary - "&amp;$B$2&amp;"'!"&amp;F$1&amp;$A11)/'Interactive Heatmap'!F$51</f>
        <v>267.42171278772912</v>
      </c>
      <c r="G11" s="414">
        <f ca="1">10000*INDIRECT("'Summary - "&amp;$B$2&amp;"'!"&amp;G$1&amp;$A11)/'Interactive Heatmap'!G$51</f>
        <v>95.074698025458105</v>
      </c>
      <c r="H11" s="412">
        <f t="shared" ca="1" si="2"/>
        <v>9.3590338960267552</v>
      </c>
      <c r="I11" s="413">
        <f ca="1">10000*INDIRECT("'Summary - "&amp;$B$2&amp;"'!"&amp;I$1&amp;$A11)/'Interactive Heatmap'!I$51</f>
        <v>38.233358943101564</v>
      </c>
      <c r="J11" s="413">
        <f ca="1">10000*INDIRECT("'Summary - "&amp;$B$2&amp;"'!"&amp;J$1&amp;$A11)/'Interactive Heatmap'!J$51</f>
        <v>43.375661416943622</v>
      </c>
      <c r="K11" s="414">
        <f ca="1">10000*INDIRECT("'Summary - "&amp;$B$2&amp;"'!"&amp;K$1&amp;$A11)/'Interactive Heatmap'!K$51</f>
        <v>58.776488080356145</v>
      </c>
      <c r="L11" s="412">
        <f t="shared" ca="1" si="3"/>
        <v>7.5149699890463335</v>
      </c>
      <c r="M11" s="413">
        <f ca="1">10000*INDIRECT("'Summary - "&amp;$B$2&amp;"'!"&amp;M$1&amp;$A11)/'Interactive Heatmap'!M$51</f>
        <v>31.911241011423453</v>
      </c>
      <c r="N11" s="413">
        <f ca="1">10000*INDIRECT("'Summary - "&amp;$B$2&amp;"'!"&amp;N$1&amp;$A11)/'Interactive Heatmap'!N$51</f>
        <v>50.958344311076004</v>
      </c>
      <c r="O11" s="414">
        <f ca="1">10000*INDIRECT("'Summary - "&amp;$B$2&amp;"'!"&amp;O$1&amp;$A11)/'Interactive Heatmap'!O$51</f>
        <v>29.854964513195551</v>
      </c>
      <c r="P11" s="415">
        <f t="shared" ca="1" si="4"/>
        <v>5.5288420064883574</v>
      </c>
      <c r="Q11" s="413">
        <f ca="1">10000*INDIRECT("'Summary - "&amp;$B$2&amp;"'!"&amp;Q$1&amp;$A11)/'Interactive Heatmap'!Q$51</f>
        <v>36.263369671670205</v>
      </c>
      <c r="R11" s="411">
        <f ca="1">10000*INDIRECT("'Summary - "&amp;$B$2&amp;"'!"&amp;R$1&amp;$A11)/'Interactive Heatmap'!R$51</f>
        <v>19.025050393213366</v>
      </c>
      <c r="S11" s="416">
        <f t="shared" ca="1" si="5"/>
        <v>15.394953406373286</v>
      </c>
    </row>
    <row r="12" spans="1:19" ht="18" customHeight="1">
      <c r="A12" s="410">
        <v>11</v>
      </c>
      <c r="B12" s="336" t="str">
        <f t="shared" ca="1" si="0"/>
        <v>BBVA</v>
      </c>
      <c r="C12" s="411">
        <f ca="1">0.2*10000*INDIRECT("'Summary - "&amp;$B$2&amp;"'!"&amp;C$1&amp;$A12)/'Interactive Heatmap'!C$51</f>
        <v>58.050385729937673</v>
      </c>
      <c r="D12" s="412">
        <f t="shared" ca="1" si="1"/>
        <v>42.476329660555734</v>
      </c>
      <c r="E12" s="413">
        <f ca="1">10000*INDIRECT("'Summary - "&amp;$B$2&amp;"'!"&amp;E$1&amp;$A12)/'Interactive Heatmap'!E$51</f>
        <v>207.44206483532651</v>
      </c>
      <c r="F12" s="413">
        <f ca="1">10000*INDIRECT("'Summary - "&amp;$B$2&amp;"'!"&amp;F$1&amp;$A12)/'Interactive Heatmap'!F$51</f>
        <v>219.52995530280421</v>
      </c>
      <c r="G12" s="414">
        <f ca="1">10000*INDIRECT("'Summary - "&amp;$B$2&amp;"'!"&amp;G$1&amp;$A12)/'Interactive Heatmap'!G$51</f>
        <v>210.17292477020533</v>
      </c>
      <c r="H12" s="412">
        <f t="shared" ca="1" si="2"/>
        <v>38.759228603578606</v>
      </c>
      <c r="I12" s="413">
        <f ca="1">10000*INDIRECT("'Summary - "&amp;$B$2&amp;"'!"&amp;I$1&amp;$A12)/'Interactive Heatmap'!I$51</f>
        <v>178.89346063656416</v>
      </c>
      <c r="J12" s="413">
        <f ca="1">10000*INDIRECT("'Summary - "&amp;$B$2&amp;"'!"&amp;J$1&amp;$A12)/'Interactive Heatmap'!J$51</f>
        <v>257.39107774073278</v>
      </c>
      <c r="K12" s="414">
        <f ca="1">10000*INDIRECT("'Summary - "&amp;$B$2&amp;"'!"&amp;K$1&amp;$A12)/'Interactive Heatmap'!K$51</f>
        <v>145.10389067638221</v>
      </c>
      <c r="L12" s="412">
        <f t="shared" ca="1" si="3"/>
        <v>37.834363645914074</v>
      </c>
      <c r="M12" s="413">
        <f ca="1">10000*INDIRECT("'Summary - "&amp;$B$2&amp;"'!"&amp;M$1&amp;$A12)/'Interactive Heatmap'!M$51</f>
        <v>162.65956694224627</v>
      </c>
      <c r="N12" s="413">
        <f ca="1">10000*INDIRECT("'Summary - "&amp;$B$2&amp;"'!"&amp;N$1&amp;$A12)/'Interactive Heatmap'!N$51</f>
        <v>197.3671755351067</v>
      </c>
      <c r="O12" s="414">
        <f ca="1">10000*INDIRECT("'Summary - "&amp;$B$2&amp;"'!"&amp;O$1&amp;$A12)/'Interactive Heatmap'!O$51</f>
        <v>207.48871221135812</v>
      </c>
      <c r="P12" s="415">
        <f t="shared" ca="1" si="4"/>
        <v>71.788439157476517</v>
      </c>
      <c r="Q12" s="413">
        <f ca="1">10000*INDIRECT("'Summary - "&amp;$B$2&amp;"'!"&amp;Q$1&amp;$A12)/'Interactive Heatmap'!Q$51</f>
        <v>354.041135641371</v>
      </c>
      <c r="R12" s="411">
        <f ca="1">10000*INDIRECT("'Summary - "&amp;$B$2&amp;"'!"&amp;R$1&amp;$A12)/'Interactive Heatmap'!R$51</f>
        <v>363.84325593339412</v>
      </c>
      <c r="S12" s="416">
        <f t="shared" ca="1" si="5"/>
        <v>49.781749359492515</v>
      </c>
    </row>
    <row r="13" spans="1:19" ht="18" customHeight="1">
      <c r="A13" s="410">
        <v>12</v>
      </c>
      <c r="B13" s="336" t="str">
        <f t="shared" ca="1" si="0"/>
        <v>BFA</v>
      </c>
      <c r="C13" s="411">
        <f ca="1">0.2*10000*INDIRECT("'Summary - "&amp;$B$2&amp;"'!"&amp;C$1&amp;$A13)/'Interactive Heatmap'!C$51</f>
        <v>16.829564075543981</v>
      </c>
      <c r="D13" s="412">
        <f t="shared" ca="1" si="1"/>
        <v>7.6526321917547042</v>
      </c>
      <c r="E13" s="413">
        <f ca="1">10000*INDIRECT("'Summary - "&amp;$B$2&amp;"'!"&amp;E$1&amp;$A13)/'Interactive Heatmap'!E$51</f>
        <v>18.653502935886017</v>
      </c>
      <c r="F13" s="413">
        <f ca="1">10000*INDIRECT("'Summary - "&amp;$B$2&amp;"'!"&amp;F$1&amp;$A13)/'Interactive Heatmap'!F$51</f>
        <v>48.18893766022957</v>
      </c>
      <c r="G13" s="414">
        <f ca="1">10000*INDIRECT("'Summary - "&amp;$B$2&amp;"'!"&amp;G$1&amp;$A13)/'Interactive Heatmap'!G$51</f>
        <v>47.947042280204982</v>
      </c>
      <c r="H13" s="412">
        <f t="shared" ca="1" si="2"/>
        <v>2.8905335847161631</v>
      </c>
      <c r="I13" s="413">
        <f ca="1">10000*INDIRECT("'Summary - "&amp;$B$2&amp;"'!"&amp;I$1&amp;$A13)/'Interactive Heatmap'!I$51</f>
        <v>17.785908677274268</v>
      </c>
      <c r="J13" s="413">
        <f ca="1">10000*INDIRECT("'Summary - "&amp;$B$2&amp;"'!"&amp;J$1&amp;$A13)/'Interactive Heatmap'!J$51</f>
        <v>13.34650450697764</v>
      </c>
      <c r="K13" s="414">
        <f ca="1">10000*INDIRECT("'Summary - "&amp;$B$2&amp;"'!"&amp;K$1&amp;$A13)/'Interactive Heatmap'!K$51</f>
        <v>12.225590586490538</v>
      </c>
      <c r="L13" s="412">
        <f t="shared" ca="1" si="3"/>
        <v>2.6805511411926126</v>
      </c>
      <c r="M13" s="413">
        <f ca="1">10000*INDIRECT("'Summary - "&amp;$B$2&amp;"'!"&amp;M$1&amp;$A13)/'Interactive Heatmap'!M$51</f>
        <v>13.220186250425218</v>
      </c>
      <c r="N13" s="413">
        <f ca="1">10000*INDIRECT("'Summary - "&amp;$B$2&amp;"'!"&amp;N$1&amp;$A13)/'Interactive Heatmap'!N$51</f>
        <v>8.9269282581002383</v>
      </c>
      <c r="O13" s="414">
        <f ca="1">10000*INDIRECT("'Summary - "&amp;$B$2&amp;"'!"&amp;O$1&amp;$A13)/'Interactive Heatmap'!O$51</f>
        <v>18.061152609363734</v>
      </c>
      <c r="P13" s="415">
        <f t="shared" ca="1" si="4"/>
        <v>4.0496400625602194</v>
      </c>
      <c r="Q13" s="413">
        <f ca="1">10000*INDIRECT("'Summary - "&amp;$B$2&amp;"'!"&amp;Q$1&amp;$A13)/'Interactive Heatmap'!Q$51</f>
        <v>12.89178995571498</v>
      </c>
      <c r="R13" s="411">
        <f ca="1">10000*INDIRECT("'Summary - "&amp;$B$2&amp;"'!"&amp;R$1&amp;$A13)/'Interactive Heatmap'!R$51</f>
        <v>27.604610669887212</v>
      </c>
      <c r="S13" s="416">
        <f t="shared" ca="1" si="5"/>
        <v>6.8205842111535357</v>
      </c>
    </row>
    <row r="14" spans="1:19" ht="18" customHeight="1">
      <c r="A14" s="410">
        <v>13</v>
      </c>
      <c r="B14" s="336" t="str">
        <f t="shared" ca="1" si="0"/>
        <v>BNP Paribas</v>
      </c>
      <c r="C14" s="411">
        <f ca="1">0.2*10000*INDIRECT("'Summary - "&amp;$B$2&amp;"'!"&amp;C$1&amp;$A14)/'Interactive Heatmap'!C$51</f>
        <v>154.88374631004166</v>
      </c>
      <c r="D14" s="412">
        <f t="shared" ca="1" si="1"/>
        <v>118.92119953165977</v>
      </c>
      <c r="E14" s="413">
        <f ca="1">10000*INDIRECT("'Summary - "&amp;$B$2&amp;"'!"&amp;E$1&amp;$A14)/'Interactive Heatmap'!E$51</f>
        <v>548.44424207741326</v>
      </c>
      <c r="F14" s="413">
        <f ca="1">10000*INDIRECT("'Summary - "&amp;$B$2&amp;"'!"&amp;F$1&amp;$A14)/'Interactive Heatmap'!F$51</f>
        <v>637.03329838180173</v>
      </c>
      <c r="G14" s="414">
        <f ca="1">10000*INDIRECT("'Summary - "&amp;$B$2&amp;"'!"&amp;G$1&amp;$A14)/'Interactive Heatmap'!G$51</f>
        <v>598.3404525156817</v>
      </c>
      <c r="H14" s="412">
        <f t="shared" ca="1" si="2"/>
        <v>248.2968049474099</v>
      </c>
      <c r="I14" s="413">
        <f ca="1">10000*INDIRECT("'Summary - "&amp;$B$2&amp;"'!"&amp;I$1&amp;$A14)/'Interactive Heatmap'!I$51</f>
        <v>661.67190830583581</v>
      </c>
      <c r="J14" s="413">
        <f ca="1">10000*INDIRECT("'Summary - "&amp;$B$2&amp;"'!"&amp;J$1&amp;$A14)/'Interactive Heatmap'!J$51</f>
        <v>1902.3616876985993</v>
      </c>
      <c r="K14" s="414">
        <f ca="1">10000*INDIRECT("'Summary - "&amp;$B$2&amp;"'!"&amp;K$1&amp;$A14)/'Interactive Heatmap'!K$51</f>
        <v>1160.4184782067134</v>
      </c>
      <c r="L14" s="412">
        <f t="shared" ca="1" si="3"/>
        <v>162.79191524781208</v>
      </c>
      <c r="M14" s="413">
        <f ca="1">10000*INDIRECT("'Summary - "&amp;$B$2&amp;"'!"&amp;M$1&amp;$A14)/'Interactive Heatmap'!M$51</f>
        <v>899.00644454528367</v>
      </c>
      <c r="N14" s="413">
        <f ca="1">10000*INDIRECT("'Summary - "&amp;$B$2&amp;"'!"&amp;N$1&amp;$A14)/'Interactive Heatmap'!N$51</f>
        <v>896.39924043341603</v>
      </c>
      <c r="O14" s="414">
        <f ca="1">10000*INDIRECT("'Summary - "&amp;$B$2&amp;"'!"&amp;O$1&amp;$A14)/'Interactive Heatmap'!O$51</f>
        <v>646.47304373848158</v>
      </c>
      <c r="P14" s="415">
        <f t="shared" ca="1" si="4"/>
        <v>213.88345477626527</v>
      </c>
      <c r="Q14" s="413">
        <f ca="1">10000*INDIRECT("'Summary - "&amp;$B$2&amp;"'!"&amp;Q$1&amp;$A14)/'Interactive Heatmap'!Q$51</f>
        <v>978.88736206511976</v>
      </c>
      <c r="R14" s="411">
        <f ca="1">10000*INDIRECT("'Summary - "&amp;$B$2&amp;"'!"&amp;R$1&amp;$A14)/'Interactive Heatmap'!R$51</f>
        <v>1159.9471856975329</v>
      </c>
      <c r="S14" s="416">
        <f t="shared" ca="1" si="5"/>
        <v>179.75542416263775</v>
      </c>
    </row>
    <row r="15" spans="1:19" ht="18" customHeight="1">
      <c r="A15" s="410">
        <v>14</v>
      </c>
      <c r="B15" s="336" t="str">
        <f t="shared" ca="1" si="0"/>
        <v>BPCE</v>
      </c>
      <c r="C15" s="411">
        <f ca="1">0.2*10000*INDIRECT("'Summary - "&amp;$B$2&amp;"'!"&amp;C$1&amp;$A15)/'Interactive Heatmap'!C$51</f>
        <v>98.346360061631245</v>
      </c>
      <c r="D15" s="412">
        <f t="shared" ca="1" si="1"/>
        <v>81.784587266892629</v>
      </c>
      <c r="E15" s="413">
        <f ca="1">10000*INDIRECT("'Summary - "&amp;$B$2&amp;"'!"&amp;E$1&amp;$A15)/'Interactive Heatmap'!E$51</f>
        <v>289.4737263215809</v>
      </c>
      <c r="F15" s="413">
        <f ca="1">10000*INDIRECT("'Summary - "&amp;$B$2&amp;"'!"&amp;F$1&amp;$A15)/'Interactive Heatmap'!F$51</f>
        <v>371.48782728300262</v>
      </c>
      <c r="G15" s="414">
        <f ca="1">10000*INDIRECT("'Summary - "&amp;$B$2&amp;"'!"&amp;G$1&amp;$A15)/'Interactive Heatmap'!G$51</f>
        <v>565.80725539880575</v>
      </c>
      <c r="H15" s="412">
        <f t="shared" ca="1" si="2"/>
        <v>44.308181330292783</v>
      </c>
      <c r="I15" s="413">
        <f ca="1">10000*INDIRECT("'Summary - "&amp;$B$2&amp;"'!"&amp;I$1&amp;$A15)/'Interactive Heatmap'!I$51</f>
        <v>305.63322960209194</v>
      </c>
      <c r="J15" s="413">
        <f ca="1">10000*INDIRECT("'Summary - "&amp;$B$2&amp;"'!"&amp;J$1&amp;$A15)/'Interactive Heatmap'!J$51</f>
        <v>30.510014439138491</v>
      </c>
      <c r="K15" s="414">
        <f ca="1">10000*INDIRECT("'Summary - "&amp;$B$2&amp;"'!"&amp;K$1&amp;$A15)/'Interactive Heatmap'!K$51</f>
        <v>328.47947591316131</v>
      </c>
      <c r="L15" s="412">
        <f t="shared" ca="1" si="3"/>
        <v>116.71763036590913</v>
      </c>
      <c r="M15" s="413">
        <f ca="1">10000*INDIRECT("'Summary - "&amp;$B$2&amp;"'!"&amp;M$1&amp;$A15)/'Interactive Heatmap'!M$51</f>
        <v>221.63987595415051</v>
      </c>
      <c r="N15" s="413">
        <f ca="1">10000*INDIRECT("'Summary - "&amp;$B$2&amp;"'!"&amp;N$1&amp;$A15)/'Interactive Heatmap'!N$51</f>
        <v>522.77820802289466</v>
      </c>
      <c r="O15" s="414">
        <f ca="1">10000*INDIRECT("'Summary - "&amp;$B$2&amp;"'!"&amp;O$1&amp;$A15)/'Interactive Heatmap'!O$51</f>
        <v>1006.3463715115918</v>
      </c>
      <c r="P15" s="415">
        <f t="shared" ca="1" si="4"/>
        <v>41.31300755561486</v>
      </c>
      <c r="Q15" s="413">
        <f ca="1">10000*INDIRECT("'Summary - "&amp;$B$2&amp;"'!"&amp;Q$1&amp;$A15)/'Interactive Heatmap'!Q$51</f>
        <v>205.38726259000669</v>
      </c>
      <c r="R15" s="411">
        <f ca="1">10000*INDIRECT("'Summary - "&amp;$B$2&amp;"'!"&amp;R$1&amp;$A15)/'Interactive Heatmap'!R$51</f>
        <v>207.74281296614191</v>
      </c>
      <c r="S15" s="416">
        <f t="shared" ca="1" si="5"/>
        <v>76.493953316068115</v>
      </c>
    </row>
    <row r="16" spans="1:19" ht="18" customHeight="1">
      <c r="A16" s="410">
        <v>15</v>
      </c>
      <c r="B16" s="336" t="str">
        <f t="shared" ca="1" si="0"/>
        <v>Caixabank</v>
      </c>
      <c r="C16" s="411">
        <f ca="1">0.2*10000*INDIRECT("'Summary - "&amp;$B$2&amp;"'!"&amp;C$1&amp;$A16)/'Interactive Heatmap'!C$51</f>
        <v>27.339259707251337</v>
      </c>
      <c r="D16" s="412">
        <f t="shared" ca="1" si="1"/>
        <v>12.741796915147198</v>
      </c>
      <c r="E16" s="413">
        <f ca="1">10000*INDIRECT("'Summary - "&amp;$B$2&amp;"'!"&amp;E$1&amp;$A16)/'Interactive Heatmap'!E$51</f>
        <v>51.695763688056232</v>
      </c>
      <c r="F16" s="413">
        <f ca="1">10000*INDIRECT("'Summary - "&amp;$B$2&amp;"'!"&amp;F$1&amp;$A16)/'Interactive Heatmap'!F$51</f>
        <v>38.17588151969796</v>
      </c>
      <c r="G16" s="414">
        <f ca="1">10000*INDIRECT("'Summary - "&amp;$B$2&amp;"'!"&amp;G$1&amp;$A16)/'Interactive Heatmap'!G$51</f>
        <v>101.25530851945379</v>
      </c>
      <c r="H16" s="412">
        <f t="shared" ca="1" si="2"/>
        <v>6.0614571312997843</v>
      </c>
      <c r="I16" s="413">
        <f ca="1">10000*INDIRECT("'Summary - "&amp;$B$2&amp;"'!"&amp;I$1&amp;$A16)/'Interactive Heatmap'!I$51</f>
        <v>14.192656045715701</v>
      </c>
      <c r="J16" s="413">
        <f ca="1">10000*INDIRECT("'Summary - "&amp;$B$2&amp;"'!"&amp;J$1&amp;$A16)/'Interactive Heatmap'!J$51</f>
        <v>75.419631623370591</v>
      </c>
      <c r="K16" s="414">
        <f ca="1">10000*INDIRECT("'Summary - "&amp;$B$2&amp;"'!"&amp;K$1&amp;$A16)/'Interactive Heatmap'!K$51</f>
        <v>1.3095693004104685</v>
      </c>
      <c r="L16" s="412">
        <f t="shared" ca="1" si="3"/>
        <v>6.8184185606355729</v>
      </c>
      <c r="M16" s="413">
        <f ca="1">10000*INDIRECT("'Summary - "&amp;$B$2&amp;"'!"&amp;M$1&amp;$A16)/'Interactive Heatmap'!M$51</f>
        <v>21.661477803514238</v>
      </c>
      <c r="N16" s="413">
        <f ca="1">10000*INDIRECT("'Summary - "&amp;$B$2&amp;"'!"&amp;N$1&amp;$A16)/'Interactive Heatmap'!N$51</f>
        <v>20.882527693768665</v>
      </c>
      <c r="O16" s="414">
        <f ca="1">10000*INDIRECT("'Summary - "&amp;$B$2&amp;"'!"&amp;O$1&amp;$A16)/'Interactive Heatmap'!O$51</f>
        <v>59.7322729122507</v>
      </c>
      <c r="P16" s="415">
        <f t="shared" ca="1" si="4"/>
        <v>9.548249908261937</v>
      </c>
      <c r="Q16" s="413">
        <f ca="1">10000*INDIRECT("'Summary - "&amp;$B$2&amp;"'!"&amp;Q$1&amp;$A16)/'Interactive Heatmap'!Q$51</f>
        <v>54.279632332742054</v>
      </c>
      <c r="R16" s="411">
        <f ca="1">10000*INDIRECT("'Summary - "&amp;$B$2&amp;"'!"&amp;R$1&amp;$A16)/'Interactive Heatmap'!R$51</f>
        <v>41.202866749877323</v>
      </c>
      <c r="S16" s="416">
        <f t="shared" ca="1" si="5"/>
        <v>12.501836444519165</v>
      </c>
    </row>
    <row r="17" spans="1:19" ht="18" customHeight="1">
      <c r="A17" s="410">
        <v>16</v>
      </c>
      <c r="B17" s="336" t="str">
        <f t="shared" ca="1" si="0"/>
        <v>Commerzbank</v>
      </c>
      <c r="C17" s="411">
        <f ca="1">0.2*10000*INDIRECT("'Summary - "&amp;$B$2&amp;"'!"&amp;C$1&amp;$A17)/'Interactive Heatmap'!C$51</f>
        <v>39.216667998278069</v>
      </c>
      <c r="D17" s="412">
        <f t="shared" ca="1" si="1"/>
        <v>37.88583864398376</v>
      </c>
      <c r="E17" s="413">
        <f ca="1">10000*INDIRECT("'Summary - "&amp;$B$2&amp;"'!"&amp;E$1&amp;$A17)/'Interactive Heatmap'!E$51</f>
        <v>219.67036536476985</v>
      </c>
      <c r="F17" s="413">
        <f ca="1">10000*INDIRECT("'Summary - "&amp;$B$2&amp;"'!"&amp;F$1&amp;$A17)/'Interactive Heatmap'!F$51</f>
        <v>241.52187735114143</v>
      </c>
      <c r="G17" s="414">
        <f ca="1">10000*INDIRECT("'Summary - "&amp;$B$2&amp;"'!"&amp;G$1&amp;$A17)/'Interactive Heatmap'!G$51</f>
        <v>107.0953369438452</v>
      </c>
      <c r="H17" s="412">
        <f t="shared" ca="1" si="2"/>
        <v>45.152525197404103</v>
      </c>
      <c r="I17" s="413">
        <f ca="1">10000*INDIRECT("'Summary - "&amp;$B$2&amp;"'!"&amp;I$1&amp;$A17)/'Interactive Heatmap'!I$51</f>
        <v>357.11722250668225</v>
      </c>
      <c r="J17" s="413">
        <f ca="1">10000*INDIRECT("'Summary - "&amp;$B$2&amp;"'!"&amp;J$1&amp;$A17)/'Interactive Heatmap'!J$51</f>
        <v>96.680804201367891</v>
      </c>
      <c r="K17" s="414">
        <f ca="1">10000*INDIRECT("'Summary - "&amp;$B$2&amp;"'!"&amp;K$1&amp;$A17)/'Interactive Heatmap'!K$51</f>
        <v>223.48985125301141</v>
      </c>
      <c r="L17" s="412">
        <f t="shared" ca="1" si="3"/>
        <v>53.213114456334118</v>
      </c>
      <c r="M17" s="413">
        <f ca="1">10000*INDIRECT("'Summary - "&amp;$B$2&amp;"'!"&amp;M$1&amp;$A17)/'Interactive Heatmap'!M$51</f>
        <v>319.74130998822199</v>
      </c>
      <c r="N17" s="413">
        <f ca="1">10000*INDIRECT("'Summary - "&amp;$B$2&amp;"'!"&amp;N$1&amp;$A17)/'Interactive Heatmap'!N$51</f>
        <v>155.76686635041364</v>
      </c>
      <c r="O17" s="414">
        <f ca="1">10000*INDIRECT("'Summary - "&amp;$B$2&amp;"'!"&amp;O$1&amp;$A17)/'Interactive Heatmap'!O$51</f>
        <v>322.68854050637617</v>
      </c>
      <c r="P17" s="415">
        <f t="shared" ca="1" si="4"/>
        <v>33.39677982706845</v>
      </c>
      <c r="Q17" s="413">
        <f ca="1">10000*INDIRECT("'Summary - "&amp;$B$2&amp;"'!"&amp;Q$1&amp;$A17)/'Interactive Heatmap'!Q$51</f>
        <v>184.45423762105554</v>
      </c>
      <c r="R17" s="411">
        <f ca="1">10000*INDIRECT("'Summary - "&amp;$B$2&amp;"'!"&amp;R$1&amp;$A17)/'Interactive Heatmap'!R$51</f>
        <v>149.51356064962891</v>
      </c>
      <c r="S17" s="416">
        <f t="shared" ca="1" si="5"/>
        <v>41.772985224613699</v>
      </c>
    </row>
    <row r="18" spans="1:19" ht="18" customHeight="1">
      <c r="A18" s="410">
        <v>17</v>
      </c>
      <c r="B18" s="336" t="str">
        <f t="shared" ca="1" si="0"/>
        <v>Credit Agricole</v>
      </c>
      <c r="C18" s="411">
        <f ca="1">0.2*10000*INDIRECT("'Summary - "&amp;$B$2&amp;"'!"&amp;C$1&amp;$A18)/'Interactive Heatmap'!C$51</f>
        <v>131.70914890200879</v>
      </c>
      <c r="D18" s="412">
        <f t="shared" ca="1" si="1"/>
        <v>112.242701110458</v>
      </c>
      <c r="E18" s="413">
        <f ca="1">10000*INDIRECT("'Summary - "&amp;$B$2&amp;"'!"&amp;E$1&amp;$A18)/'Interactive Heatmap'!E$51</f>
        <v>596.94032526279273</v>
      </c>
      <c r="F18" s="413">
        <f ca="1">10000*INDIRECT("'Summary - "&amp;$B$2&amp;"'!"&amp;F$1&amp;$A18)/'Interactive Heatmap'!F$51</f>
        <v>541.12878592708887</v>
      </c>
      <c r="G18" s="414">
        <f ca="1">10000*INDIRECT("'Summary - "&amp;$B$2&amp;"'!"&amp;G$1&amp;$A18)/'Interactive Heatmap'!G$51</f>
        <v>545.57140546698838</v>
      </c>
      <c r="H18" s="412">
        <f t="shared" ca="1" si="2"/>
        <v>154.74705732586744</v>
      </c>
      <c r="I18" s="413">
        <f ca="1">10000*INDIRECT("'Summary - "&amp;$B$2&amp;"'!"&amp;I$1&amp;$A18)/'Interactive Heatmap'!I$51</f>
        <v>553.25417700303808</v>
      </c>
      <c r="J18" s="413">
        <f ca="1">10000*INDIRECT("'Summary - "&amp;$B$2&amp;"'!"&amp;J$1&amp;$A18)/'Interactive Heatmap'!J$51</f>
        <v>1093.5598575396459</v>
      </c>
      <c r="K18" s="414">
        <f ca="1">10000*INDIRECT("'Summary - "&amp;$B$2&amp;"'!"&amp;K$1&amp;$A18)/'Interactive Heatmap'!K$51</f>
        <v>674.39182534532767</v>
      </c>
      <c r="L18" s="412">
        <f t="shared" ca="1" si="3"/>
        <v>111.81807440613559</v>
      </c>
      <c r="M18" s="413">
        <f ca="1">10000*INDIRECT("'Summary - "&amp;$B$2&amp;"'!"&amp;M$1&amp;$A18)/'Interactive Heatmap'!M$51</f>
        <v>608.10202732681284</v>
      </c>
      <c r="N18" s="413">
        <f ca="1">10000*INDIRECT("'Summary - "&amp;$B$2&amp;"'!"&amp;N$1&amp;$A18)/'Interactive Heatmap'!N$51</f>
        <v>507.42360623231889</v>
      </c>
      <c r="O18" s="414">
        <f ca="1">10000*INDIRECT("'Summary - "&amp;$B$2&amp;"'!"&amp;O$1&amp;$A18)/'Interactive Heatmap'!O$51</f>
        <v>561.74548253290232</v>
      </c>
      <c r="P18" s="415">
        <f t="shared" ca="1" si="4"/>
        <v>86.294380425635978</v>
      </c>
      <c r="Q18" s="413">
        <f ca="1">10000*INDIRECT("'Summary - "&amp;$B$2&amp;"'!"&amp;Q$1&amp;$A18)/'Interactive Heatmap'!Q$51</f>
        <v>415.97103390721264</v>
      </c>
      <c r="R18" s="411">
        <f ca="1">10000*INDIRECT("'Summary - "&amp;$B$2&amp;"'!"&amp;R$1&amp;$A18)/'Interactive Heatmap'!R$51</f>
        <v>446.97277034914703</v>
      </c>
      <c r="S18" s="416">
        <f t="shared" ca="1" si="5"/>
        <v>119.36227243402115</v>
      </c>
    </row>
    <row r="19" spans="1:19" ht="18" customHeight="1">
      <c r="A19" s="410">
        <v>18</v>
      </c>
      <c r="B19" s="336" t="str">
        <f t="shared" ca="1" si="0"/>
        <v>Credit Mutuel</v>
      </c>
      <c r="C19" s="411">
        <f ca="1">0.2*10000*INDIRECT("'Summary - "&amp;$B$2&amp;"'!"&amp;C$1&amp;$A19)/'Interactive Heatmap'!C$51</f>
        <v>60.454969417477635</v>
      </c>
      <c r="D19" s="412">
        <f t="shared" ca="1" si="1"/>
        <v>50.129295154211249</v>
      </c>
      <c r="E19" s="413">
        <f ca="1">10000*INDIRECT("'Summary - "&amp;$B$2&amp;"'!"&amp;E$1&amp;$A19)/'Interactive Heatmap'!E$51</f>
        <v>208.86133894814017</v>
      </c>
      <c r="F19" s="413">
        <f ca="1">10000*INDIRECT("'Summary - "&amp;$B$2&amp;"'!"&amp;F$1&amp;$A19)/'Interactive Heatmap'!F$51</f>
        <v>215.44778309775637</v>
      </c>
      <c r="G19" s="414">
        <f ca="1">10000*INDIRECT("'Summary - "&amp;$B$2&amp;"'!"&amp;G$1&amp;$A19)/'Interactive Heatmap'!G$51</f>
        <v>327.63030526727215</v>
      </c>
      <c r="H19" s="412">
        <f t="shared" ca="1" si="2"/>
        <v>13.633185344028849</v>
      </c>
      <c r="I19" s="413">
        <f ca="1">10000*INDIRECT("'Summary - "&amp;$B$2&amp;"'!"&amp;I$1&amp;$A19)/'Interactive Heatmap'!I$51</f>
        <v>89.562575390888284</v>
      </c>
      <c r="J19" s="413">
        <f ca="1">10000*INDIRECT("'Summary - "&amp;$B$2&amp;"'!"&amp;J$1&amp;$A19)/'Interactive Heatmap'!J$51</f>
        <v>94.117310377964955</v>
      </c>
      <c r="K19" s="414">
        <f ca="1">10000*INDIRECT("'Summary - "&amp;$B$2&amp;"'!"&amp;K$1&amp;$A19)/'Interactive Heatmap'!K$51</f>
        <v>20.817894391579504</v>
      </c>
      <c r="L19" s="412">
        <f t="shared" ca="1" si="3"/>
        <v>54.886160430611497</v>
      </c>
      <c r="M19" s="413">
        <f ca="1">10000*INDIRECT("'Summary - "&amp;$B$2&amp;"'!"&amp;M$1&amp;$A19)/'Interactive Heatmap'!M$51</f>
        <v>35.145237890329412</v>
      </c>
      <c r="N19" s="413">
        <f ca="1">10000*INDIRECT("'Summary - "&amp;$B$2&amp;"'!"&amp;N$1&amp;$A19)/'Interactive Heatmap'!N$51</f>
        <v>362.70153835856684</v>
      </c>
      <c r="O19" s="414">
        <f ca="1">10000*INDIRECT("'Summary - "&amp;$B$2&amp;"'!"&amp;O$1&amp;$A19)/'Interactive Heatmap'!O$51</f>
        <v>425.44563021027631</v>
      </c>
      <c r="P19" s="415">
        <f t="shared" ca="1" si="4"/>
        <v>22.613534581005254</v>
      </c>
      <c r="Q19" s="413">
        <f ca="1">10000*INDIRECT("'Summary - "&amp;$B$2&amp;"'!"&amp;Q$1&amp;$A19)/'Interactive Heatmap'!Q$51</f>
        <v>105.96499846276819</v>
      </c>
      <c r="R19" s="411">
        <f ca="1">10000*INDIRECT("'Summary - "&amp;$B$2&amp;"'!"&amp;R$1&amp;$A19)/'Interactive Heatmap'!R$51</f>
        <v>120.17034734728435</v>
      </c>
      <c r="S19" s="416">
        <f t="shared" ca="1" si="5"/>
        <v>40.343428985466893</v>
      </c>
    </row>
    <row r="20" spans="1:19" ht="18" customHeight="1">
      <c r="A20" s="410">
        <v>19</v>
      </c>
      <c r="B20" s="336" t="str">
        <f t="shared" ca="1" si="0"/>
        <v>Danske Bank</v>
      </c>
      <c r="C20" s="411">
        <f ca="1">0.2*10000*INDIRECT("'Summary - "&amp;$B$2&amp;"'!"&amp;C$1&amp;$A20)/'Interactive Heatmap'!C$51</f>
        <v>35.490441898831961</v>
      </c>
      <c r="D20" s="412">
        <f t="shared" ca="1" si="1"/>
        <v>45.461842394942394</v>
      </c>
      <c r="E20" s="413">
        <f ca="1">10000*INDIRECT("'Summary - "&amp;$B$2&amp;"'!"&amp;E$1&amp;$A20)/'Interactive Heatmap'!E$51</f>
        <v>193.66784012643231</v>
      </c>
      <c r="F20" s="413">
        <f ca="1">10000*INDIRECT("'Summary - "&amp;$B$2&amp;"'!"&amp;F$1&amp;$A20)/'Interactive Heatmap'!F$51</f>
        <v>127.69028084223307</v>
      </c>
      <c r="G20" s="414">
        <f ca="1">10000*INDIRECT("'Summary - "&amp;$B$2&amp;"'!"&amp;G$1&amp;$A20)/'Interactive Heatmap'!G$51</f>
        <v>360.56951495547048</v>
      </c>
      <c r="H20" s="412">
        <f t="shared" ca="1" si="2"/>
        <v>14.184327224350195</v>
      </c>
      <c r="I20" s="413">
        <f ca="1">10000*INDIRECT("'Summary - "&amp;$B$2&amp;"'!"&amp;I$1&amp;$A20)/'Interactive Heatmap'!I$51</f>
        <v>12.745017518898388</v>
      </c>
      <c r="J20" s="413">
        <f ca="1">10000*INDIRECT("'Summary - "&amp;$B$2&amp;"'!"&amp;J$1&amp;$A20)/'Interactive Heatmap'!J$51</f>
        <v>52.279404896723889</v>
      </c>
      <c r="K20" s="414">
        <f ca="1">10000*INDIRECT("'Summary - "&amp;$B$2&amp;"'!"&amp;K$1&amp;$A20)/'Interactive Heatmap'!K$51</f>
        <v>147.74048594963065</v>
      </c>
      <c r="L20" s="412">
        <f t="shared" ca="1" si="3"/>
        <v>29.985568921867138</v>
      </c>
      <c r="M20" s="413">
        <f ca="1">10000*INDIRECT("'Summary - "&amp;$B$2&amp;"'!"&amp;M$1&amp;$A20)/'Interactive Heatmap'!M$51</f>
        <v>342.43087951405766</v>
      </c>
      <c r="N20" s="413">
        <f ca="1">10000*INDIRECT("'Summary - "&amp;$B$2&amp;"'!"&amp;N$1&amp;$A20)/'Interactive Heatmap'!N$51</f>
        <v>51.153360933137691</v>
      </c>
      <c r="O20" s="414">
        <f ca="1">10000*INDIRECT("'Summary - "&amp;$B$2&amp;"'!"&amp;O$1&amp;$A20)/'Interactive Heatmap'!O$51</f>
        <v>56.19929338081176</v>
      </c>
      <c r="P20" s="415">
        <f t="shared" ca="1" si="4"/>
        <v>39.940984629011609</v>
      </c>
      <c r="Q20" s="413">
        <f ca="1">10000*INDIRECT("'Summary - "&amp;$B$2&amp;"'!"&amp;Q$1&amp;$A20)/'Interactive Heatmap'!Q$51</f>
        <v>151.75933953203193</v>
      </c>
      <c r="R20" s="411">
        <f ca="1">10000*INDIRECT("'Summary - "&amp;$B$2&amp;"'!"&amp;R$1&amp;$A20)/'Interactive Heatmap'!R$51</f>
        <v>247.65050675808413</v>
      </c>
      <c r="S20" s="416">
        <f t="shared" ca="1" si="5"/>
        <v>33.012633013800659</v>
      </c>
    </row>
    <row r="21" spans="1:19" ht="18" customHeight="1">
      <c r="A21" s="410">
        <v>20</v>
      </c>
      <c r="B21" s="336" t="str">
        <f t="shared" ca="1" si="0"/>
        <v>Deutsche Bank</v>
      </c>
      <c r="C21" s="411">
        <f ca="1">0.2*10000*INDIRECT("'Summary - "&amp;$B$2&amp;"'!"&amp;C$1&amp;$A21)/'Interactive Heatmap'!C$51</f>
        <v>92.536657392850614</v>
      </c>
      <c r="D21" s="412">
        <f t="shared" ca="1" si="1"/>
        <v>84.359435105967208</v>
      </c>
      <c r="E21" s="413">
        <f ca="1">10000*INDIRECT("'Summary - "&amp;$B$2&amp;"'!"&amp;E$1&amp;$A21)/'Interactive Heatmap'!E$51</f>
        <v>476.18245957277878</v>
      </c>
      <c r="F21" s="413">
        <f ca="1">10000*INDIRECT("'Summary - "&amp;$B$2&amp;"'!"&amp;F$1&amp;$A21)/'Interactive Heatmap'!F$51</f>
        <v>518.70352597067665</v>
      </c>
      <c r="G21" s="414">
        <f ca="1">10000*INDIRECT("'Summary - "&amp;$B$2&amp;"'!"&amp;G$1&amp;$A21)/'Interactive Heatmap'!G$51</f>
        <v>270.5055410460526</v>
      </c>
      <c r="H21" s="412">
        <f t="shared" ca="1" si="2"/>
        <v>257.4576123761787</v>
      </c>
      <c r="I21" s="413">
        <f ca="1">10000*INDIRECT("'Summary - "&amp;$B$2&amp;"'!"&amp;I$1&amp;$A21)/'Interactive Heatmap'!I$51</f>
        <v>1628.5833408122298</v>
      </c>
      <c r="J21" s="413">
        <f ca="1">10000*INDIRECT("'Summary - "&amp;$B$2&amp;"'!"&amp;J$1&amp;$A21)/'Interactive Heatmap'!J$51</f>
        <v>993.6376152157676</v>
      </c>
      <c r="K21" s="414">
        <f ca="1">10000*INDIRECT("'Summary - "&amp;$B$2&amp;"'!"&amp;K$1&amp;$A21)/'Interactive Heatmap'!K$51</f>
        <v>1239.6432296146834</v>
      </c>
      <c r="L21" s="412">
        <f t="shared" ca="1" si="3"/>
        <v>245.70599840159608</v>
      </c>
      <c r="M21" s="413">
        <f ca="1">10000*INDIRECT("'Summary - "&amp;$B$2&amp;"'!"&amp;M$1&amp;$A21)/'Interactive Heatmap'!M$51</f>
        <v>1396.7011480870126</v>
      </c>
      <c r="N21" s="413">
        <f ca="1">10000*INDIRECT("'Summary - "&amp;$B$2&amp;"'!"&amp;N$1&amp;$A21)/'Interactive Heatmap'!N$51</f>
        <v>861.02168790940482</v>
      </c>
      <c r="O21" s="414">
        <f ca="1">10000*INDIRECT("'Summary - "&amp;$B$2&amp;"'!"&amp;O$1&amp;$A21)/'Interactive Heatmap'!O$51</f>
        <v>1427.8671400275239</v>
      </c>
      <c r="P21" s="415">
        <f t="shared" ca="1" si="4"/>
        <v>112.85051569783337</v>
      </c>
      <c r="Q21" s="413">
        <f ca="1">10000*INDIRECT("'Summary - "&amp;$B$2&amp;"'!"&amp;Q$1&amp;$A21)/'Interactive Heatmap'!Q$51</f>
        <v>607.9335687015548</v>
      </c>
      <c r="R21" s="411">
        <f ca="1">10000*INDIRECT("'Summary - "&amp;$B$2&amp;"'!"&amp;R$1&amp;$A21)/'Interactive Heatmap'!R$51</f>
        <v>520.57158827677881</v>
      </c>
      <c r="S21" s="416">
        <f t="shared" ca="1" si="5"/>
        <v>158.58204379488524</v>
      </c>
    </row>
    <row r="22" spans="1:19" ht="18" customHeight="1">
      <c r="A22" s="410">
        <v>21</v>
      </c>
      <c r="B22" s="336" t="str">
        <f t="shared" ca="1" si="0"/>
        <v>DNB</v>
      </c>
      <c r="C22" s="411">
        <f ca="1">0.2*10000*INDIRECT("'Summary - "&amp;$B$2&amp;"'!"&amp;C$1&amp;$A22)/'Interactive Heatmap'!C$51</f>
        <v>21.677718896688017</v>
      </c>
      <c r="D22" s="412">
        <f t="shared" ca="1" si="1"/>
        <v>19.560711842190841</v>
      </c>
      <c r="E22" s="413">
        <f ca="1">10000*INDIRECT("'Summary - "&amp;$B$2&amp;"'!"&amp;E$1&amp;$A22)/'Interactive Heatmap'!E$51</f>
        <v>55.990759234522159</v>
      </c>
      <c r="F22" s="413">
        <f ca="1">10000*INDIRECT("'Summary - "&amp;$B$2&amp;"'!"&amp;F$1&amp;$A22)/'Interactive Heatmap'!F$51</f>
        <v>57.972817212595736</v>
      </c>
      <c r="G22" s="414">
        <f ca="1">10000*INDIRECT("'Summary - "&amp;$B$2&amp;"'!"&amp;G$1&amp;$A22)/'Interactive Heatmap'!G$51</f>
        <v>179.44710118574474</v>
      </c>
      <c r="H22" s="412">
        <f t="shared" ca="1" si="2"/>
        <v>23.31563141995883</v>
      </c>
      <c r="I22" s="413">
        <f ca="1">10000*INDIRECT("'Summary - "&amp;$B$2&amp;"'!"&amp;I$1&amp;$A22)/'Interactive Heatmap'!I$51</f>
        <v>165.83035608416995</v>
      </c>
      <c r="J22" s="413">
        <f ca="1">10000*INDIRECT("'Summary - "&amp;$B$2&amp;"'!"&amp;J$1&amp;$A22)/'Interactive Heatmap'!J$51</f>
        <v>32.966312107319887</v>
      </c>
      <c r="K22" s="414">
        <f ca="1">10000*INDIRECT("'Summary - "&amp;$B$2&amp;"'!"&amp;K$1&amp;$A22)/'Interactive Heatmap'!K$51</f>
        <v>150.93780310789262</v>
      </c>
      <c r="L22" s="412">
        <f t="shared" ca="1" si="3"/>
        <v>24.394808370036309</v>
      </c>
      <c r="M22" s="413">
        <f ca="1">10000*INDIRECT("'Summary - "&amp;$B$2&amp;"'!"&amp;M$1&amp;$A22)/'Interactive Heatmap'!M$51</f>
        <v>28.100773916302213</v>
      </c>
      <c r="N22" s="413">
        <f ca="1">10000*INDIRECT("'Summary - "&amp;$B$2&amp;"'!"&amp;N$1&amp;$A22)/'Interactive Heatmap'!N$51</f>
        <v>19.070235072999168</v>
      </c>
      <c r="O22" s="414">
        <f ca="1">10000*INDIRECT("'Summary - "&amp;$B$2&amp;"'!"&amp;O$1&amp;$A22)/'Interactive Heatmap'!O$51</f>
        <v>318.75111656124324</v>
      </c>
      <c r="P22" s="415">
        <f t="shared" ca="1" si="4"/>
        <v>18.161233094644928</v>
      </c>
      <c r="Q22" s="413">
        <f ca="1">10000*INDIRECT("'Summary - "&amp;$B$2&amp;"'!"&amp;Q$1&amp;$A22)/'Interactive Heatmap'!Q$51</f>
        <v>84.619740725336044</v>
      </c>
      <c r="R22" s="411">
        <f ca="1">10000*INDIRECT("'Summary - "&amp;$B$2&amp;"'!"&amp;R$1&amp;$A22)/'Interactive Heatmap'!R$51</f>
        <v>96.992590221113204</v>
      </c>
      <c r="S22" s="416">
        <f t="shared" ca="1" si="5"/>
        <v>21.422020724703785</v>
      </c>
    </row>
    <row r="23" spans="1:19" ht="18" customHeight="1">
      <c r="A23" s="410">
        <v>22</v>
      </c>
      <c r="B23" s="336" t="str">
        <f t="shared" ca="1" si="0"/>
        <v>DZ Bank</v>
      </c>
      <c r="C23" s="411">
        <f ca="1">0.2*10000*INDIRECT("'Summary - "&amp;$B$2&amp;"'!"&amp;C$1&amp;$A23)/'Interactive Heatmap'!C$51</f>
        <v>36.73483460486348</v>
      </c>
      <c r="D23" s="412">
        <f t="shared" ca="1" si="1"/>
        <v>98.250121823446165</v>
      </c>
      <c r="E23" s="413">
        <f ca="1">10000*INDIRECT("'Summary - "&amp;$B$2&amp;"'!"&amp;E$1&amp;$A23)/'Interactive Heatmap'!E$51</f>
        <v>617.99377982550493</v>
      </c>
      <c r="F23" s="413">
        <f ca="1">10000*INDIRECT("'Summary - "&amp;$B$2&amp;"'!"&amp;F$1&amp;$A23)/'Interactive Heatmap'!F$51</f>
        <v>599.33815874141828</v>
      </c>
      <c r="G23" s="414">
        <f ca="1">10000*INDIRECT("'Summary - "&amp;$B$2&amp;"'!"&amp;G$1&amp;$A23)/'Interactive Heatmap'!G$51</f>
        <v>256.41988878476923</v>
      </c>
      <c r="H23" s="412">
        <f t="shared" ca="1" si="2"/>
        <v>38.78389601833895</v>
      </c>
      <c r="I23" s="413">
        <f ca="1">10000*INDIRECT("'Summary - "&amp;$B$2&amp;"'!"&amp;I$1&amp;$A23)/'Interactive Heatmap'!I$51</f>
        <v>83.086600351714992</v>
      </c>
      <c r="J23" s="413">
        <f ca="1">10000*INDIRECT("'Summary - "&amp;$B$2&amp;"'!"&amp;J$1&amp;$A23)/'Interactive Heatmap'!J$51</f>
        <v>355.83627384710854</v>
      </c>
      <c r="K23" s="414">
        <f ca="1">10000*INDIRECT("'Summary - "&amp;$B$2&amp;"'!"&amp;K$1&amp;$A23)/'Interactive Heatmap'!K$51</f>
        <v>142.83556607626076</v>
      </c>
      <c r="L23" s="412">
        <f t="shared" ca="1" si="3"/>
        <v>23.866474903686381</v>
      </c>
      <c r="M23" s="413">
        <f ca="1">10000*INDIRECT("'Summary - "&amp;$B$2&amp;"'!"&amp;M$1&amp;$A23)/'Interactive Heatmap'!M$51</f>
        <v>57.052033345174173</v>
      </c>
      <c r="N23" s="413">
        <f ca="1">10000*INDIRECT("'Summary - "&amp;$B$2&amp;"'!"&amp;N$1&amp;$A23)/'Interactive Heatmap'!N$51</f>
        <v>94.310261056254717</v>
      </c>
      <c r="O23" s="414">
        <f ca="1">10000*INDIRECT("'Summary - "&amp;$B$2&amp;"'!"&amp;O$1&amp;$A23)/'Interactive Heatmap'!O$51</f>
        <v>206.6348291538668</v>
      </c>
      <c r="P23" s="415">
        <f t="shared" ca="1" si="4"/>
        <v>12.515677558036355</v>
      </c>
      <c r="Q23" s="413">
        <f ca="1">10000*INDIRECT("'Summary - "&amp;$B$2&amp;"'!"&amp;Q$1&amp;$A23)/'Interactive Heatmap'!Q$51</f>
        <v>78.11226326376773</v>
      </c>
      <c r="R23" s="411">
        <f ca="1">10000*INDIRECT("'Summary - "&amp;$B$2&amp;"'!"&amp;R$1&amp;$A23)/'Interactive Heatmap'!R$51</f>
        <v>47.044512316595828</v>
      </c>
      <c r="S23" s="416">
        <f t="shared" ca="1" si="5"/>
        <v>42.030200981674263</v>
      </c>
    </row>
    <row r="24" spans="1:19" ht="18" customHeight="1">
      <c r="A24" s="410">
        <v>23</v>
      </c>
      <c r="B24" s="336" t="str">
        <f t="shared" ca="1" si="0"/>
        <v>Erste Group</v>
      </c>
      <c r="C24" s="411">
        <f ca="1">0.2*10000*INDIRECT("'Summary - "&amp;$B$2&amp;"'!"&amp;C$1&amp;$A24)/'Interactive Heatmap'!C$51</f>
        <v>20.59616974331492</v>
      </c>
      <c r="D24" s="412">
        <f t="shared" ca="1" si="1"/>
        <v>15.408292767939944</v>
      </c>
      <c r="E24" s="413">
        <f ca="1">10000*INDIRECT("'Summary - "&amp;$B$2&amp;"'!"&amp;E$1&amp;$A24)/'Interactive Heatmap'!E$51</f>
        <v>74.761944605888459</v>
      </c>
      <c r="F24" s="413">
        <f ca="1">10000*INDIRECT("'Summary - "&amp;$B$2&amp;"'!"&amp;F$1&amp;$A24)/'Interactive Heatmap'!F$51</f>
        <v>71.171403399823788</v>
      </c>
      <c r="G24" s="414">
        <f ca="1">10000*INDIRECT("'Summary - "&amp;$B$2&amp;"'!"&amp;G$1&amp;$A24)/'Interactive Heatmap'!G$51</f>
        <v>85.19104351338693</v>
      </c>
      <c r="H24" s="412">
        <f t="shared" ca="1" si="2"/>
        <v>15.829158088824254</v>
      </c>
      <c r="I24" s="413">
        <f ca="1">10000*INDIRECT("'Summary - "&amp;$B$2&amp;"'!"&amp;I$1&amp;$A24)/'Interactive Heatmap'!I$51</f>
        <v>158.74428757204473</v>
      </c>
      <c r="J24" s="413">
        <f ca="1">10000*INDIRECT("'Summary - "&amp;$B$2&amp;"'!"&amp;J$1&amp;$A24)/'Interactive Heatmap'!J$51</f>
        <v>40.129348368789898</v>
      </c>
      <c r="K24" s="414">
        <f ca="1">10000*INDIRECT("'Summary - "&amp;$B$2&amp;"'!"&amp;K$1&amp;$A24)/'Interactive Heatmap'!K$51</f>
        <v>38.563735391529164</v>
      </c>
      <c r="L24" s="412">
        <f t="shared" ca="1" si="3"/>
        <v>11.111488621432301</v>
      </c>
      <c r="M24" s="413">
        <f ca="1">10000*INDIRECT("'Summary - "&amp;$B$2&amp;"'!"&amp;M$1&amp;$A24)/'Interactive Heatmap'!M$51</f>
        <v>10.70190026028598</v>
      </c>
      <c r="N24" s="413">
        <f ca="1">10000*INDIRECT("'Summary - "&amp;$B$2&amp;"'!"&amp;N$1&amp;$A24)/'Interactive Heatmap'!N$51</f>
        <v>69.619579971886324</v>
      </c>
      <c r="O24" s="414">
        <f ca="1">10000*INDIRECT("'Summary - "&amp;$B$2&amp;"'!"&amp;O$1&amp;$A24)/'Interactive Heatmap'!O$51</f>
        <v>86.35084908931222</v>
      </c>
      <c r="P24" s="415">
        <f t="shared" ca="1" si="4"/>
        <v>26.412737867048495</v>
      </c>
      <c r="Q24" s="413">
        <f ca="1">10000*INDIRECT("'Summary - "&amp;$B$2&amp;"'!"&amp;Q$1&amp;$A24)/'Interactive Heatmap'!Q$51</f>
        <v>132.51251752723491</v>
      </c>
      <c r="R24" s="411">
        <f ca="1">10000*INDIRECT("'Summary - "&amp;$B$2&amp;"'!"&amp;R$1&amp;$A24)/'Interactive Heatmap'!R$51</f>
        <v>131.61486114325004</v>
      </c>
      <c r="S24" s="416">
        <f t="shared" ca="1" si="5"/>
        <v>17.871569417711981</v>
      </c>
    </row>
    <row r="25" spans="1:19" ht="18" customHeight="1">
      <c r="A25" s="410">
        <v>24</v>
      </c>
      <c r="B25" s="336" t="str">
        <f t="shared" ca="1" si="0"/>
        <v>Handelsbanken</v>
      </c>
      <c r="C25" s="411">
        <f ca="1">0.2*10000*INDIRECT("'Summary - "&amp;$B$2&amp;"'!"&amp;C$1&amp;$A25)/'Interactive Heatmap'!C$51</f>
        <v>23.335410538376866</v>
      </c>
      <c r="D25" s="412">
        <f t="shared" ca="1" si="1"/>
        <v>27.036480923731023</v>
      </c>
      <c r="E25" s="413">
        <f ca="1">10000*INDIRECT("'Summary - "&amp;$B$2&amp;"'!"&amp;E$1&amp;$A25)/'Interactive Heatmap'!E$51</f>
        <v>56.349559234596178</v>
      </c>
      <c r="F25" s="413">
        <f ca="1">10000*INDIRECT("'Summary - "&amp;$B$2&amp;"'!"&amp;F$1&amp;$A25)/'Interactive Heatmap'!F$51</f>
        <v>47.798971939756811</v>
      </c>
      <c r="G25" s="414">
        <f ca="1">10000*INDIRECT("'Summary - "&amp;$B$2&amp;"'!"&amp;G$1&amp;$A25)/'Interactive Heatmap'!G$51</f>
        <v>301.39868268161234</v>
      </c>
      <c r="H25" s="412">
        <f t="shared" ca="1" si="2"/>
        <v>16.806085255948293</v>
      </c>
      <c r="I25" s="413">
        <f ca="1">10000*INDIRECT("'Summary - "&amp;$B$2&amp;"'!"&amp;I$1&amp;$A25)/'Interactive Heatmap'!I$51</f>
        <v>113.10911853276421</v>
      </c>
      <c r="J25" s="413">
        <f ca="1">10000*INDIRECT("'Summary - "&amp;$B$2&amp;"'!"&amp;J$1&amp;$A25)/'Interactive Heatmap'!J$51</f>
        <v>79.035018440997007</v>
      </c>
      <c r="K25" s="414">
        <f ca="1">10000*INDIRECT("'Summary - "&amp;$B$2&amp;"'!"&amp;K$1&amp;$A25)/'Interactive Heatmap'!K$51</f>
        <v>59.947141865463173</v>
      </c>
      <c r="L25" s="412">
        <f t="shared" ca="1" si="3"/>
        <v>4.0417413498150152</v>
      </c>
      <c r="M25" s="413">
        <f ca="1">10000*INDIRECT("'Summary - "&amp;$B$2&amp;"'!"&amp;M$1&amp;$A25)/'Interactive Heatmap'!M$51</f>
        <v>17.259891162442511</v>
      </c>
      <c r="N25" s="413">
        <f ca="1">10000*INDIRECT("'Summary - "&amp;$B$2&amp;"'!"&amp;N$1&amp;$A25)/'Interactive Heatmap'!N$51</f>
        <v>33.065520029490223</v>
      </c>
      <c r="O25" s="414">
        <f ca="1">10000*INDIRECT("'Summary - "&amp;$B$2&amp;"'!"&amp;O$1&amp;$A25)/'Interactive Heatmap'!O$51</f>
        <v>10.300709055292494</v>
      </c>
      <c r="P25" s="415">
        <f t="shared" ca="1" si="4"/>
        <v>19.85049914109738</v>
      </c>
      <c r="Q25" s="413">
        <f ca="1">10000*INDIRECT("'Summary - "&amp;$B$2&amp;"'!"&amp;Q$1&amp;$A25)/'Interactive Heatmap'!Q$51</f>
        <v>112.42845158161747</v>
      </c>
      <c r="R25" s="411">
        <f ca="1">10000*INDIRECT("'Summary - "&amp;$B$2&amp;"'!"&amp;R$1&amp;$A25)/'Interactive Heatmap'!R$51</f>
        <v>86.076539829356321</v>
      </c>
      <c r="S25" s="416">
        <f t="shared" ca="1" si="5"/>
        <v>18.214043441793713</v>
      </c>
    </row>
    <row r="26" spans="1:19" ht="18" customHeight="1">
      <c r="A26" s="410">
        <v>25</v>
      </c>
      <c r="B26" s="336" t="str">
        <f t="shared" ca="1" si="0"/>
        <v>Helaba</v>
      </c>
      <c r="C26" s="411">
        <f ca="1">0.2*10000*INDIRECT("'Summary - "&amp;$B$2&amp;"'!"&amp;C$1&amp;$A26)/'Interactive Heatmap'!C$51</f>
        <v>16.15027761042829</v>
      </c>
      <c r="D26" s="412">
        <f t="shared" ca="1" si="1"/>
        <v>37.050333346498036</v>
      </c>
      <c r="E26" s="413">
        <f ca="1">10000*INDIRECT("'Summary - "&amp;$B$2&amp;"'!"&amp;E$1&amp;$A26)/'Interactive Heatmap'!E$51</f>
        <v>175.24260412080076</v>
      </c>
      <c r="F26" s="413">
        <f ca="1">10000*INDIRECT("'Summary - "&amp;$B$2&amp;"'!"&amp;F$1&amp;$A26)/'Interactive Heatmap'!F$51</f>
        <v>250.76969029818534</v>
      </c>
      <c r="G26" s="414">
        <f ca="1">10000*INDIRECT("'Summary - "&amp;$B$2&amp;"'!"&amp;G$1&amp;$A26)/'Interactive Heatmap'!G$51</f>
        <v>129.74270577848446</v>
      </c>
      <c r="H26" s="412">
        <f t="shared" ca="1" si="2"/>
        <v>9.6622907371574751</v>
      </c>
      <c r="I26" s="413">
        <f ca="1">10000*INDIRECT("'Summary - "&amp;$B$2&amp;"'!"&amp;I$1&amp;$A26)/'Interactive Heatmap'!I$51</f>
        <v>52.996262150666617</v>
      </c>
      <c r="J26" s="413">
        <f ca="1">10000*INDIRECT("'Summary - "&amp;$B$2&amp;"'!"&amp;J$1&amp;$A26)/'Interactive Heatmap'!J$51</f>
        <v>58.697419022842681</v>
      </c>
      <c r="K26" s="414">
        <f ca="1">10000*INDIRECT("'Summary - "&amp;$B$2&amp;"'!"&amp;K$1&amp;$A26)/'Interactive Heatmap'!K$51</f>
        <v>33.240679883852842</v>
      </c>
      <c r="L26" s="412">
        <f t="shared" ca="1" si="3"/>
        <v>22.841453242250651</v>
      </c>
      <c r="M26" s="413">
        <f ca="1">10000*INDIRECT("'Summary - "&amp;$B$2&amp;"'!"&amp;M$1&amp;$A26)/'Interactive Heatmap'!M$51</f>
        <v>19.242710683474318</v>
      </c>
      <c r="N26" s="413">
        <f ca="1">10000*INDIRECT("'Summary - "&amp;$B$2&amp;"'!"&amp;N$1&amp;$A26)/'Interactive Heatmap'!N$51</f>
        <v>209.19806988258557</v>
      </c>
      <c r="O26" s="414">
        <f ca="1">10000*INDIRECT("'Summary - "&amp;$B$2&amp;"'!"&amp;O$1&amp;$A26)/'Interactive Heatmap'!O$51</f>
        <v>114.18101806769988</v>
      </c>
      <c r="P26" s="415">
        <f t="shared" ca="1" si="4"/>
        <v>6.4943852371335442</v>
      </c>
      <c r="Q26" s="413">
        <f ca="1">10000*INDIRECT("'Summary - "&amp;$B$2&amp;"'!"&amp;Q$1&amp;$A26)/'Interactive Heatmap'!Q$51</f>
        <v>56.294288215492791</v>
      </c>
      <c r="R26" s="411">
        <f ca="1">10000*INDIRECT("'Summary - "&amp;$B$2&amp;"'!"&amp;R$1&amp;$A26)/'Interactive Heatmap'!R$51</f>
        <v>8.6495641558426541</v>
      </c>
      <c r="S26" s="416">
        <f t="shared" ca="1" si="5"/>
        <v>18.439748034693601</v>
      </c>
    </row>
    <row r="27" spans="1:19" ht="18" customHeight="1">
      <c r="A27" s="410">
        <v>26</v>
      </c>
      <c r="B27" s="336" t="str">
        <f t="shared" ca="1" si="0"/>
        <v>HSBC</v>
      </c>
      <c r="C27" s="411">
        <f ca="1">0.2*10000*INDIRECT("'Summary - "&amp;$B$2&amp;"'!"&amp;C$1&amp;$A27)/'Interactive Heatmap'!C$51</f>
        <v>194.04878657835391</v>
      </c>
      <c r="D27" s="412">
        <f t="shared" ca="1" si="1"/>
        <v>159.32707548509754</v>
      </c>
      <c r="E27" s="413">
        <f ca="1">10000*INDIRECT("'Summary - "&amp;$B$2&amp;"'!"&amp;E$1&amp;$A27)/'Interactive Heatmap'!E$51</f>
        <v>777.76719686396257</v>
      </c>
      <c r="F27" s="413">
        <f ca="1">10000*INDIRECT("'Summary - "&amp;$B$2&amp;"'!"&amp;F$1&amp;$A27)/'Interactive Heatmap'!F$51</f>
        <v>793.18883184329889</v>
      </c>
      <c r="G27" s="414">
        <f ca="1">10000*INDIRECT("'Summary - "&amp;$B$2&amp;"'!"&amp;G$1&amp;$A27)/'Interactive Heatmap'!G$51</f>
        <v>818.95010356920193</v>
      </c>
      <c r="H27" s="412">
        <f t="shared" ca="1" si="2"/>
        <v>304.092248987971</v>
      </c>
      <c r="I27" s="413">
        <f ca="1">10000*INDIRECT("'Summary - "&amp;$B$2&amp;"'!"&amp;I$1&amp;$A27)/'Interactive Heatmap'!I$51</f>
        <v>1250.1343250476252</v>
      </c>
      <c r="J27" s="413">
        <f ca="1">10000*INDIRECT("'Summary - "&amp;$B$2&amp;"'!"&amp;J$1&amp;$A27)/'Interactive Heatmap'!J$51</f>
        <v>2141.7737962025012</v>
      </c>
      <c r="K27" s="414">
        <f ca="1">10000*INDIRECT("'Summary - "&amp;$B$2&amp;"'!"&amp;K$1&amp;$A27)/'Interactive Heatmap'!K$51</f>
        <v>1169.4756135694388</v>
      </c>
      <c r="L27" s="412">
        <f t="shared" ca="1" si="3"/>
        <v>216.2794118752681</v>
      </c>
      <c r="M27" s="413">
        <f ca="1">10000*INDIRECT("'Summary - "&amp;$B$2&amp;"'!"&amp;M$1&amp;$A27)/'Interactive Heatmap'!M$51</f>
        <v>1025.6805698750172</v>
      </c>
      <c r="N27" s="413">
        <f ca="1">10000*INDIRECT("'Summary - "&amp;$B$2&amp;"'!"&amp;N$1&amp;$A27)/'Interactive Heatmap'!N$51</f>
        <v>1546.4814934341532</v>
      </c>
      <c r="O27" s="414">
        <f ca="1">10000*INDIRECT("'Summary - "&amp;$B$2&amp;"'!"&amp;O$1&amp;$A27)/'Interactive Heatmap'!O$51</f>
        <v>672.02911481985086</v>
      </c>
      <c r="P27" s="415">
        <f t="shared" ca="1" si="4"/>
        <v>276.96208223169145</v>
      </c>
      <c r="Q27" s="413">
        <f ca="1">10000*INDIRECT("'Summary - "&amp;$B$2&amp;"'!"&amp;Q$1&amp;$A27)/'Interactive Heatmap'!Q$51</f>
        <v>1399.8305701954359</v>
      </c>
      <c r="R27" s="411">
        <f ca="1">10000*INDIRECT("'Summary - "&amp;$B$2&amp;"'!"&amp;R$1&amp;$A27)/'Interactive Heatmap'!R$51</f>
        <v>1369.7902521214785</v>
      </c>
      <c r="S27" s="416">
        <f t="shared" ca="1" si="5"/>
        <v>230.14192103167639</v>
      </c>
    </row>
    <row r="28" spans="1:19" ht="18" customHeight="1">
      <c r="A28" s="410">
        <v>27</v>
      </c>
      <c r="B28" s="336" t="str">
        <f t="shared" ca="1" si="0"/>
        <v>ING</v>
      </c>
      <c r="C28" s="411">
        <f ca="1">0.2*10000*INDIRECT("'Summary - "&amp;$B$2&amp;"'!"&amp;C$1&amp;$A28)/'Interactive Heatmap'!C$51</f>
        <v>93.546806047309119</v>
      </c>
      <c r="D28" s="412">
        <f t="shared" ca="1" si="1"/>
        <v>88.090655757227623</v>
      </c>
      <c r="E28" s="413">
        <f ca="1">10000*INDIRECT("'Summary - "&amp;$B$2&amp;"'!"&amp;E$1&amp;$A28)/'Interactive Heatmap'!E$51</f>
        <v>514.88246354528144</v>
      </c>
      <c r="F28" s="413">
        <f ca="1">10000*INDIRECT("'Summary - "&amp;$B$2&amp;"'!"&amp;F$1&amp;$A28)/'Interactive Heatmap'!F$51</f>
        <v>420.89072658293117</v>
      </c>
      <c r="G28" s="414">
        <f ca="1">10000*INDIRECT("'Summary - "&amp;$B$2&amp;"'!"&amp;G$1&amp;$A28)/'Interactive Heatmap'!G$51</f>
        <v>385.58664623020161</v>
      </c>
      <c r="H28" s="412">
        <f t="shared" ca="1" si="2"/>
        <v>43.517442950535333</v>
      </c>
      <c r="I28" s="413">
        <f ca="1">10000*INDIRECT("'Summary - "&amp;$B$2&amp;"'!"&amp;I$1&amp;$A28)/'Interactive Heatmap'!I$51</f>
        <v>360.00821656231875</v>
      </c>
      <c r="J28" s="413">
        <f ca="1">10000*INDIRECT("'Summary - "&amp;$B$2&amp;"'!"&amp;J$1&amp;$A28)/'Interactive Heatmap'!J$51</f>
        <v>62.483304359532013</v>
      </c>
      <c r="K28" s="414">
        <f ca="1">10000*INDIRECT("'Summary - "&amp;$B$2&amp;"'!"&amp;K$1&amp;$A28)/'Interactive Heatmap'!K$51</f>
        <v>230.27012333617924</v>
      </c>
      <c r="L28" s="412">
        <f t="shared" ca="1" si="3"/>
        <v>43.583262978055373</v>
      </c>
      <c r="M28" s="413">
        <f ca="1">10000*INDIRECT("'Summary - "&amp;$B$2&amp;"'!"&amp;M$1&amp;$A28)/'Interactive Heatmap'!M$51</f>
        <v>168.22509595081115</v>
      </c>
      <c r="N28" s="413">
        <f ca="1">10000*INDIRECT("'Summary - "&amp;$B$2&amp;"'!"&amp;N$1&amp;$A28)/'Interactive Heatmap'!N$51</f>
        <v>202.7484367292063</v>
      </c>
      <c r="O28" s="414">
        <f ca="1">10000*INDIRECT("'Summary - "&amp;$B$2&amp;"'!"&amp;O$1&amp;$A28)/'Interactive Heatmap'!O$51</f>
        <v>282.77541199081321</v>
      </c>
      <c r="P28" s="415">
        <f t="shared" ca="1" si="4"/>
        <v>147.29140899898539</v>
      </c>
      <c r="Q28" s="413">
        <f ca="1">10000*INDIRECT("'Summary - "&amp;$B$2&amp;"'!"&amp;Q$1&amp;$A28)/'Interactive Heatmap'!Q$51</f>
        <v>697.01060986250695</v>
      </c>
      <c r="R28" s="411">
        <f ca="1">10000*INDIRECT("'Summary - "&amp;$B$2&amp;"'!"&amp;R$1&amp;$A28)/'Interactive Heatmap'!R$51</f>
        <v>775.90348012734694</v>
      </c>
      <c r="S28" s="416">
        <f t="shared" ca="1" si="5"/>
        <v>83.205915346422572</v>
      </c>
    </row>
    <row r="29" spans="1:19" ht="18" customHeight="1">
      <c r="A29" s="410">
        <v>28</v>
      </c>
      <c r="B29" s="336" t="str">
        <f t="shared" ca="1" si="0"/>
        <v>Intesa Sanpaolo</v>
      </c>
      <c r="C29" s="411">
        <f ca="1">0.2*10000*INDIRECT("'Summary - "&amp;$B$2&amp;"'!"&amp;C$1&amp;$A29)/'Interactive Heatmap'!C$51</f>
        <v>54.459133606586285</v>
      </c>
      <c r="D29" s="412">
        <f t="shared" ca="1" si="1"/>
        <v>73.477801289712289</v>
      </c>
      <c r="E29" s="413">
        <f ca="1">10000*INDIRECT("'Summary - "&amp;$B$2&amp;"'!"&amp;E$1&amp;$A29)/'Interactive Heatmap'!E$51</f>
        <v>530.04415742246704</v>
      </c>
      <c r="F29" s="413">
        <f ca="1">10000*INDIRECT("'Summary - "&amp;$B$2&amp;"'!"&amp;F$1&amp;$A29)/'Interactive Heatmap'!F$51</f>
        <v>326.70312290056552</v>
      </c>
      <c r="G29" s="414">
        <f ca="1">10000*INDIRECT("'Summary - "&amp;$B$2&amp;"'!"&amp;G$1&amp;$A29)/'Interactive Heatmap'!G$51</f>
        <v>245.41973902265167</v>
      </c>
      <c r="H29" s="412">
        <f t="shared" ca="1" si="2"/>
        <v>30.29458234995883</v>
      </c>
      <c r="I29" s="413">
        <f ca="1">10000*INDIRECT("'Summary - "&amp;$B$2&amp;"'!"&amp;I$1&amp;$A29)/'Interactive Heatmap'!I$51</f>
        <v>154.58786061151849</v>
      </c>
      <c r="J29" s="413">
        <f ca="1">10000*INDIRECT("'Summary - "&amp;$B$2&amp;"'!"&amp;J$1&amp;$A29)/'Interactive Heatmap'!J$51</f>
        <v>154.33197941420144</v>
      </c>
      <c r="K29" s="414">
        <f ca="1">10000*INDIRECT("'Summary - "&amp;$B$2&amp;"'!"&amp;K$1&amp;$A29)/'Interactive Heatmap'!K$51</f>
        <v>145.49889522366254</v>
      </c>
      <c r="L29" s="412">
        <f t="shared" ca="1" si="3"/>
        <v>24.422263207726843</v>
      </c>
      <c r="M29" s="413">
        <f ca="1">10000*INDIRECT("'Summary - "&amp;$B$2&amp;"'!"&amp;M$1&amp;$A29)/'Interactive Heatmap'!M$51</f>
        <v>103.66252092530416</v>
      </c>
      <c r="N29" s="413">
        <f ca="1">10000*INDIRECT("'Summary - "&amp;$B$2&amp;"'!"&amp;N$1&amp;$A29)/'Interactive Heatmap'!N$51</f>
        <v>62.2567021997518</v>
      </c>
      <c r="O29" s="414">
        <f ca="1">10000*INDIRECT("'Summary - "&amp;$B$2&amp;"'!"&amp;O$1&amp;$A29)/'Interactive Heatmap'!O$51</f>
        <v>200.41472499084668</v>
      </c>
      <c r="P29" s="415">
        <f t="shared" ca="1" si="4"/>
        <v>34.413691627744917</v>
      </c>
      <c r="Q29" s="413">
        <f ca="1">10000*INDIRECT("'Summary - "&amp;$B$2&amp;"'!"&amp;Q$1&amp;$A29)/'Interactive Heatmap'!Q$51</f>
        <v>180.14599575560041</v>
      </c>
      <c r="R29" s="411">
        <f ca="1">10000*INDIRECT("'Summary - "&amp;$B$2&amp;"'!"&amp;R$1&amp;$A29)/'Interactive Heatmap'!R$51</f>
        <v>163.99092052184875</v>
      </c>
      <c r="S29" s="416">
        <f t="shared" ca="1" si="5"/>
        <v>43.413494416345834</v>
      </c>
    </row>
    <row r="30" spans="1:19" ht="18" customHeight="1">
      <c r="A30" s="410">
        <v>29</v>
      </c>
      <c r="B30" s="336" t="str">
        <f t="shared" ca="1" si="0"/>
        <v>KBC</v>
      </c>
      <c r="C30" s="411">
        <f ca="1">0.2*10000*INDIRECT("'Summary - "&amp;$B$2&amp;"'!"&amp;C$1&amp;$A30)/'Interactive Heatmap'!C$51</f>
        <v>21.621767410406147</v>
      </c>
      <c r="D30" s="412">
        <f t="shared" ca="1" si="1"/>
        <v>28.480516225238407</v>
      </c>
      <c r="E30" s="413">
        <f ca="1">10000*INDIRECT("'Summary - "&amp;$B$2&amp;"'!"&amp;E$1&amp;$A30)/'Interactive Heatmap'!E$51</f>
        <v>208.06741717445885</v>
      </c>
      <c r="F30" s="413">
        <f ca="1">10000*INDIRECT("'Summary - "&amp;$B$2&amp;"'!"&amp;F$1&amp;$A30)/'Interactive Heatmap'!F$51</f>
        <v>182.01753051930274</v>
      </c>
      <c r="G30" s="414">
        <f ca="1">10000*INDIRECT("'Summary - "&amp;$B$2&amp;"'!"&amp;G$1&amp;$A30)/'Interactive Heatmap'!G$51</f>
        <v>37.122795684814548</v>
      </c>
      <c r="H30" s="412">
        <f t="shared" ca="1" si="2"/>
        <v>10.652113337371354</v>
      </c>
      <c r="I30" s="413">
        <f ca="1">10000*INDIRECT("'Summary - "&amp;$B$2&amp;"'!"&amp;I$1&amp;$A30)/'Interactive Heatmap'!I$51</f>
        <v>72.277765682849164</v>
      </c>
      <c r="J30" s="413">
        <f ca="1">10000*INDIRECT("'Summary - "&amp;$B$2&amp;"'!"&amp;J$1&amp;$A30)/'Interactive Heatmap'!J$51</f>
        <v>87.503934377721137</v>
      </c>
      <c r="K30" s="414">
        <f ca="1">10000*INDIRECT("'Summary - "&amp;$B$2&amp;"'!"&amp;K$1&amp;$A30)/'Interactive Heatmap'!K$51</f>
        <v>0</v>
      </c>
      <c r="L30" s="412">
        <f t="shared" ca="1" si="3"/>
        <v>8.5099655637787031</v>
      </c>
      <c r="M30" s="413">
        <f ca="1">10000*INDIRECT("'Summary - "&amp;$B$2&amp;"'!"&amp;M$1&amp;$A30)/'Interactive Heatmap'!M$51</f>
        <v>22.307232999884739</v>
      </c>
      <c r="N30" s="413">
        <f ca="1">10000*INDIRECT("'Summary - "&amp;$B$2&amp;"'!"&amp;N$1&amp;$A30)/'Interactive Heatmap'!N$51</f>
        <v>5.2914702494757613</v>
      </c>
      <c r="O30" s="414">
        <f ca="1">10000*INDIRECT("'Summary - "&amp;$B$2&amp;"'!"&amp;O$1&amp;$A30)/'Interactive Heatmap'!O$51</f>
        <v>100.05078020732003</v>
      </c>
      <c r="P30" s="415">
        <f t="shared" ca="1" si="4"/>
        <v>28.398009796563809</v>
      </c>
      <c r="Q30" s="413">
        <f ca="1">10000*INDIRECT("'Summary - "&amp;$B$2&amp;"'!"&amp;Q$1&amp;$A30)/'Interactive Heatmap'!Q$51</f>
        <v>130.07875949515662</v>
      </c>
      <c r="R30" s="411">
        <f ca="1">10000*INDIRECT("'Summary - "&amp;$B$2&amp;"'!"&amp;R$1&amp;$A30)/'Interactive Heatmap'!R$51</f>
        <v>153.90133847048145</v>
      </c>
      <c r="S30" s="416">
        <f t="shared" ca="1" si="5"/>
        <v>19.532474466671683</v>
      </c>
    </row>
    <row r="31" spans="1:19" ht="18" customHeight="1">
      <c r="A31" s="410">
        <v>30</v>
      </c>
      <c r="B31" s="336" t="str">
        <f t="shared" ca="1" si="0"/>
        <v>LBBW</v>
      </c>
      <c r="C31" s="411">
        <f ca="1">0.2*10000*INDIRECT("'Summary - "&amp;$B$2&amp;"'!"&amp;C$1&amp;$A31)/'Interactive Heatmap'!C$51</f>
        <v>21.825504795412353</v>
      </c>
      <c r="D31" s="412">
        <f t="shared" ca="1" si="1"/>
        <v>56.205865980798976</v>
      </c>
      <c r="E31" s="413">
        <f ca="1">10000*INDIRECT("'Summary - "&amp;$B$2&amp;"'!"&amp;E$1&amp;$A31)/'Interactive Heatmap'!E$51</f>
        <v>404.51414871087911</v>
      </c>
      <c r="F31" s="413">
        <f ca="1">10000*INDIRECT("'Summary - "&amp;$B$2&amp;"'!"&amp;F$1&amp;$A31)/'Interactive Heatmap'!F$51</f>
        <v>335.33969230099757</v>
      </c>
      <c r="G31" s="414">
        <f ca="1">10000*INDIRECT("'Summary - "&amp;$B$2&amp;"'!"&amp;G$1&amp;$A31)/'Interactive Heatmap'!G$51</f>
        <v>103.23414870010799</v>
      </c>
      <c r="H31" s="412">
        <f t="shared" ca="1" si="2"/>
        <v>21.22713505001655</v>
      </c>
      <c r="I31" s="413">
        <f ca="1">10000*INDIRECT("'Summary - "&amp;$B$2&amp;"'!"&amp;I$1&amp;$A31)/'Interactive Heatmap'!I$51</f>
        <v>86.560727951646385</v>
      </c>
      <c r="J31" s="413">
        <f ca="1">10000*INDIRECT("'Summary - "&amp;$B$2&amp;"'!"&amp;J$1&amp;$A31)/'Interactive Heatmap'!J$51</f>
        <v>77.439670552832979</v>
      </c>
      <c r="K31" s="414">
        <f ca="1">10000*INDIRECT("'Summary - "&amp;$B$2&amp;"'!"&amp;K$1&amp;$A31)/'Interactive Heatmap'!K$51</f>
        <v>154.4066272457689</v>
      </c>
      <c r="L31" s="412">
        <f t="shared" ca="1" si="3"/>
        <v>34.547938117273901</v>
      </c>
      <c r="M31" s="413">
        <f ca="1">10000*INDIRECT("'Summary - "&amp;$B$2&amp;"'!"&amp;M$1&amp;$A31)/'Interactive Heatmap'!M$51</f>
        <v>128.62319473215467</v>
      </c>
      <c r="N31" s="413">
        <f ca="1">10000*INDIRECT("'Summary - "&amp;$B$2&amp;"'!"&amp;N$1&amp;$A31)/'Interactive Heatmap'!N$51</f>
        <v>245.0483837611894</v>
      </c>
      <c r="O31" s="414">
        <f ca="1">10000*INDIRECT("'Summary - "&amp;$B$2&amp;"'!"&amp;O$1&amp;$A31)/'Interactive Heatmap'!O$51</f>
        <v>144.54749326576439</v>
      </c>
      <c r="P31" s="415">
        <f t="shared" ca="1" si="4"/>
        <v>8.5034653939365228</v>
      </c>
      <c r="Q31" s="413">
        <f ca="1">10000*INDIRECT("'Summary - "&amp;$B$2&amp;"'!"&amp;Q$1&amp;$A31)/'Interactive Heatmap'!Q$51</f>
        <v>75.554806403506973</v>
      </c>
      <c r="R31" s="411">
        <f ca="1">10000*INDIRECT("'Summary - "&amp;$B$2&amp;"'!"&amp;R$1&amp;$A31)/'Interactive Heatmap'!R$51</f>
        <v>9.4798475358582479</v>
      </c>
      <c r="S31" s="416">
        <f t="shared" ca="1" si="5"/>
        <v>28.461981867487662</v>
      </c>
    </row>
    <row r="32" spans="1:19" ht="18" customHeight="1">
      <c r="A32" s="410">
        <v>31</v>
      </c>
      <c r="B32" s="336" t="str">
        <f t="shared" ca="1" si="0"/>
        <v>Lloyds</v>
      </c>
      <c r="C32" s="411">
        <f ca="1">0.2*10000*INDIRECT("'Summary - "&amp;$B$2&amp;"'!"&amp;C$1&amp;$A32)/'Interactive Heatmap'!C$51</f>
        <v>65.757777971160039</v>
      </c>
      <c r="D32" s="412">
        <f t="shared" ca="1" si="1"/>
        <v>58.902966906369258</v>
      </c>
      <c r="E32" s="413">
        <f ca="1">10000*INDIRECT("'Summary - "&amp;$B$2&amp;"'!"&amp;E$1&amp;$A32)/'Interactive Heatmap'!E$51</f>
        <v>238.3655227494921</v>
      </c>
      <c r="F32" s="413">
        <f ca="1">10000*INDIRECT("'Summary - "&amp;$B$2&amp;"'!"&amp;F$1&amp;$A32)/'Interactive Heatmap'!F$51</f>
        <v>272.55064099363926</v>
      </c>
      <c r="G32" s="414">
        <f ca="1">10000*INDIRECT("'Summary - "&amp;$B$2&amp;"'!"&amp;G$1&amp;$A32)/'Interactive Heatmap'!G$51</f>
        <v>372.62833985240752</v>
      </c>
      <c r="H32" s="412">
        <f t="shared" ca="1" si="2"/>
        <v>26.566782798901144</v>
      </c>
      <c r="I32" s="413">
        <f ca="1">10000*INDIRECT("'Summary - "&amp;$B$2&amp;"'!"&amp;I$1&amp;$A32)/'Interactive Heatmap'!I$51</f>
        <v>207.32663284146332</v>
      </c>
      <c r="J32" s="413">
        <f ca="1">10000*INDIRECT("'Summary - "&amp;$B$2&amp;"'!"&amp;J$1&amp;$A32)/'Interactive Heatmap'!J$51</f>
        <v>10.983147345241083</v>
      </c>
      <c r="K32" s="414">
        <f ca="1">10000*INDIRECT("'Summary - "&amp;$B$2&amp;"'!"&amp;K$1&amp;$A32)/'Interactive Heatmap'!K$51</f>
        <v>180.19196179681276</v>
      </c>
      <c r="L32" s="412">
        <f t="shared" ca="1" si="3"/>
        <v>61.527273005826267</v>
      </c>
      <c r="M32" s="413">
        <f ca="1">10000*INDIRECT("'Summary - "&amp;$B$2&amp;"'!"&amp;M$1&amp;$A32)/'Interactive Heatmap'!M$51</f>
        <v>357.54026146332012</v>
      </c>
      <c r="N32" s="413">
        <f ca="1">10000*INDIRECT("'Summary - "&amp;$B$2&amp;"'!"&amp;N$1&amp;$A32)/'Interactive Heatmap'!N$51</f>
        <v>196.47809549627945</v>
      </c>
      <c r="O32" s="414">
        <f ca="1">10000*INDIRECT("'Summary - "&amp;$B$2&amp;"'!"&amp;O$1&amp;$A32)/'Interactive Heatmap'!O$51</f>
        <v>368.89073812779441</v>
      </c>
      <c r="P32" s="415">
        <f t="shared" ca="1" si="4"/>
        <v>18.937586052287145</v>
      </c>
      <c r="Q32" s="413">
        <f ca="1">10000*INDIRECT("'Summary - "&amp;$B$2&amp;"'!"&amp;Q$1&amp;$A32)/'Interactive Heatmap'!Q$51</f>
        <v>81.066200777735773</v>
      </c>
      <c r="R32" s="411">
        <f ca="1">10000*INDIRECT("'Summary - "&amp;$B$2&amp;"'!"&amp;R$1&amp;$A32)/'Interactive Heatmap'!R$51</f>
        <v>108.30965974513568</v>
      </c>
      <c r="S32" s="416">
        <f t="shared" ca="1" si="5"/>
        <v>46.338477346908768</v>
      </c>
    </row>
    <row r="33" spans="1:19" ht="18" customHeight="1">
      <c r="A33" s="410">
        <v>32</v>
      </c>
      <c r="B33" s="336" t="str">
        <f t="shared" ca="1" si="0"/>
        <v>Nationwide</v>
      </c>
      <c r="C33" s="411">
        <f ca="1">0.2*10000*INDIRECT("'Summary - "&amp;$B$2&amp;"'!"&amp;C$1&amp;$A33)/'Interactive Heatmap'!C$51</f>
        <v>23.864335249886057</v>
      </c>
      <c r="D33" s="412">
        <f t="shared" ca="1" si="1"/>
        <v>9.1008894334257473</v>
      </c>
      <c r="E33" s="413">
        <f ca="1">10000*INDIRECT("'Summary - "&amp;$B$2&amp;"'!"&amp;E$1&amp;$A33)/'Interactive Heatmap'!E$51</f>
        <v>13.448712985823114</v>
      </c>
      <c r="F33" s="413">
        <f ca="1">10000*INDIRECT("'Summary - "&amp;$B$2&amp;"'!"&amp;F$1&amp;$A33)/'Interactive Heatmap'!F$51</f>
        <v>7.8849654212750044</v>
      </c>
      <c r="G33" s="414">
        <f ca="1">10000*INDIRECT("'Summary - "&amp;$B$2&amp;"'!"&amp;G$1&amp;$A33)/'Interactive Heatmap'!G$51</f>
        <v>115.17966309428809</v>
      </c>
      <c r="H33" s="412">
        <f t="shared" ca="1" si="2"/>
        <v>0.60624620403924345</v>
      </c>
      <c r="I33" s="413">
        <f ca="1">10000*INDIRECT("'Summary - "&amp;$B$2&amp;"'!"&amp;I$1&amp;$A33)/'Interactive Heatmap'!I$51</f>
        <v>9.0936930605886523</v>
      </c>
      <c r="J33" s="413">
        <f ca="1">10000*INDIRECT("'Summary - "&amp;$B$2&amp;"'!"&amp;J$1&amp;$A33)/'Interactive Heatmap'!J$51</f>
        <v>0</v>
      </c>
      <c r="K33" s="414">
        <f ca="1">10000*INDIRECT("'Summary - "&amp;$B$2&amp;"'!"&amp;K$1&amp;$A33)/'Interactive Heatmap'!K$51</f>
        <v>0</v>
      </c>
      <c r="L33" s="412">
        <f t="shared" ca="1" si="3"/>
        <v>2.6761475004163962</v>
      </c>
      <c r="M33" s="413">
        <f ca="1">10000*INDIRECT("'Summary - "&amp;$B$2&amp;"'!"&amp;M$1&amp;$A33)/'Interactive Heatmap'!M$51</f>
        <v>15.561412865188855</v>
      </c>
      <c r="N33" s="413">
        <f ca="1">10000*INDIRECT("'Summary - "&amp;$B$2&amp;"'!"&amp;N$1&amp;$A33)/'Interactive Heatmap'!N$51</f>
        <v>13.586064892034242</v>
      </c>
      <c r="O33" s="414">
        <f ca="1">10000*INDIRECT("'Summary - "&amp;$B$2&amp;"'!"&amp;O$1&amp;$A33)/'Interactive Heatmap'!O$51</f>
        <v>10.994734749022845</v>
      </c>
      <c r="P33" s="415">
        <f t="shared" ca="1" si="4"/>
        <v>1.2497391973699843</v>
      </c>
      <c r="Q33" s="413">
        <f ca="1">10000*INDIRECT("'Summary - "&amp;$B$2&amp;"'!"&amp;Q$1&amp;$A33)/'Interactive Heatmap'!Q$51</f>
        <v>10.262261697950851</v>
      </c>
      <c r="R33" s="411">
        <f ca="1">10000*INDIRECT("'Summary - "&amp;$B$2&amp;"'!"&amp;R$1&amp;$A33)/'Interactive Heatmap'!R$51</f>
        <v>2.2351302757489897</v>
      </c>
      <c r="S33" s="416">
        <f t="shared" ca="1" si="5"/>
        <v>7.4994715170274855</v>
      </c>
    </row>
    <row r="34" spans="1:19" ht="18" customHeight="1">
      <c r="A34" s="410">
        <v>33</v>
      </c>
      <c r="B34" s="336" t="str">
        <f t="shared" ca="1" si="0"/>
        <v>Nordea</v>
      </c>
      <c r="C34" s="411">
        <f ca="1">0.2*10000*INDIRECT("'Summary - "&amp;$B$2&amp;"'!"&amp;C$1&amp;$A34)/'Interactive Heatmap'!C$51</f>
        <v>42.362441489491175</v>
      </c>
      <c r="D34" s="412">
        <f t="shared" ca="1" si="1"/>
        <v>58.944905353709885</v>
      </c>
      <c r="E34" s="413">
        <f ca="1">10000*INDIRECT("'Summary - "&amp;$B$2&amp;"'!"&amp;E$1&amp;$A34)/'Interactive Heatmap'!E$51</f>
        <v>303.82558834872947</v>
      </c>
      <c r="F34" s="413">
        <f ca="1">10000*INDIRECT("'Summary - "&amp;$B$2&amp;"'!"&amp;F$1&amp;$A34)/'Interactive Heatmap'!F$51</f>
        <v>124.98583110671852</v>
      </c>
      <c r="G34" s="414">
        <f ca="1">10000*INDIRECT("'Summary - "&amp;$B$2&amp;"'!"&amp;G$1&amp;$A34)/'Interactive Heatmap'!G$51</f>
        <v>455.36216085020027</v>
      </c>
      <c r="H34" s="412">
        <f t="shared" ca="1" si="2"/>
        <v>34.765522901697103</v>
      </c>
      <c r="I34" s="413">
        <f ca="1">10000*INDIRECT("'Summary - "&amp;$B$2&amp;"'!"&amp;I$1&amp;$A34)/'Interactive Heatmap'!I$51</f>
        <v>276.44164865080069</v>
      </c>
      <c r="J34" s="413">
        <f ca="1">10000*INDIRECT("'Summary - "&amp;$B$2&amp;"'!"&amp;J$1&amp;$A34)/'Interactive Heatmap'!J$51</f>
        <v>238.10306880856768</v>
      </c>
      <c r="K34" s="414">
        <f ca="1">10000*INDIRECT("'Summary - "&amp;$B$2&amp;"'!"&amp;K$1&amp;$A34)/'Interactive Heatmap'!K$51</f>
        <v>6.9381260660881949</v>
      </c>
      <c r="L34" s="412">
        <f t="shared" ca="1" si="3"/>
        <v>39.621063330845651</v>
      </c>
      <c r="M34" s="413">
        <f ca="1">10000*INDIRECT("'Summary - "&amp;$B$2&amp;"'!"&amp;M$1&amp;$A34)/'Interactive Heatmap'!M$51</f>
        <v>282.22706356394161</v>
      </c>
      <c r="N34" s="413">
        <f ca="1">10000*INDIRECT("'Summary - "&amp;$B$2&amp;"'!"&amp;N$1&amp;$A34)/'Interactive Heatmap'!N$51</f>
        <v>152.54187483532246</v>
      </c>
      <c r="O34" s="414">
        <f ca="1">10000*INDIRECT("'Summary - "&amp;$B$2&amp;"'!"&amp;O$1&amp;$A34)/'Interactive Heatmap'!O$51</f>
        <v>159.54701156342068</v>
      </c>
      <c r="P34" s="415">
        <f t="shared" ca="1" si="4"/>
        <v>58.448913306467098</v>
      </c>
      <c r="Q34" s="413">
        <f ca="1">10000*INDIRECT("'Summary - "&amp;$B$2&amp;"'!"&amp;Q$1&amp;$A34)/'Interactive Heatmap'!Q$51</f>
        <v>349.08898700879979</v>
      </c>
      <c r="R34" s="411">
        <f ca="1">10000*INDIRECT("'Summary - "&amp;$B$2&amp;"'!"&amp;R$1&amp;$A34)/'Interactive Heatmap'!R$51</f>
        <v>235.40014605587115</v>
      </c>
      <c r="S34" s="416">
        <f t="shared" ca="1" si="5"/>
        <v>46.828569276442181</v>
      </c>
    </row>
    <row r="35" spans="1:19" ht="18" customHeight="1">
      <c r="A35" s="410">
        <v>34</v>
      </c>
      <c r="B35" s="336" t="str">
        <f t="shared" ca="1" si="0"/>
        <v>Nykredit</v>
      </c>
      <c r="C35" s="411">
        <f ca="1">0.2*10000*INDIRECT("'Summary - "&amp;$B$2&amp;"'!"&amp;C$1&amp;$A35)/'Interactive Heatmap'!C$51</f>
        <v>18.110512549898061</v>
      </c>
      <c r="D35" s="412">
        <f t="shared" ca="1" si="1"/>
        <v>27.865456761559756</v>
      </c>
      <c r="E35" s="413">
        <f ca="1">10000*INDIRECT("'Summary - "&amp;$B$2&amp;"'!"&amp;E$1&amp;$A35)/'Interactive Heatmap'!E$51</f>
        <v>49.619687829918945</v>
      </c>
      <c r="F35" s="413">
        <f ca="1">10000*INDIRECT("'Summary - "&amp;$B$2&amp;"'!"&amp;F$1&amp;$A35)/'Interactive Heatmap'!F$51</f>
        <v>5.7085437396817209</v>
      </c>
      <c r="G35" s="414">
        <f ca="1">10000*INDIRECT("'Summary - "&amp;$B$2&amp;"'!"&amp;G$1&amp;$A35)/'Interactive Heatmap'!G$51</f>
        <v>362.6536198537957</v>
      </c>
      <c r="H35" s="412">
        <f t="shared" ca="1" si="2"/>
        <v>3.8856161709524324</v>
      </c>
      <c r="I35" s="413">
        <f ca="1">10000*INDIRECT("'Summary - "&amp;$B$2&amp;"'!"&amp;I$1&amp;$A35)/'Interactive Heatmap'!I$51</f>
        <v>3.6818017751827465</v>
      </c>
      <c r="J35" s="413">
        <f ca="1">10000*INDIRECT("'Summary - "&amp;$B$2&amp;"'!"&amp;J$1&amp;$A35)/'Interactive Heatmap'!J$51</f>
        <v>43.276619705473841</v>
      </c>
      <c r="K35" s="414">
        <f ca="1">10000*INDIRECT("'Summary - "&amp;$B$2&amp;"'!"&amp;K$1&amp;$A35)/'Interactive Heatmap'!K$51</f>
        <v>11.325821083629897</v>
      </c>
      <c r="L35" s="412">
        <f t="shared" ca="1" si="3"/>
        <v>3.2849449268427771</v>
      </c>
      <c r="M35" s="413">
        <f ca="1">10000*INDIRECT("'Summary - "&amp;$B$2&amp;"'!"&amp;M$1&amp;$A35)/'Interactive Heatmap'!M$51</f>
        <v>5.2704020025584599</v>
      </c>
      <c r="N35" s="413">
        <f ca="1">10000*INDIRECT("'Summary - "&amp;$B$2&amp;"'!"&amp;N$1&amp;$A35)/'Interactive Heatmap'!N$51</f>
        <v>11.863808778768675</v>
      </c>
      <c r="O35" s="414">
        <f ca="1">10000*INDIRECT("'Summary - "&amp;$B$2&amp;"'!"&amp;O$1&amp;$A35)/'Interactive Heatmap'!O$51</f>
        <v>32.139963121314523</v>
      </c>
      <c r="P35" s="415">
        <f t="shared" ca="1" si="4"/>
        <v>1.7787633735693027</v>
      </c>
      <c r="Q35" s="413">
        <f ca="1">10000*INDIRECT("'Summary - "&amp;$B$2&amp;"'!"&amp;Q$1&amp;$A35)/'Interactive Heatmap'!Q$51</f>
        <v>10.934709045656378</v>
      </c>
      <c r="R35" s="411">
        <f ca="1">10000*INDIRECT("'Summary - "&amp;$B$2&amp;"'!"&amp;R$1&amp;$A35)/'Interactive Heatmap'!R$51</f>
        <v>6.8529246900366472</v>
      </c>
      <c r="S35" s="416">
        <f t="shared" ca="1" si="5"/>
        <v>10.985058756564467</v>
      </c>
    </row>
    <row r="36" spans="1:19" ht="18" customHeight="1">
      <c r="A36" s="410">
        <v>35</v>
      </c>
      <c r="B36" s="336" t="str">
        <f t="shared" ca="1" si="0"/>
        <v>Rabobank</v>
      </c>
      <c r="C36" s="411">
        <f ca="1">0.2*10000*INDIRECT("'Summary - "&amp;$B$2&amp;"'!"&amp;C$1&amp;$A36)/'Interactive Heatmap'!C$51</f>
        <v>48.114931709337164</v>
      </c>
      <c r="D36" s="412">
        <f t="shared" ca="1" si="1"/>
        <v>33.781619128267891</v>
      </c>
      <c r="E36" s="413">
        <f ca="1">10000*INDIRECT("'Summary - "&amp;$B$2&amp;"'!"&amp;E$1&amp;$A36)/'Interactive Heatmap'!E$51</f>
        <v>77.407712236106761</v>
      </c>
      <c r="F36" s="413">
        <f ca="1">10000*INDIRECT("'Summary - "&amp;$B$2&amp;"'!"&amp;F$1&amp;$A36)/'Interactive Heatmap'!F$51</f>
        <v>156.76385451793385</v>
      </c>
      <c r="G36" s="414">
        <f ca="1">10000*INDIRECT("'Summary - "&amp;$B$2&amp;"'!"&amp;G$1&amp;$A36)/'Interactive Heatmap'!G$51</f>
        <v>272.55272016997776</v>
      </c>
      <c r="H36" s="412">
        <f t="shared" ca="1" si="2"/>
        <v>24.734996801357401</v>
      </c>
      <c r="I36" s="413">
        <f ca="1">10000*INDIRECT("'Summary - "&amp;$B$2&amp;"'!"&amp;I$1&amp;$A36)/'Interactive Heatmap'!I$51</f>
        <v>340.48985627742417</v>
      </c>
      <c r="J36" s="413">
        <f ca="1">10000*INDIRECT("'Summary - "&amp;$B$2&amp;"'!"&amp;J$1&amp;$A36)/'Interactive Heatmap'!J$51</f>
        <v>1.0046542987703279E-3</v>
      </c>
      <c r="K36" s="414">
        <f ca="1">10000*INDIRECT("'Summary - "&amp;$B$2&amp;"'!"&amp;K$1&amp;$A36)/'Interactive Heatmap'!K$51</f>
        <v>30.534091088638032</v>
      </c>
      <c r="L36" s="412">
        <f t="shared" ca="1" si="3"/>
        <v>18.277634116490212</v>
      </c>
      <c r="M36" s="413">
        <f ca="1">10000*INDIRECT("'Summary - "&amp;$B$2&amp;"'!"&amp;M$1&amp;$A36)/'Interactive Heatmap'!M$51</f>
        <v>156.42748566410017</v>
      </c>
      <c r="N36" s="413">
        <f ca="1">10000*INDIRECT("'Summary - "&amp;$B$2&amp;"'!"&amp;N$1&amp;$A36)/'Interactive Heatmap'!N$51</f>
        <v>21.185354371624694</v>
      </c>
      <c r="O36" s="414">
        <f ca="1">10000*INDIRECT("'Summary - "&amp;$B$2&amp;"'!"&amp;O$1&amp;$A36)/'Interactive Heatmap'!O$51</f>
        <v>96.55167171162833</v>
      </c>
      <c r="P36" s="415">
        <f t="shared" ca="1" si="4"/>
        <v>34.582525054133399</v>
      </c>
      <c r="Q36" s="413">
        <f ca="1">10000*INDIRECT("'Summary - "&amp;$B$2&amp;"'!"&amp;Q$1&amp;$A36)/'Interactive Heatmap'!Q$51</f>
        <v>223.27020687232815</v>
      </c>
      <c r="R36" s="411">
        <f ca="1">10000*INDIRECT("'Summary - "&amp;$B$2&amp;"'!"&amp;R$1&amp;$A36)/'Interactive Heatmap'!R$51</f>
        <v>122.5550436690058</v>
      </c>
      <c r="S36" s="416">
        <f t="shared" ca="1" si="5"/>
        <v>31.898341361917215</v>
      </c>
    </row>
    <row r="37" spans="1:19" ht="18" customHeight="1">
      <c r="A37" s="410">
        <v>36</v>
      </c>
      <c r="B37" s="336" t="str">
        <f t="shared" ca="1" si="0"/>
        <v>RBS</v>
      </c>
      <c r="C37" s="411">
        <f ca="1">0.2*10000*INDIRECT("'Summary - "&amp;$B$2&amp;"'!"&amp;C$1&amp;$A37)/'Interactive Heatmap'!C$51</f>
        <v>60.259380617196307</v>
      </c>
      <c r="D37" s="412">
        <f t="shared" ca="1" si="1"/>
        <v>63.72984136222648</v>
      </c>
      <c r="E37" s="413">
        <f ca="1">10000*INDIRECT("'Summary - "&amp;$B$2&amp;"'!"&amp;E$1&amp;$A37)/'Interactive Heatmap'!E$51</f>
        <v>346.88298051927796</v>
      </c>
      <c r="F37" s="413">
        <f ca="1">10000*INDIRECT("'Summary - "&amp;$B$2&amp;"'!"&amp;F$1&amp;$A37)/'Interactive Heatmap'!F$51</f>
        <v>398.72774364633545</v>
      </c>
      <c r="G37" s="414">
        <f ca="1">10000*INDIRECT("'Summary - "&amp;$B$2&amp;"'!"&amp;G$1&amp;$A37)/'Interactive Heatmap'!G$51</f>
        <v>210.33689626778383</v>
      </c>
      <c r="H37" s="412">
        <f t="shared" ca="1" si="2"/>
        <v>60.022291017914824</v>
      </c>
      <c r="I37" s="413">
        <f ca="1">10000*INDIRECT("'Summary - "&amp;$B$2&amp;"'!"&amp;I$1&amp;$A37)/'Interactive Heatmap'!I$51</f>
        <v>526.26624161440054</v>
      </c>
      <c r="J37" s="413">
        <f ca="1">10000*INDIRECT("'Summary - "&amp;$B$2&amp;"'!"&amp;J$1&amp;$A37)/'Interactive Heatmap'!J$51</f>
        <v>10.26027409775276</v>
      </c>
      <c r="K37" s="414">
        <f ca="1">10000*INDIRECT("'Summary - "&amp;$B$2&amp;"'!"&amp;K$1&amp;$A37)/'Interactive Heatmap'!K$51</f>
        <v>363.80784955656901</v>
      </c>
      <c r="L37" s="412">
        <f t="shared" ca="1" si="3"/>
        <v>65.784012395679667</v>
      </c>
      <c r="M37" s="413">
        <f ca="1">10000*INDIRECT("'Summary - "&amp;$B$2&amp;"'!"&amp;M$1&amp;$A37)/'Interactive Heatmap'!M$51</f>
        <v>694.53257056325731</v>
      </c>
      <c r="N37" s="413">
        <f ca="1">10000*INDIRECT("'Summary - "&amp;$B$2&amp;"'!"&amp;N$1&amp;$A37)/'Interactive Heatmap'!N$51</f>
        <v>114.19531280610511</v>
      </c>
      <c r="O37" s="414">
        <f ca="1">10000*INDIRECT("'Summary - "&amp;$B$2&amp;"'!"&amp;O$1&amp;$A37)/'Interactive Heatmap'!O$51</f>
        <v>178.03230256583277</v>
      </c>
      <c r="P37" s="415">
        <f t="shared" ca="1" si="4"/>
        <v>40.837423381379367</v>
      </c>
      <c r="Q37" s="413">
        <f ca="1">10000*INDIRECT("'Summary - "&amp;$B$2&amp;"'!"&amp;Q$1&amp;$A37)/'Interactive Heatmap'!Q$51</f>
        <v>229.83902191825587</v>
      </c>
      <c r="R37" s="411">
        <f ca="1">10000*INDIRECT("'Summary - "&amp;$B$2&amp;"'!"&amp;R$1&amp;$A37)/'Interactive Heatmap'!R$51</f>
        <v>178.53521189553777</v>
      </c>
      <c r="S37" s="416">
        <f t="shared" ca="1" si="5"/>
        <v>58.126589754879333</v>
      </c>
    </row>
    <row r="38" spans="1:19" ht="18" customHeight="1">
      <c r="A38" s="410">
        <v>37</v>
      </c>
      <c r="B38" s="336" t="str">
        <f t="shared" ca="1" si="0"/>
        <v>Sabadell</v>
      </c>
      <c r="C38" s="411">
        <f ca="1">0.2*10000*INDIRECT("'Summary - "&amp;$B$2&amp;"'!"&amp;C$1&amp;$A38)/'Interactive Heatmap'!C$51</f>
        <v>17.916095422136902</v>
      </c>
      <c r="D38" s="412">
        <f t="shared" ca="1" si="1"/>
        <v>7.6729714913732838</v>
      </c>
      <c r="E38" s="413">
        <f ca="1">10000*INDIRECT("'Summary - "&amp;$B$2&amp;"'!"&amp;E$1&amp;$A38)/'Interactive Heatmap'!E$51</f>
        <v>19.388689165296057</v>
      </c>
      <c r="F38" s="413">
        <f ca="1">10000*INDIRECT("'Summary - "&amp;$B$2&amp;"'!"&amp;F$1&amp;$A38)/'Interactive Heatmap'!F$51</f>
        <v>40.225444048475801</v>
      </c>
      <c r="G38" s="414">
        <f ca="1">10000*INDIRECT("'Summary - "&amp;$B$2&amp;"'!"&amp;G$1&amp;$A38)/'Interactive Heatmap'!G$51</f>
        <v>55.480439156827408</v>
      </c>
      <c r="H38" s="412">
        <f t="shared" ca="1" si="2"/>
        <v>2.7962984228751822</v>
      </c>
      <c r="I38" s="413">
        <f ca="1">10000*INDIRECT("'Summary - "&amp;$B$2&amp;"'!"&amp;I$1&amp;$A38)/'Interactive Heatmap'!I$51</f>
        <v>3.5106510289494479</v>
      </c>
      <c r="J38" s="413">
        <f ca="1">10000*INDIRECT("'Summary - "&amp;$B$2&amp;"'!"&amp;J$1&amp;$A38)/'Interactive Heatmap'!J$51</f>
        <v>25.800112459380163</v>
      </c>
      <c r="K38" s="414">
        <f ca="1">10000*INDIRECT("'Summary - "&amp;$B$2&amp;"'!"&amp;K$1&amp;$A38)/'Interactive Heatmap'!K$51</f>
        <v>12.633712854798128</v>
      </c>
      <c r="L38" s="412">
        <f t="shared" ca="1" si="3"/>
        <v>2.3166987680201725</v>
      </c>
      <c r="M38" s="413">
        <f ca="1">10000*INDIRECT("'Summary - "&amp;$B$2&amp;"'!"&amp;M$1&amp;$A38)/'Interactive Heatmap'!M$51</f>
        <v>7.4404227464675285</v>
      </c>
      <c r="N38" s="413">
        <f ca="1">10000*INDIRECT("'Summary - "&amp;$B$2&amp;"'!"&amp;N$1&amp;$A38)/'Interactive Heatmap'!N$51</f>
        <v>14.460205546105714</v>
      </c>
      <c r="O38" s="414">
        <f ca="1">10000*INDIRECT("'Summary - "&amp;$B$2&amp;"'!"&amp;O$1&amp;$A38)/'Interactive Heatmap'!O$51</f>
        <v>12.849853227729346</v>
      </c>
      <c r="P38" s="415">
        <f t="shared" ca="1" si="4"/>
        <v>16.050746727878938</v>
      </c>
      <c r="Q38" s="413">
        <f ca="1">10000*INDIRECT("'Summary - "&amp;$B$2&amp;"'!"&amp;Q$1&amp;$A38)/'Interactive Heatmap'!Q$51</f>
        <v>81.022313061451584</v>
      </c>
      <c r="R38" s="411">
        <f ca="1">10000*INDIRECT("'Summary - "&amp;$B$2&amp;"'!"&amp;R$1&amp;$A38)/'Interactive Heatmap'!R$51</f>
        <v>79.485154217337765</v>
      </c>
      <c r="S38" s="416">
        <f t="shared" ca="1" si="5"/>
        <v>9.3505621664568963</v>
      </c>
    </row>
    <row r="39" spans="1:19" ht="18" customHeight="1">
      <c r="A39" s="410">
        <v>38</v>
      </c>
      <c r="B39" s="336" t="str">
        <f t="shared" ca="1" si="0"/>
        <v>Santander</v>
      </c>
      <c r="C39" s="411">
        <f ca="1">0.2*10000*INDIRECT("'Summary - "&amp;$B$2&amp;"'!"&amp;C$1&amp;$A39)/'Interactive Heatmap'!C$51</f>
        <v>124.0164080442578</v>
      </c>
      <c r="D39" s="412">
        <f t="shared" ca="1" si="1"/>
        <v>95.166997377637728</v>
      </c>
      <c r="E39" s="413">
        <f ca="1">10000*INDIRECT("'Summary - "&amp;$B$2&amp;"'!"&amp;E$1&amp;$A39)/'Interactive Heatmap'!E$51</f>
        <v>334.26888724693151</v>
      </c>
      <c r="F39" s="413">
        <f ca="1">10000*INDIRECT("'Summary - "&amp;$B$2&amp;"'!"&amp;F$1&amp;$A39)/'Interactive Heatmap'!F$51</f>
        <v>506.4925373148414</v>
      </c>
      <c r="G39" s="414">
        <f ca="1">10000*INDIRECT("'Summary - "&amp;$B$2&amp;"'!"&amp;G$1&amp;$A39)/'Interactive Heatmap'!G$51</f>
        <v>586.74353610279286</v>
      </c>
      <c r="H39" s="412">
        <f t="shared" ca="1" si="2"/>
        <v>49.037695539969334</v>
      </c>
      <c r="I39" s="413">
        <f ca="1">10000*INDIRECT("'Summary - "&amp;$B$2&amp;"'!"&amp;I$1&amp;$A39)/'Interactive Heatmap'!I$51</f>
        <v>186.90058453622061</v>
      </c>
      <c r="J39" s="413">
        <f ca="1">10000*INDIRECT("'Summary - "&amp;$B$2&amp;"'!"&amp;J$1&amp;$A39)/'Interactive Heatmap'!J$51</f>
        <v>180.99367167924024</v>
      </c>
      <c r="K39" s="414">
        <f ca="1">10000*INDIRECT("'Summary - "&amp;$B$2&amp;"'!"&amp;K$1&amp;$A39)/'Interactive Heatmap'!K$51</f>
        <v>367.6711768840791</v>
      </c>
      <c r="L39" s="412">
        <f t="shared" ca="1" si="3"/>
        <v>56.461334003607782</v>
      </c>
      <c r="M39" s="413">
        <f ca="1">10000*INDIRECT("'Summary - "&amp;$B$2&amp;"'!"&amp;M$1&amp;$A39)/'Interactive Heatmap'!M$51</f>
        <v>261.50863816257515</v>
      </c>
      <c r="N39" s="413">
        <f ca="1">10000*INDIRECT("'Summary - "&amp;$B$2&amp;"'!"&amp;N$1&amp;$A39)/'Interactive Heatmap'!N$51</f>
        <v>209.91207565569212</v>
      </c>
      <c r="O39" s="414">
        <f ca="1">10000*INDIRECT("'Summary - "&amp;$B$2&amp;"'!"&amp;O$1&amp;$A39)/'Interactive Heatmap'!O$51</f>
        <v>375.49929623584944</v>
      </c>
      <c r="P39" s="415">
        <f t="shared" ca="1" si="4"/>
        <v>190.53412797269948</v>
      </c>
      <c r="Q39" s="413">
        <f ca="1">10000*INDIRECT("'Summary - "&amp;$B$2&amp;"'!"&amp;Q$1&amp;$A39)/'Interactive Heatmap'!Q$51</f>
        <v>985.95264809329228</v>
      </c>
      <c r="R39" s="411">
        <f ca="1">10000*INDIRECT("'Summary - "&amp;$B$2&amp;"'!"&amp;R$1&amp;$A39)/'Interactive Heatmap'!R$51</f>
        <v>919.38863163370229</v>
      </c>
      <c r="S39" s="416">
        <f t="shared" ca="1" si="5"/>
        <v>103.04331258763443</v>
      </c>
    </row>
    <row r="40" spans="1:19" ht="18" customHeight="1">
      <c r="A40" s="410">
        <v>39</v>
      </c>
      <c r="B40" s="336" t="str">
        <f t="shared" ca="1" si="0"/>
        <v>SEB</v>
      </c>
      <c r="C40" s="411">
        <f ca="1">0.2*10000*INDIRECT("'Summary - "&amp;$B$2&amp;"'!"&amp;C$1&amp;$A40)/'Interactive Heatmap'!C$51</f>
        <v>23.519789800850589</v>
      </c>
      <c r="D40" s="412">
        <f t="shared" ca="1" si="1"/>
        <v>30.977387490939979</v>
      </c>
      <c r="E40" s="413">
        <f ca="1">10000*INDIRECT("'Summary - "&amp;$B$2&amp;"'!"&amp;E$1&amp;$A40)/'Interactive Heatmap'!E$51</f>
        <v>117.90237926628969</v>
      </c>
      <c r="F40" s="413">
        <f ca="1">10000*INDIRECT("'Summary - "&amp;$B$2&amp;"'!"&amp;F$1&amp;$A40)/'Interactive Heatmap'!F$51</f>
        <v>87.717778608569574</v>
      </c>
      <c r="G40" s="414">
        <f ca="1">10000*INDIRECT("'Summary - "&amp;$B$2&amp;"'!"&amp;G$1&amp;$A40)/'Interactive Heatmap'!G$51</f>
        <v>259.04065448924047</v>
      </c>
      <c r="H40" s="412">
        <f t="shared" ca="1" si="2"/>
        <v>44.028760771465159</v>
      </c>
      <c r="I40" s="413">
        <f ca="1">10000*INDIRECT("'Summary - "&amp;$B$2&amp;"'!"&amp;I$1&amp;$A40)/'Interactive Heatmap'!I$51</f>
        <v>205.58220180640043</v>
      </c>
      <c r="J40" s="413">
        <f ca="1">10000*INDIRECT("'Summary - "&amp;$B$2&amp;"'!"&amp;J$1&amp;$A40)/'Interactive Heatmap'!J$51</f>
        <v>334.26759411428486</v>
      </c>
      <c r="K40" s="414">
        <f ca="1">10000*INDIRECT("'Summary - "&amp;$B$2&amp;"'!"&amp;K$1&amp;$A40)/'Interactive Heatmap'!K$51</f>
        <v>120.58161565129201</v>
      </c>
      <c r="L40" s="412">
        <f t="shared" ca="1" si="3"/>
        <v>17.129701628659387</v>
      </c>
      <c r="M40" s="413">
        <f ca="1">10000*INDIRECT("'Summary - "&amp;$B$2&amp;"'!"&amp;M$1&amp;$A40)/'Interactive Heatmap'!M$51</f>
        <v>87.438397583720615</v>
      </c>
      <c r="N40" s="413">
        <f ca="1">10000*INDIRECT("'Summary - "&amp;$B$2&amp;"'!"&amp;N$1&amp;$A40)/'Interactive Heatmap'!N$51</f>
        <v>147.06794183614878</v>
      </c>
      <c r="O40" s="414">
        <f ca="1">10000*INDIRECT("'Summary - "&amp;$B$2&amp;"'!"&amp;O$1&amp;$A40)/'Interactive Heatmap'!O$51</f>
        <v>22.439185010021404</v>
      </c>
      <c r="P40" s="415">
        <f t="shared" ca="1" si="4"/>
        <v>37.695137125939418</v>
      </c>
      <c r="Q40" s="413">
        <f ca="1">10000*INDIRECT("'Summary - "&amp;$B$2&amp;"'!"&amp;Q$1&amp;$A40)/'Interactive Heatmap'!Q$51</f>
        <v>112.96344670800281</v>
      </c>
      <c r="R40" s="411">
        <f ca="1">10000*INDIRECT("'Summary - "&amp;$B$2&amp;"'!"&amp;R$1&amp;$A40)/'Interactive Heatmap'!R$51</f>
        <v>263.98792455139136</v>
      </c>
      <c r="S40" s="416">
        <f t="shared" ca="1" si="5"/>
        <v>30.670155363570906</v>
      </c>
    </row>
    <row r="41" spans="1:19" ht="18" customHeight="1">
      <c r="A41" s="410">
        <v>40</v>
      </c>
      <c r="B41" s="336" t="str">
        <f t="shared" ca="1" si="0"/>
        <v>Societe Generale</v>
      </c>
      <c r="C41" s="411">
        <f ca="1">0.2*10000*INDIRECT("'Summary - "&amp;$B$2&amp;"'!"&amp;C$1&amp;$A41)/'Interactive Heatmap'!C$51</f>
        <v>95.094697287666591</v>
      </c>
      <c r="D41" s="412">
        <f t="shared" ca="1" si="1"/>
        <v>126.49458904065131</v>
      </c>
      <c r="E41" s="413">
        <f ca="1">10000*INDIRECT("'Summary - "&amp;$B$2&amp;"'!"&amp;E$1&amp;$A41)/'Interactive Heatmap'!E$51</f>
        <v>638.29228545832746</v>
      </c>
      <c r="F41" s="413">
        <f ca="1">10000*INDIRECT("'Summary - "&amp;$B$2&amp;"'!"&amp;F$1&amp;$A41)/'Interactive Heatmap'!F$51</f>
        <v>780.98314694745977</v>
      </c>
      <c r="G41" s="414">
        <f ca="1">10000*INDIRECT("'Summary - "&amp;$B$2&amp;"'!"&amp;G$1&amp;$A41)/'Interactive Heatmap'!G$51</f>
        <v>478.14340320398242</v>
      </c>
      <c r="H41" s="412">
        <f t="shared" ca="1" si="2"/>
        <v>130.99378279530561</v>
      </c>
      <c r="I41" s="413">
        <f ca="1">10000*INDIRECT("'Summary - "&amp;$B$2&amp;"'!"&amp;I$1&amp;$A41)/'Interactive Heatmap'!I$51</f>
        <v>469.19589347835819</v>
      </c>
      <c r="J41" s="413">
        <f ca="1">10000*INDIRECT("'Summary - "&amp;$B$2&amp;"'!"&amp;J$1&amp;$A41)/'Interactive Heatmap'!J$51</f>
        <v>819.36748908344896</v>
      </c>
      <c r="K41" s="414">
        <f ca="1">10000*INDIRECT("'Summary - "&amp;$B$2&amp;"'!"&amp;K$1&amp;$A41)/'Interactive Heatmap'!K$51</f>
        <v>676.34335936777677</v>
      </c>
      <c r="L41" s="412">
        <f t="shared" ca="1" si="3"/>
        <v>140.30327367500649</v>
      </c>
      <c r="M41" s="413">
        <f ca="1">10000*INDIRECT("'Summary - "&amp;$B$2&amp;"'!"&amp;M$1&amp;$A41)/'Interactive Heatmap'!M$51</f>
        <v>625.6123175426319</v>
      </c>
      <c r="N41" s="413">
        <f ca="1">10000*INDIRECT("'Summary - "&amp;$B$2&amp;"'!"&amp;N$1&amp;$A41)/'Interactive Heatmap'!N$51</f>
        <v>865.64389005792668</v>
      </c>
      <c r="O41" s="414">
        <f ca="1">10000*INDIRECT("'Summary - "&amp;$B$2&amp;"'!"&amp;O$1&amp;$A41)/'Interactive Heatmap'!O$51</f>
        <v>613.29289752453849</v>
      </c>
      <c r="P41" s="415">
        <f t="shared" ca="1" si="4"/>
        <v>92.503280867104181</v>
      </c>
      <c r="Q41" s="413">
        <f ca="1">10000*INDIRECT("'Summary - "&amp;$B$2&amp;"'!"&amp;Q$1&amp;$A41)/'Interactive Heatmap'!Q$51</f>
        <v>441.65663547900988</v>
      </c>
      <c r="R41" s="411">
        <f ca="1">10000*INDIRECT("'Summary - "&amp;$B$2&amp;"'!"&amp;R$1&amp;$A41)/'Interactive Heatmap'!R$51</f>
        <v>483.3761731920319</v>
      </c>
      <c r="S41" s="416">
        <f t="shared" ca="1" si="5"/>
        <v>117.07792473314684</v>
      </c>
    </row>
    <row r="42" spans="1:19" ht="18" customHeight="1">
      <c r="A42" s="410">
        <v>41</v>
      </c>
      <c r="B42" s="336" t="str">
        <f t="shared" ca="1" si="0"/>
        <v>Standard Chartered</v>
      </c>
      <c r="C42" s="411">
        <f ca="1">0.2*10000*INDIRECT("'Summary - "&amp;$B$2&amp;"'!"&amp;C$1&amp;$A42)/'Interactive Heatmap'!C$51</f>
        <v>59.462175782010696</v>
      </c>
      <c r="D42" s="412">
        <f t="shared" ca="1" si="1"/>
        <v>76.830443788064329</v>
      </c>
      <c r="E42" s="413">
        <f ca="1">10000*INDIRECT("'Summary - "&amp;$B$2&amp;"'!"&amp;E$1&amp;$A42)/'Interactive Heatmap'!E$51</f>
        <v>446.58566415453328</v>
      </c>
      <c r="F42" s="413">
        <f ca="1">10000*INDIRECT("'Summary - "&amp;$B$2&amp;"'!"&amp;F$1&amp;$A42)/'Interactive Heatmap'!F$51</f>
        <v>511.5267293123058</v>
      </c>
      <c r="G42" s="414">
        <f ca="1">10000*INDIRECT("'Summary - "&amp;$B$2&amp;"'!"&amp;G$1&amp;$A42)/'Interactive Heatmap'!G$51</f>
        <v>194.34426335412587</v>
      </c>
      <c r="H42" s="412">
        <f t="shared" ca="1" si="2"/>
        <v>73.835561970856588</v>
      </c>
      <c r="I42" s="413">
        <f ca="1">10000*INDIRECT("'Summary - "&amp;$B$2&amp;"'!"&amp;I$1&amp;$A42)/'Interactive Heatmap'!I$51</f>
        <v>416.37542322647897</v>
      </c>
      <c r="J42" s="413">
        <f ca="1">10000*INDIRECT("'Summary - "&amp;$B$2&amp;"'!"&amp;J$1&amp;$A42)/'Interactive Heatmap'!J$51</f>
        <v>417.24915280491183</v>
      </c>
      <c r="K42" s="414">
        <f ca="1">10000*INDIRECT("'Summary - "&amp;$B$2&amp;"'!"&amp;K$1&amp;$A42)/'Interactive Heatmap'!K$51</f>
        <v>273.90885353145796</v>
      </c>
      <c r="L42" s="412">
        <f t="shared" ca="1" si="3"/>
        <v>77.474674124354166</v>
      </c>
      <c r="M42" s="413">
        <f ca="1">10000*INDIRECT("'Summary - "&amp;$B$2&amp;"'!"&amp;M$1&amp;$A42)/'Interactive Heatmap'!M$51</f>
        <v>296.56870982835028</v>
      </c>
      <c r="N42" s="413">
        <f ca="1">10000*INDIRECT("'Summary - "&amp;$B$2&amp;"'!"&amp;N$1&amp;$A42)/'Interactive Heatmap'!N$51</f>
        <v>783.8288474488478</v>
      </c>
      <c r="O42" s="414">
        <f ca="1">10000*INDIRECT("'Summary - "&amp;$B$2&amp;"'!"&amp;O$1&amp;$A42)/'Interactive Heatmap'!O$51</f>
        <v>81.722554588114519</v>
      </c>
      <c r="P42" s="415">
        <f t="shared" ca="1" si="4"/>
        <v>107.95823986653585</v>
      </c>
      <c r="Q42" s="413">
        <f ca="1">10000*INDIRECT("'Summary - "&amp;$B$2&amp;"'!"&amp;Q$1&amp;$A42)/'Interactive Heatmap'!Q$51</f>
        <v>520.81344074543961</v>
      </c>
      <c r="R42" s="411">
        <f ca="1">10000*INDIRECT("'Summary - "&amp;$B$2&amp;"'!"&amp;R$1&amp;$A42)/'Interactive Heatmap'!R$51</f>
        <v>558.76895791991888</v>
      </c>
      <c r="S42" s="416">
        <f t="shared" ca="1" si="5"/>
        <v>79.112219106364336</v>
      </c>
    </row>
    <row r="43" spans="1:19" ht="18" customHeight="1">
      <c r="A43" s="410">
        <v>42</v>
      </c>
      <c r="B43" s="336" t="str">
        <f t="shared" ca="1" si="0"/>
        <v>Swedbank</v>
      </c>
      <c r="C43" s="411">
        <f ca="1">0.2*10000*INDIRECT("'Summary - "&amp;$B$2&amp;"'!"&amp;C$1&amp;$A43)/'Interactive Heatmap'!C$51</f>
        <v>17.83939829534469</v>
      </c>
      <c r="D43" s="412">
        <f t="shared" ca="1" si="1"/>
        <v>19.482198672142843</v>
      </c>
      <c r="E43" s="413">
        <f ca="1">10000*INDIRECT("'Summary - "&amp;$B$2&amp;"'!"&amp;E$1&amp;$A43)/'Interactive Heatmap'!E$51</f>
        <v>35.260438666696189</v>
      </c>
      <c r="F43" s="413">
        <f ca="1">10000*INDIRECT("'Summary - "&amp;$B$2&amp;"'!"&amp;F$1&amp;$A43)/'Interactive Heatmap'!F$51</f>
        <v>59.241223698157242</v>
      </c>
      <c r="G43" s="414">
        <f ca="1">10000*INDIRECT("'Summary - "&amp;$B$2&amp;"'!"&amp;G$1&amp;$A43)/'Interactive Heatmap'!G$51</f>
        <v>197.73131771728922</v>
      </c>
      <c r="H43" s="412">
        <f t="shared" ca="1" si="2"/>
        <v>9.0875214620835738</v>
      </c>
      <c r="I43" s="413">
        <f ca="1">10000*INDIRECT("'Summary - "&amp;$B$2&amp;"'!"&amp;I$1&amp;$A43)/'Interactive Heatmap'!I$51</f>
        <v>67.161903087596002</v>
      </c>
      <c r="J43" s="413">
        <f ca="1">10000*INDIRECT("'Summary - "&amp;$B$2&amp;"'!"&amp;J$1&amp;$A43)/'Interactive Heatmap'!J$51</f>
        <v>68.969923334216816</v>
      </c>
      <c r="K43" s="414">
        <f ca="1">10000*INDIRECT("'Summary - "&amp;$B$2&amp;"'!"&amp;K$1&amp;$A43)/'Interactive Heatmap'!K$51</f>
        <v>0.18099550944077636</v>
      </c>
      <c r="L43" s="412">
        <f t="shared" ca="1" si="3"/>
        <v>4.1305941469322738</v>
      </c>
      <c r="M43" s="413">
        <f ca="1">10000*INDIRECT("'Summary - "&amp;$B$2&amp;"'!"&amp;M$1&amp;$A43)/'Interactive Heatmap'!M$51</f>
        <v>21.011539750215849</v>
      </c>
      <c r="N43" s="413">
        <f ca="1">10000*INDIRECT("'Summary - "&amp;$B$2&amp;"'!"&amp;N$1&amp;$A43)/'Interactive Heatmap'!N$51</f>
        <v>30.928852130604739</v>
      </c>
      <c r="O43" s="414">
        <f ca="1">10000*INDIRECT("'Summary - "&amp;$B$2&amp;"'!"&amp;O$1&amp;$A43)/'Interactive Heatmap'!O$51</f>
        <v>10.018520323163516</v>
      </c>
      <c r="P43" s="415">
        <f t="shared" ca="1" si="4"/>
        <v>8.464357733492001</v>
      </c>
      <c r="Q43" s="413">
        <f ca="1">10000*INDIRECT("'Summary - "&amp;$B$2&amp;"'!"&amp;Q$1&amp;$A43)/'Interactive Heatmap'!Q$51</f>
        <v>41.437858114708952</v>
      </c>
      <c r="R43" s="411">
        <f ca="1">10000*INDIRECT("'Summary - "&amp;$B$2&amp;"'!"&amp;R$1&amp;$A43)/'Interactive Heatmap'!R$51</f>
        <v>43.205719220211044</v>
      </c>
      <c r="S43" s="416">
        <f t="shared" ca="1" si="5"/>
        <v>11.800814061999077</v>
      </c>
    </row>
    <row r="44" spans="1:19" ht="18" customHeight="1" thickBot="1">
      <c r="A44" s="410">
        <v>43</v>
      </c>
      <c r="B44" s="341" t="str">
        <f t="shared" ca="1" si="0"/>
        <v>Unicredit</v>
      </c>
      <c r="C44" s="417">
        <f ca="1">0.2*10000*INDIRECT("'Summary - "&amp;$B$2&amp;"'!"&amp;C$1&amp;$A44)/'Interactive Heatmap'!C$51</f>
        <v>80.636141342521512</v>
      </c>
      <c r="D44" s="418">
        <f t="shared" ca="1" si="1"/>
        <v>119.33386288359954</v>
      </c>
      <c r="E44" s="419">
        <f ca="1">10000*INDIRECT("'Summary - "&amp;$B$2&amp;"'!"&amp;E$1&amp;$A44)/'Interactive Heatmap'!E$51</f>
        <v>731.22143947931579</v>
      </c>
      <c r="F44" s="419">
        <f ca="1">10000*INDIRECT("'Summary - "&amp;$B$2&amp;"'!"&amp;F$1&amp;$A44)/'Interactive Heatmap'!F$51</f>
        <v>804.58329103278822</v>
      </c>
      <c r="G44" s="420">
        <f ca="1">10000*INDIRECT("'Summary - "&amp;$B$2&amp;"'!"&amp;G$1&amp;$A44)/'Interactive Heatmap'!G$51</f>
        <v>254.20321274188908</v>
      </c>
      <c r="H44" s="418">
        <f t="shared" ca="1" si="2"/>
        <v>52.611687335108485</v>
      </c>
      <c r="I44" s="419">
        <f ca="1">10000*INDIRECT("'Summary - "&amp;$B$2&amp;"'!"&amp;I$1&amp;$A44)/'Interactive Heatmap'!I$51</f>
        <v>208.30495141715187</v>
      </c>
      <c r="J44" s="419">
        <f ca="1">10000*INDIRECT("'Summary - "&amp;$B$2&amp;"'!"&amp;J$1&amp;$A44)/'Interactive Heatmap'!J$51</f>
        <v>171.25314605605763</v>
      </c>
      <c r="K44" s="420">
        <f ca="1">10000*INDIRECT("'Summary - "&amp;$B$2&amp;"'!"&amp;K$1&amp;$A44)/'Interactive Heatmap'!K$51</f>
        <v>409.61721255341769</v>
      </c>
      <c r="L44" s="418">
        <f t="shared" ca="1" si="3"/>
        <v>50.888278339155647</v>
      </c>
      <c r="M44" s="419">
        <f ca="1">10000*INDIRECT("'Summary - "&amp;$B$2&amp;"'!"&amp;M$1&amp;$A44)/'Interactive Heatmap'!M$51</f>
        <v>147.74364594408175</v>
      </c>
      <c r="N44" s="419">
        <f ca="1">10000*INDIRECT("'Summary - "&amp;$B$2&amp;"'!"&amp;N$1&amp;$A44)/'Interactive Heatmap'!N$51</f>
        <v>251.68819093607848</v>
      </c>
      <c r="O44" s="420">
        <f ca="1">10000*INDIRECT("'Summary - "&amp;$B$2&amp;"'!"&amp;O$1&amp;$A44)/'Interactive Heatmap'!O$51</f>
        <v>363.89233820717448</v>
      </c>
      <c r="P44" s="421">
        <f t="shared" ca="1" si="4"/>
        <v>98.920427719749767</v>
      </c>
      <c r="Q44" s="419">
        <f ca="1">10000*INDIRECT("'Summary - "&amp;$B$2&amp;"'!"&amp;Q$1&amp;$A44)/'Interactive Heatmap'!Q$51</f>
        <v>440.38963856828667</v>
      </c>
      <c r="R44" s="417">
        <f ca="1">10000*INDIRECT("'Summary - "&amp;$B$2&amp;"'!"&amp;R$1&amp;$A44)/'Interactive Heatmap'!R$51</f>
        <v>548.81463862921089</v>
      </c>
      <c r="S44" s="422">
        <f t="shared" ca="1" si="5"/>
        <v>80.478079524026981</v>
      </c>
    </row>
    <row r="45" spans="1:19" ht="15" customHeight="1"/>
    <row r="51" spans="3:18">
      <c r="C51" s="423">
        <f ca="1">SUM(INDIRECT("'Summary - "&amp;$B$2&amp;"'!"&amp;C$1&amp;"7:"&amp;C$1&amp;"42"))</f>
        <v>25458396.312392373</v>
      </c>
      <c r="D51" s="423"/>
      <c r="E51" s="423">
        <f ca="1">SUM(INDIRECT("'Summary - "&amp;$B$2&amp;"'!"&amp;E$1&amp;"7:"&amp;E$1&amp;"42"))</f>
        <v>2819454.2291703662</v>
      </c>
      <c r="F51" s="423">
        <f ca="1">SUM(INDIRECT("'Summary - "&amp;$B$2&amp;"'!"&amp;F$1&amp;"7:"&amp;F$1&amp;"42"))</f>
        <v>3101071.6700284067</v>
      </c>
      <c r="G51" s="423">
        <f ca="1">SUM(INDIRECT("'Summary - "&amp;$B$2&amp;"'!"&amp;G$1&amp;"7:"&amp;G$1&amp;"42"))</f>
        <v>5113865.9735191651</v>
      </c>
      <c r="H51" s="423"/>
      <c r="I51" s="423">
        <f ca="1">SUM(INDIRECT("'Summary - "&amp;$B$2&amp;"'!"&amp;I$1&amp;"7:"&amp;I$1&amp;"42"))</f>
        <v>689678079.01057303</v>
      </c>
      <c r="J51" s="423">
        <f ca="1">SUM(INDIRECT("'Summary - "&amp;$B$2&amp;"'!"&amp;J$1&amp;"7:"&amp;J$1&amp;"42"))</f>
        <v>29861017.901102163</v>
      </c>
      <c r="K51" s="423">
        <f ca="1">SUM(INDIRECT("'Summary - "&amp;$B$2&amp;"'!"&amp;K$1&amp;"7:"&amp;K$1&amp;"42"))</f>
        <v>1655199.0970776372</v>
      </c>
      <c r="L51" s="423"/>
      <c r="M51" s="423">
        <f ca="1">SUM(INDIRECT("'Summary - "&amp;$B$2&amp;"'!"&amp;M$1&amp;"7:"&amp;M$1&amp;"42"))</f>
        <v>227875809.98740491</v>
      </c>
      <c r="N51" s="423">
        <f ca="1">SUM(INDIRECT("'Summary - "&amp;$B$2&amp;"'!"&amp;N$1&amp;"7:"&amp;N$1&amp;"42"))</f>
        <v>733243.38068316458</v>
      </c>
      <c r="O51" s="423">
        <f ca="1">SUM(INDIRECT("'Summary - "&amp;$B$2&amp;"'!"&amp;O$1&amp;"7:"&amp;O$1&amp;"42"))</f>
        <v>168614.3772696511</v>
      </c>
      <c r="P51" s="423"/>
      <c r="Q51" s="423">
        <f ca="1">SUM(INDIRECT("'Summary - "&amp;$B$2&amp;"'!"&amp;Q$1&amp;"7:"&amp;Q$1&amp;"42"))</f>
        <v>10748411.235056855</v>
      </c>
      <c r="R51" s="423">
        <f ca="1">SUM(INDIRECT("'Summary - "&amp;$B$2&amp;"'!"&amp;R$1&amp;"7:"&amp;R$1&amp;"42"))</f>
        <v>7960749.4786992362</v>
      </c>
    </row>
    <row r="53" spans="3:18">
      <c r="E53" s="424">
        <v>100000000000000</v>
      </c>
    </row>
    <row r="54" spans="3:18">
      <c r="C54" s="127">
        <v>2013</v>
      </c>
    </row>
    <row r="55" spans="3:18">
      <c r="C55" s="127">
        <v>2014</v>
      </c>
    </row>
    <row r="56" spans="3:18">
      <c r="C56" s="127">
        <v>2015</v>
      </c>
    </row>
    <row r="57" spans="3:18">
      <c r="C57" s="127">
        <v>2016</v>
      </c>
    </row>
    <row r="58" spans="3:18">
      <c r="C58" s="127">
        <v>2017</v>
      </c>
    </row>
    <row r="59" spans="3:18">
      <c r="C59" s="127">
        <v>2018</v>
      </c>
    </row>
    <row r="60" spans="3:18">
      <c r="C60" s="127">
        <v>2019</v>
      </c>
    </row>
    <row r="1048548" hidden="1"/>
  </sheetData>
  <sheetProtection autoFilter="0"/>
  <autoFilter ref="A7:S7">
    <sortState ref="A7:S43">
      <sortCondition ref="A6"/>
    </sortState>
  </autoFilter>
  <mergeCells count="4">
    <mergeCell ref="D6:G6"/>
    <mergeCell ref="P6:R6"/>
    <mergeCell ref="L6:O6"/>
    <mergeCell ref="H6:K6"/>
  </mergeCells>
  <conditionalFormatting sqref="E8:E44">
    <cfRule type="dataBar" priority="109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{AB74654E-851A-4B67-B5B4-89A5783B8F68}</x14:id>
        </ext>
      </extLst>
    </cfRule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:F44">
    <cfRule type="dataBar" priority="111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{C6462999-F847-42B0-B315-6D32431F8C2D}</x14:id>
        </ext>
      </extLst>
    </cfRule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:G44">
    <cfRule type="dataBar" priority="113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{A4E59506-3D6C-432E-9D51-CD52A2B040F1}</x14:id>
        </ext>
      </extLst>
    </cfRule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C44">
    <cfRule type="dataBar" priority="115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{3B8730ED-5156-4130-9C77-B827F5D451F5}</x14:id>
        </ext>
      </extLst>
    </cfRule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D44">
    <cfRule type="dataBar" priority="117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{1989538F-9C5D-44DD-BA98-8C24A1748BFC}</x14:id>
        </ext>
      </extLst>
    </cfRule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:H44">
    <cfRule type="dataBar" priority="119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{A33B223F-7FD3-4CBE-846D-F4CC9EF4BED3}</x14:id>
        </ext>
      </extLst>
    </cfRule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:I44">
    <cfRule type="dataBar" priority="121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{29BF1050-7C24-4420-AA1E-D9A1AFD13CA5}</x14:id>
        </ext>
      </extLst>
    </cfRule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:J44">
    <cfRule type="dataBar" priority="123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{7549B21C-17E1-4695-A278-68D91EB6E00A}</x14:id>
        </ext>
      </extLst>
    </cfRule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:K44">
    <cfRule type="dataBar" priority="125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{AB1900C4-D9ED-4AF6-89B1-D7693BC633D0}</x14:id>
        </ext>
      </extLst>
    </cfRule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:L44">
    <cfRule type="dataBar" priority="127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{FE8E3C55-D436-41A7-93CA-1E896F0BE70F}</x14:id>
        </ext>
      </extLst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:M44">
    <cfRule type="dataBar" priority="129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{538E6015-8771-45DA-81D5-7CBF6F97F414}</x14:id>
        </ext>
      </extLst>
    </cfRule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8:N44">
    <cfRule type="dataBar" priority="131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{48D7A356-7CAE-4B09-9734-C557EA619FF4}</x14:id>
        </ext>
      </extLst>
    </cfRule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:O44">
    <cfRule type="dataBar" priority="133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{F6CB826C-C529-4683-A348-CCD1C84307F0}</x14:id>
        </ext>
      </extLst>
    </cfRule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:P44">
    <cfRule type="dataBar" priority="135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{4DF5DA8D-4F71-46E8-B5A3-767A6B94155B}</x14:id>
        </ext>
      </extLst>
    </cfRule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:Q44">
    <cfRule type="dataBar" priority="137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{B452962E-6996-4F24-B77E-61B516371674}</x14:id>
        </ext>
      </extLst>
    </cfRule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:R44">
    <cfRule type="dataBar" priority="139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{83DCC312-B2C2-4F37-81B3-245CD4492D36}</x14:id>
        </ext>
      </extLst>
    </cfRule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S44">
    <cfRule type="dataBar" priority="141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{7FD53936-EADA-40E2-B26B-F3D4DE0C8EFC}</x14:id>
        </ext>
      </extLst>
    </cfRule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B2">
      <formula1>$C$54:$C$60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Footer>&amp;LEuropean Banking Authority&amp;REnd-2018 G-SII disclosure exercise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74654E-851A-4B67-B5B4-89A5783B8F68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E8:E44</xm:sqref>
        </x14:conditionalFormatting>
        <x14:conditionalFormatting xmlns:xm="http://schemas.microsoft.com/office/excel/2006/main">
          <x14:cfRule type="dataBar" id="{C6462999-F847-42B0-B315-6D32431F8C2D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F8:F44</xm:sqref>
        </x14:conditionalFormatting>
        <x14:conditionalFormatting xmlns:xm="http://schemas.microsoft.com/office/excel/2006/main">
          <x14:cfRule type="dataBar" id="{A4E59506-3D6C-432E-9D51-CD52A2B040F1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G8:G44</xm:sqref>
        </x14:conditionalFormatting>
        <x14:conditionalFormatting xmlns:xm="http://schemas.microsoft.com/office/excel/2006/main">
          <x14:cfRule type="dataBar" id="{3B8730ED-5156-4130-9C77-B827F5D451F5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C8:C44</xm:sqref>
        </x14:conditionalFormatting>
        <x14:conditionalFormatting xmlns:xm="http://schemas.microsoft.com/office/excel/2006/main">
          <x14:cfRule type="dataBar" id="{1989538F-9C5D-44DD-BA98-8C24A1748BFC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D8:D44</xm:sqref>
        </x14:conditionalFormatting>
        <x14:conditionalFormatting xmlns:xm="http://schemas.microsoft.com/office/excel/2006/main">
          <x14:cfRule type="dataBar" id="{A33B223F-7FD3-4CBE-846D-F4CC9EF4BED3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H8:H44</xm:sqref>
        </x14:conditionalFormatting>
        <x14:conditionalFormatting xmlns:xm="http://schemas.microsoft.com/office/excel/2006/main">
          <x14:cfRule type="dataBar" id="{29BF1050-7C24-4420-AA1E-D9A1AFD13CA5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I8:I44</xm:sqref>
        </x14:conditionalFormatting>
        <x14:conditionalFormatting xmlns:xm="http://schemas.microsoft.com/office/excel/2006/main">
          <x14:cfRule type="dataBar" id="{7549B21C-17E1-4695-A278-68D91EB6E00A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J8:J44</xm:sqref>
        </x14:conditionalFormatting>
        <x14:conditionalFormatting xmlns:xm="http://schemas.microsoft.com/office/excel/2006/main">
          <x14:cfRule type="dataBar" id="{AB1900C4-D9ED-4AF6-89B1-D7693BC633D0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K8:K44</xm:sqref>
        </x14:conditionalFormatting>
        <x14:conditionalFormatting xmlns:xm="http://schemas.microsoft.com/office/excel/2006/main">
          <x14:cfRule type="dataBar" id="{FE8E3C55-D436-41A7-93CA-1E896F0BE70F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L8:L44</xm:sqref>
        </x14:conditionalFormatting>
        <x14:conditionalFormatting xmlns:xm="http://schemas.microsoft.com/office/excel/2006/main">
          <x14:cfRule type="dataBar" id="{538E6015-8771-45DA-81D5-7CBF6F97F414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M8:M44</xm:sqref>
        </x14:conditionalFormatting>
        <x14:conditionalFormatting xmlns:xm="http://schemas.microsoft.com/office/excel/2006/main">
          <x14:cfRule type="dataBar" id="{48D7A356-7CAE-4B09-9734-C557EA619FF4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N8:N44</xm:sqref>
        </x14:conditionalFormatting>
        <x14:conditionalFormatting xmlns:xm="http://schemas.microsoft.com/office/excel/2006/main">
          <x14:cfRule type="dataBar" id="{F6CB826C-C529-4683-A348-CCD1C84307F0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O8:O44</xm:sqref>
        </x14:conditionalFormatting>
        <x14:conditionalFormatting xmlns:xm="http://schemas.microsoft.com/office/excel/2006/main">
          <x14:cfRule type="dataBar" id="{4DF5DA8D-4F71-46E8-B5A3-767A6B94155B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P8:P44</xm:sqref>
        </x14:conditionalFormatting>
        <x14:conditionalFormatting xmlns:xm="http://schemas.microsoft.com/office/excel/2006/main">
          <x14:cfRule type="dataBar" id="{B452962E-6996-4F24-B77E-61B516371674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Q8:Q44</xm:sqref>
        </x14:conditionalFormatting>
        <x14:conditionalFormatting xmlns:xm="http://schemas.microsoft.com/office/excel/2006/main">
          <x14:cfRule type="dataBar" id="{83DCC312-B2C2-4F37-81B3-245CD4492D36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R8:R44</xm:sqref>
        </x14:conditionalFormatting>
        <x14:conditionalFormatting xmlns:xm="http://schemas.microsoft.com/office/excel/2006/main">
          <x14:cfRule type="dataBar" id="{7FD53936-EADA-40E2-B26B-F3D4DE0C8EFC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S8:S44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-0.249977111117893"/>
  </sheetPr>
  <dimension ref="A1:BZ250"/>
  <sheetViews>
    <sheetView showGridLines="0" zoomScale="55" zoomScaleNormal="55" zoomScaleSheetLayoutView="40" workbookViewId="0">
      <pane xSplit="9" ySplit="6" topLeftCell="J7" activePane="bottomRight" state="frozen"/>
      <selection activeCell="E1" sqref="E1:E1048576"/>
      <selection pane="topRight" activeCell="E1" sqref="E1:E1048576"/>
      <selection pane="bottomLeft" activeCell="E1" sqref="E1:E1048576"/>
      <selection pane="bottomRight"/>
    </sheetView>
  </sheetViews>
  <sheetFormatPr defaultColWidth="0" defaultRowHeight="12.5" zeroHeight="1"/>
  <cols>
    <col min="1" max="1" width="10.7265625" style="290" customWidth="1"/>
    <col min="2" max="3" width="10.7265625" style="263" customWidth="1"/>
    <col min="4" max="5" width="9.1796875" style="263" customWidth="1"/>
    <col min="6" max="6" width="10.1796875" style="263" bestFit="1" customWidth="1"/>
    <col min="7" max="7" width="9.1796875" style="263" customWidth="1"/>
    <col min="8" max="8" width="4.7265625" style="263" customWidth="1"/>
    <col min="9" max="9" width="9.1796875" style="263" customWidth="1"/>
    <col min="10" max="46" width="16.7265625" style="181" customWidth="1"/>
    <col min="47" max="48" width="9.1796875" style="178" customWidth="1"/>
    <col min="49" max="77" width="9.1796875" style="178" hidden="1" customWidth="1"/>
    <col min="78" max="78" width="0" style="178" hidden="1" customWidth="1"/>
    <col min="79" max="16384" width="9.1796875" style="178" hidden="1"/>
  </cols>
  <sheetData>
    <row r="1" spans="1:46">
      <c r="A1" s="425"/>
      <c r="B1" s="178"/>
      <c r="C1" s="178"/>
      <c r="D1" s="178"/>
      <c r="E1" s="178"/>
      <c r="F1" s="178"/>
      <c r="G1" s="178"/>
      <c r="H1" s="178"/>
      <c r="I1" s="426"/>
      <c r="J1" s="178"/>
      <c r="K1" s="178"/>
      <c r="L1" s="263"/>
      <c r="M1" s="263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</row>
    <row r="2" spans="1:46">
      <c r="A2" s="425"/>
      <c r="B2" s="178"/>
      <c r="C2" s="178"/>
      <c r="D2" s="178"/>
      <c r="E2" s="178"/>
      <c r="F2" s="178"/>
      <c r="G2" s="178"/>
      <c r="H2" s="178"/>
      <c r="I2" s="426"/>
      <c r="J2" s="178"/>
      <c r="K2" s="178"/>
      <c r="L2" s="263"/>
      <c r="M2" s="263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</row>
    <row r="3" spans="1:46">
      <c r="A3" s="425"/>
      <c r="B3" s="178"/>
      <c r="C3" s="178"/>
      <c r="D3" s="178"/>
      <c r="E3" s="178"/>
      <c r="F3" s="178"/>
      <c r="G3" s="178"/>
      <c r="H3" s="178"/>
      <c r="I3" s="426"/>
      <c r="J3" s="181" t="s">
        <v>354</v>
      </c>
      <c r="K3" s="181" t="s">
        <v>324</v>
      </c>
      <c r="L3" s="181" t="s">
        <v>329</v>
      </c>
      <c r="M3" s="181" t="s">
        <v>330</v>
      </c>
      <c r="N3" s="181" t="s">
        <v>331</v>
      </c>
      <c r="O3" s="181" t="s">
        <v>332</v>
      </c>
      <c r="P3" s="181" t="s">
        <v>739</v>
      </c>
      <c r="Q3" s="181" t="s">
        <v>333</v>
      </c>
      <c r="R3" s="181" t="s">
        <v>334</v>
      </c>
      <c r="S3" s="181" t="s">
        <v>383</v>
      </c>
      <c r="T3" s="181" t="s">
        <v>364</v>
      </c>
      <c r="U3" s="181" t="s">
        <v>365</v>
      </c>
      <c r="V3" s="181" t="s">
        <v>366</v>
      </c>
      <c r="W3" s="181" t="s">
        <v>590</v>
      </c>
      <c r="X3" s="181" t="s">
        <v>363</v>
      </c>
      <c r="Y3" s="181" t="s">
        <v>659</v>
      </c>
      <c r="Z3" s="181" t="s">
        <v>356</v>
      </c>
      <c r="AA3" s="181" t="s">
        <v>335</v>
      </c>
      <c r="AB3" s="181" t="s">
        <v>358</v>
      </c>
      <c r="AC3" s="181" t="s">
        <v>336</v>
      </c>
      <c r="AD3" s="181" t="s">
        <v>337</v>
      </c>
      <c r="AE3" s="181" t="s">
        <v>355</v>
      </c>
      <c r="AF3" s="181" t="s">
        <v>326</v>
      </c>
      <c r="AG3" s="181" t="s">
        <v>327</v>
      </c>
      <c r="AH3" s="181" t="s">
        <v>338</v>
      </c>
      <c r="AI3" s="181" t="s">
        <v>339</v>
      </c>
      <c r="AJ3" s="181" t="s">
        <v>340</v>
      </c>
      <c r="AK3" s="181" t="s">
        <v>325</v>
      </c>
      <c r="AL3" s="181" t="s">
        <v>357</v>
      </c>
      <c r="AM3" s="181" t="s">
        <v>360</v>
      </c>
      <c r="AN3" s="181" t="s">
        <v>361</v>
      </c>
      <c r="AO3" s="181" t="s">
        <v>341</v>
      </c>
      <c r="AP3" s="181" t="s">
        <v>342</v>
      </c>
      <c r="AQ3" s="181" t="s">
        <v>343</v>
      </c>
      <c r="AR3" s="181" t="s">
        <v>344</v>
      </c>
      <c r="AS3" s="181" t="s">
        <v>345</v>
      </c>
      <c r="AT3" s="181" t="s">
        <v>328</v>
      </c>
    </row>
    <row r="4" spans="1:46">
      <c r="A4" s="425"/>
      <c r="B4" s="178"/>
      <c r="C4" s="178"/>
      <c r="D4" s="178"/>
      <c r="E4" s="178"/>
      <c r="F4" s="178"/>
      <c r="G4" s="178"/>
      <c r="H4" s="178"/>
      <c r="I4" s="426"/>
      <c r="J4" s="181" t="s">
        <v>354</v>
      </c>
      <c r="K4" s="181" t="s">
        <v>324</v>
      </c>
      <c r="L4" s="181" t="s">
        <v>329</v>
      </c>
      <c r="M4" s="181" t="s">
        <v>330</v>
      </c>
      <c r="N4" s="181" t="s">
        <v>331</v>
      </c>
      <c r="O4" s="181" t="s">
        <v>332</v>
      </c>
      <c r="P4" s="181" t="s">
        <v>739</v>
      </c>
      <c r="Q4" s="181" t="s">
        <v>333</v>
      </c>
      <c r="R4" s="181" t="s">
        <v>334</v>
      </c>
      <c r="S4" s="181" t="s">
        <v>383</v>
      </c>
      <c r="T4" s="181" t="s">
        <v>364</v>
      </c>
      <c r="U4" s="181" t="s">
        <v>365</v>
      </c>
      <c r="V4" s="181" t="s">
        <v>366</v>
      </c>
      <c r="W4" s="181" t="s">
        <v>590</v>
      </c>
      <c r="X4" s="181" t="s">
        <v>363</v>
      </c>
      <c r="Y4" s="181" t="s">
        <v>659</v>
      </c>
      <c r="Z4" s="181" t="s">
        <v>356</v>
      </c>
      <c r="AA4" s="181" t="s">
        <v>335</v>
      </c>
      <c r="AB4" s="181" t="s">
        <v>358</v>
      </c>
      <c r="AC4" s="181" t="s">
        <v>336</v>
      </c>
      <c r="AD4" s="181" t="s">
        <v>337</v>
      </c>
      <c r="AE4" s="181" t="s">
        <v>355</v>
      </c>
      <c r="AF4" s="181" t="s">
        <v>326</v>
      </c>
      <c r="AG4" s="181" t="s">
        <v>327</v>
      </c>
      <c r="AH4" s="181" t="s">
        <v>338</v>
      </c>
      <c r="AI4" s="181" t="s">
        <v>339</v>
      </c>
      <c r="AJ4" s="181" t="s">
        <v>340</v>
      </c>
      <c r="AK4" s="181" t="s">
        <v>325</v>
      </c>
      <c r="AL4" s="181" t="s">
        <v>357</v>
      </c>
      <c r="AM4" s="181" t="s">
        <v>360</v>
      </c>
      <c r="AN4" s="181" t="s">
        <v>361</v>
      </c>
      <c r="AO4" s="181" t="s">
        <v>341</v>
      </c>
      <c r="AP4" s="181" t="s">
        <v>342</v>
      </c>
      <c r="AQ4" s="181" t="s">
        <v>343</v>
      </c>
      <c r="AR4" s="181" t="s">
        <v>344</v>
      </c>
      <c r="AS4" s="181" t="s">
        <v>345</v>
      </c>
      <c r="AT4" s="181" t="s">
        <v>328</v>
      </c>
    </row>
    <row r="5" spans="1:46" ht="13" thickBot="1">
      <c r="A5" s="425"/>
      <c r="B5" s="178"/>
      <c r="C5" s="178"/>
      <c r="D5" s="178"/>
      <c r="E5" s="178"/>
      <c r="F5" s="428">
        <f ca="1">+TODAY()</f>
        <v>44062</v>
      </c>
      <c r="G5" s="178"/>
      <c r="H5" s="178"/>
      <c r="I5" s="426"/>
      <c r="AC5" s="178"/>
      <c r="AD5" s="178"/>
      <c r="AE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</row>
    <row r="6" spans="1:46" s="179" customFormat="1" ht="20.25" customHeight="1" thickTop="1" thickBot="1">
      <c r="A6" s="506"/>
      <c r="B6" s="506"/>
      <c r="C6" s="506"/>
      <c r="D6" s="506"/>
      <c r="E6" s="506"/>
      <c r="F6" s="506"/>
      <c r="G6" s="506"/>
      <c r="H6" s="506"/>
      <c r="I6" s="506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</row>
    <row r="7" spans="1:46" ht="17.25" customHeight="1" thickTop="1">
      <c r="A7" s="430" t="s">
        <v>11</v>
      </c>
      <c r="B7" s="430" t="s">
        <v>188</v>
      </c>
      <c r="C7" s="430" t="s">
        <v>346</v>
      </c>
      <c r="D7" s="431" t="s">
        <v>33</v>
      </c>
      <c r="E7" s="431"/>
      <c r="F7" s="431"/>
      <c r="G7" s="431">
        <v>1001</v>
      </c>
      <c r="H7" s="178"/>
      <c r="I7" s="427">
        <v>1001</v>
      </c>
      <c r="J7" s="181" t="s">
        <v>260</v>
      </c>
      <c r="K7" s="181" t="s">
        <v>1</v>
      </c>
      <c r="L7" s="181" t="s">
        <v>2</v>
      </c>
      <c r="M7" s="181" t="s">
        <v>2</v>
      </c>
      <c r="N7" s="181" t="s">
        <v>2</v>
      </c>
      <c r="O7" s="181" t="s">
        <v>2</v>
      </c>
      <c r="P7" s="181" t="s">
        <v>2</v>
      </c>
      <c r="Q7" s="181" t="s">
        <v>2</v>
      </c>
      <c r="R7" s="181" t="s">
        <v>3</v>
      </c>
      <c r="S7" s="181" t="s">
        <v>3</v>
      </c>
      <c r="T7" s="181" t="s">
        <v>4</v>
      </c>
      <c r="U7" s="181" t="s">
        <v>4</v>
      </c>
      <c r="V7" s="181" t="s">
        <v>4</v>
      </c>
      <c r="W7" s="181" t="s">
        <v>4</v>
      </c>
      <c r="X7" s="181" t="s">
        <v>4</v>
      </c>
      <c r="Y7" s="181" t="s">
        <v>688</v>
      </c>
      <c r="Z7" s="181" t="s">
        <v>5</v>
      </c>
      <c r="AA7" s="181" t="s">
        <v>5</v>
      </c>
      <c r="AB7" s="181" t="s">
        <v>5</v>
      </c>
      <c r="AC7" s="178" t="s">
        <v>5</v>
      </c>
      <c r="AD7" s="178" t="s">
        <v>5</v>
      </c>
      <c r="AE7" s="178" t="s">
        <v>5</v>
      </c>
      <c r="AF7" s="181" t="s">
        <v>6</v>
      </c>
      <c r="AG7" s="181" t="s">
        <v>6</v>
      </c>
      <c r="AH7" s="181" t="s">
        <v>7</v>
      </c>
      <c r="AI7" s="181" t="s">
        <v>7</v>
      </c>
      <c r="AJ7" s="178" t="s">
        <v>7</v>
      </c>
      <c r="AK7" s="178" t="s">
        <v>8</v>
      </c>
      <c r="AL7" s="178" t="s">
        <v>9</v>
      </c>
      <c r="AM7" s="178" t="s">
        <v>9</v>
      </c>
      <c r="AN7" s="178" t="s">
        <v>9</v>
      </c>
      <c r="AO7" s="178" t="s">
        <v>788</v>
      </c>
      <c r="AP7" s="178" t="s">
        <v>788</v>
      </c>
      <c r="AQ7" s="178" t="s">
        <v>788</v>
      </c>
      <c r="AR7" s="178" t="s">
        <v>788</v>
      </c>
      <c r="AS7" s="178" t="s">
        <v>788</v>
      </c>
      <c r="AT7" s="178" t="s">
        <v>788</v>
      </c>
    </row>
    <row r="8" spans="1:46">
      <c r="A8" s="430"/>
      <c r="B8" s="430"/>
      <c r="C8" s="430"/>
      <c r="D8" s="431" t="s">
        <v>124</v>
      </c>
      <c r="E8" s="431"/>
      <c r="F8" s="431"/>
      <c r="G8" s="431">
        <v>1002</v>
      </c>
      <c r="H8" s="178"/>
      <c r="I8" s="427">
        <v>1002</v>
      </c>
      <c r="J8" s="181" t="s">
        <v>259</v>
      </c>
      <c r="K8" s="181" t="s">
        <v>269</v>
      </c>
      <c r="L8" s="181" t="s">
        <v>740</v>
      </c>
      <c r="M8" s="181" t="s">
        <v>293</v>
      </c>
      <c r="N8" s="181" t="s">
        <v>741</v>
      </c>
      <c r="O8" s="181" t="s">
        <v>742</v>
      </c>
      <c r="P8" s="181" t="s">
        <v>299</v>
      </c>
      <c r="Q8" s="181" t="s">
        <v>300</v>
      </c>
      <c r="R8" s="181" t="s">
        <v>572</v>
      </c>
      <c r="S8" s="181" t="s">
        <v>690</v>
      </c>
      <c r="T8" s="181" t="s">
        <v>246</v>
      </c>
      <c r="U8" s="181" t="s">
        <v>362</v>
      </c>
      <c r="V8" s="181" t="s">
        <v>743</v>
      </c>
      <c r="W8" s="181" t="s">
        <v>591</v>
      </c>
      <c r="X8" s="181" t="s">
        <v>280</v>
      </c>
      <c r="Y8" s="181" t="s">
        <v>275</v>
      </c>
      <c r="Z8" s="181" t="s">
        <v>744</v>
      </c>
      <c r="AA8" s="181" t="s">
        <v>250</v>
      </c>
      <c r="AB8" s="181" t="s">
        <v>745</v>
      </c>
      <c r="AC8" s="178" t="s">
        <v>746</v>
      </c>
      <c r="AD8" s="178" t="s">
        <v>747</v>
      </c>
      <c r="AE8" s="178" t="s">
        <v>748</v>
      </c>
      <c r="AF8" s="181" t="s">
        <v>779</v>
      </c>
      <c r="AG8" s="181" t="s">
        <v>289</v>
      </c>
      <c r="AH8" s="181" t="s">
        <v>780</v>
      </c>
      <c r="AI8" s="181" t="s">
        <v>266</v>
      </c>
      <c r="AJ8" s="178" t="s">
        <v>277</v>
      </c>
      <c r="AK8" s="178" t="s">
        <v>749</v>
      </c>
      <c r="AL8" s="178" t="s">
        <v>262</v>
      </c>
      <c r="AM8" s="178" t="s">
        <v>282</v>
      </c>
      <c r="AN8" s="178" t="s">
        <v>287</v>
      </c>
      <c r="AO8" s="178" t="s">
        <v>243</v>
      </c>
      <c r="AP8" s="178" t="s">
        <v>264</v>
      </c>
      <c r="AQ8" s="178" t="s">
        <v>271</v>
      </c>
      <c r="AR8" s="178" t="s">
        <v>273</v>
      </c>
      <c r="AS8" s="178" t="s">
        <v>279</v>
      </c>
      <c r="AT8" s="178" t="s">
        <v>789</v>
      </c>
    </row>
    <row r="9" spans="1:46">
      <c r="A9" s="430"/>
      <c r="B9" s="430"/>
      <c r="C9" s="430"/>
      <c r="D9" s="431" t="s">
        <v>230</v>
      </c>
      <c r="E9" s="431"/>
      <c r="F9" s="431"/>
      <c r="G9" s="431">
        <v>1003</v>
      </c>
      <c r="H9" s="178"/>
      <c r="I9" s="427">
        <v>1003</v>
      </c>
      <c r="J9" s="358">
        <v>43830</v>
      </c>
      <c r="K9" s="358">
        <v>43830</v>
      </c>
      <c r="L9" s="358">
        <v>43830</v>
      </c>
      <c r="M9" s="358">
        <v>43830</v>
      </c>
      <c r="N9" s="358">
        <v>43830</v>
      </c>
      <c r="O9" s="358">
        <v>43830</v>
      </c>
      <c r="P9" s="358">
        <v>43830</v>
      </c>
      <c r="Q9" s="358">
        <v>43830</v>
      </c>
      <c r="R9" s="358">
        <v>43830</v>
      </c>
      <c r="S9" s="358">
        <v>43830</v>
      </c>
      <c r="T9" s="358">
        <v>43830</v>
      </c>
      <c r="U9" s="358">
        <v>43830</v>
      </c>
      <c r="V9" s="358">
        <v>43830</v>
      </c>
      <c r="W9" s="358">
        <v>43830</v>
      </c>
      <c r="X9" s="358">
        <v>43830</v>
      </c>
      <c r="Y9" s="358">
        <v>43830</v>
      </c>
      <c r="Z9" s="358">
        <v>43830</v>
      </c>
      <c r="AA9" s="358">
        <v>43830</v>
      </c>
      <c r="AB9" s="358">
        <v>43830</v>
      </c>
      <c r="AC9" s="428">
        <v>43830</v>
      </c>
      <c r="AD9" s="428">
        <v>43830</v>
      </c>
      <c r="AE9" s="428">
        <v>43830</v>
      </c>
      <c r="AF9" s="181">
        <v>43830</v>
      </c>
      <c r="AG9" s="181">
        <v>43830</v>
      </c>
      <c r="AH9" s="181">
        <v>43830</v>
      </c>
      <c r="AI9" s="181">
        <v>43830</v>
      </c>
      <c r="AJ9" s="428">
        <v>43830</v>
      </c>
      <c r="AK9" s="428">
        <v>43830</v>
      </c>
      <c r="AL9" s="428">
        <v>43830</v>
      </c>
      <c r="AM9" s="428">
        <v>43830</v>
      </c>
      <c r="AN9" s="428">
        <v>43830</v>
      </c>
      <c r="AO9" s="428">
        <v>43830</v>
      </c>
      <c r="AP9" s="428">
        <v>43830</v>
      </c>
      <c r="AQ9" s="428">
        <v>43830</v>
      </c>
      <c r="AR9" s="428">
        <v>43830</v>
      </c>
      <c r="AS9" s="428">
        <v>43830</v>
      </c>
      <c r="AT9" s="428">
        <v>43830</v>
      </c>
    </row>
    <row r="10" spans="1:46">
      <c r="A10" s="430"/>
      <c r="B10" s="430"/>
      <c r="C10" s="430"/>
      <c r="D10" s="431" t="s">
        <v>231</v>
      </c>
      <c r="E10" s="431"/>
      <c r="F10" s="431"/>
      <c r="G10" s="431">
        <v>1004</v>
      </c>
      <c r="H10" s="178"/>
      <c r="I10" s="427">
        <v>1004</v>
      </c>
      <c r="J10" s="181" t="s">
        <v>0</v>
      </c>
      <c r="K10" s="181" t="s">
        <v>0</v>
      </c>
      <c r="L10" s="181" t="s">
        <v>0</v>
      </c>
      <c r="M10" s="181" t="s">
        <v>0</v>
      </c>
      <c r="N10" s="181" t="s">
        <v>0</v>
      </c>
      <c r="O10" s="181" t="s">
        <v>0</v>
      </c>
      <c r="P10" s="181" t="s">
        <v>0</v>
      </c>
      <c r="Q10" s="181" t="s">
        <v>0</v>
      </c>
      <c r="R10" s="181" t="s">
        <v>573</v>
      </c>
      <c r="S10" s="181" t="s">
        <v>573</v>
      </c>
      <c r="T10" s="181" t="s">
        <v>0</v>
      </c>
      <c r="U10" s="181" t="s">
        <v>0</v>
      </c>
      <c r="V10" s="181" t="s">
        <v>0</v>
      </c>
      <c r="W10" s="181" t="s">
        <v>0</v>
      </c>
      <c r="X10" s="181" t="s">
        <v>0</v>
      </c>
      <c r="Y10" s="181" t="s">
        <v>0</v>
      </c>
      <c r="Z10" s="181" t="s">
        <v>0</v>
      </c>
      <c r="AA10" s="181" t="s">
        <v>0</v>
      </c>
      <c r="AB10" s="181" t="s">
        <v>0</v>
      </c>
      <c r="AC10" s="178" t="s">
        <v>0</v>
      </c>
      <c r="AD10" s="178" t="s">
        <v>0</v>
      </c>
      <c r="AE10" s="178" t="s">
        <v>0</v>
      </c>
      <c r="AF10" s="181" t="s">
        <v>0</v>
      </c>
      <c r="AG10" s="181" t="s">
        <v>0</v>
      </c>
      <c r="AH10" s="181" t="s">
        <v>0</v>
      </c>
      <c r="AI10" s="181" t="s">
        <v>0</v>
      </c>
      <c r="AJ10" s="178" t="s">
        <v>0</v>
      </c>
      <c r="AK10" s="178" t="s">
        <v>750</v>
      </c>
      <c r="AL10" s="178" t="s">
        <v>751</v>
      </c>
      <c r="AM10" s="178" t="s">
        <v>751</v>
      </c>
      <c r="AN10" s="178" t="s">
        <v>751</v>
      </c>
      <c r="AO10" s="178" t="s">
        <v>790</v>
      </c>
      <c r="AP10" s="178" t="s">
        <v>791</v>
      </c>
      <c r="AQ10" s="178" t="s">
        <v>790</v>
      </c>
      <c r="AR10" s="178" t="s">
        <v>790</v>
      </c>
      <c r="AS10" s="178" t="s">
        <v>790</v>
      </c>
      <c r="AT10" s="178" t="s">
        <v>791</v>
      </c>
    </row>
    <row r="11" spans="1:46">
      <c r="A11" s="430"/>
      <c r="B11" s="430"/>
      <c r="C11" s="430"/>
      <c r="D11" s="431" t="s">
        <v>232</v>
      </c>
      <c r="E11" s="431"/>
      <c r="F11" s="431"/>
      <c r="G11" s="431">
        <v>1005</v>
      </c>
      <c r="H11" s="178"/>
      <c r="I11" s="427">
        <v>1005</v>
      </c>
      <c r="J11" s="181">
        <v>1</v>
      </c>
      <c r="K11" s="181">
        <v>1</v>
      </c>
      <c r="L11" s="181">
        <v>1</v>
      </c>
      <c r="M11" s="181">
        <v>1</v>
      </c>
      <c r="N11" s="181">
        <v>1</v>
      </c>
      <c r="O11" s="181">
        <v>1</v>
      </c>
      <c r="P11" s="181">
        <v>1</v>
      </c>
      <c r="Q11" s="181">
        <v>1</v>
      </c>
      <c r="R11" s="181">
        <v>0.133841933</v>
      </c>
      <c r="S11" s="181">
        <v>0.133841933</v>
      </c>
      <c r="T11" s="181">
        <v>1</v>
      </c>
      <c r="U11" s="181">
        <v>1</v>
      </c>
      <c r="V11" s="181">
        <v>1</v>
      </c>
      <c r="W11" s="181">
        <v>1</v>
      </c>
      <c r="X11" s="181">
        <v>1</v>
      </c>
      <c r="Y11" s="181">
        <v>1</v>
      </c>
      <c r="Z11" s="181">
        <v>1</v>
      </c>
      <c r="AA11" s="181">
        <v>1</v>
      </c>
      <c r="AB11" s="181">
        <v>1</v>
      </c>
      <c r="AC11" s="178">
        <v>1</v>
      </c>
      <c r="AD11" s="178">
        <v>1</v>
      </c>
      <c r="AE11" s="178">
        <v>1</v>
      </c>
      <c r="AF11" s="181">
        <v>1</v>
      </c>
      <c r="AG11" s="181">
        <v>1</v>
      </c>
      <c r="AH11" s="181">
        <v>1</v>
      </c>
      <c r="AI11" s="181">
        <v>1</v>
      </c>
      <c r="AJ11" s="178">
        <v>1</v>
      </c>
      <c r="AK11" s="178">
        <v>0.101380807</v>
      </c>
      <c r="AL11" s="178">
        <v>9.5723091999999996E-2</v>
      </c>
      <c r="AM11" s="178">
        <v>9.5723091999999996E-2</v>
      </c>
      <c r="AN11" s="178">
        <v>9.5723091999999996E-2</v>
      </c>
      <c r="AO11" s="178">
        <v>1.1753643629999999</v>
      </c>
      <c r="AP11" s="178">
        <v>0.89015488700000001</v>
      </c>
      <c r="AQ11" s="178">
        <v>1.1753643629999999</v>
      </c>
      <c r="AR11" s="178">
        <v>1.1753643629999999</v>
      </c>
      <c r="AS11" s="178">
        <v>1.1753643629999999</v>
      </c>
      <c r="AT11" s="178">
        <v>0.89015488700000001</v>
      </c>
    </row>
    <row r="12" spans="1:46" ht="12.75" customHeight="1">
      <c r="A12" s="430"/>
      <c r="B12" s="430"/>
      <c r="C12" s="430"/>
      <c r="D12" s="431" t="s">
        <v>233</v>
      </c>
      <c r="E12" s="431"/>
      <c r="F12" s="431"/>
      <c r="G12" s="431">
        <v>1006</v>
      </c>
      <c r="H12" s="178"/>
      <c r="I12" s="427">
        <v>1006</v>
      </c>
      <c r="J12" s="358">
        <v>43980</v>
      </c>
      <c r="K12" s="358">
        <v>43951</v>
      </c>
      <c r="L12" s="358">
        <v>43955</v>
      </c>
      <c r="M12" s="358">
        <v>43949</v>
      </c>
      <c r="N12" s="358">
        <v>43950</v>
      </c>
      <c r="O12" s="358">
        <v>43951</v>
      </c>
      <c r="P12" s="358">
        <v>43955</v>
      </c>
      <c r="Q12" s="358">
        <v>43951</v>
      </c>
      <c r="R12" s="358">
        <v>44027</v>
      </c>
      <c r="S12" s="358">
        <v>44034</v>
      </c>
      <c r="T12" s="358">
        <v>43951</v>
      </c>
      <c r="U12" s="358">
        <v>43950</v>
      </c>
      <c r="V12" s="358">
        <v>43951</v>
      </c>
      <c r="W12" s="358">
        <v>43952</v>
      </c>
      <c r="X12" s="358">
        <v>43950</v>
      </c>
      <c r="Y12" s="358">
        <v>43948</v>
      </c>
      <c r="Z12" s="358">
        <v>43951</v>
      </c>
      <c r="AA12" s="358">
        <v>43920</v>
      </c>
      <c r="AB12" s="358">
        <v>43922</v>
      </c>
      <c r="AC12" s="428">
        <v>43917</v>
      </c>
      <c r="AD12" s="428">
        <v>43917</v>
      </c>
      <c r="AE12" s="428">
        <v>43917</v>
      </c>
      <c r="AF12" s="181">
        <v>43937</v>
      </c>
      <c r="AG12" s="181">
        <v>43950</v>
      </c>
      <c r="AH12" s="181">
        <v>43945</v>
      </c>
      <c r="AI12" s="181">
        <v>43945</v>
      </c>
      <c r="AJ12" s="428">
        <v>43965</v>
      </c>
      <c r="AK12" s="428">
        <v>43966</v>
      </c>
      <c r="AL12" s="428">
        <v>43928</v>
      </c>
      <c r="AM12" s="428">
        <v>43935</v>
      </c>
      <c r="AN12" s="428">
        <v>43957</v>
      </c>
      <c r="AO12" s="428">
        <v>43930</v>
      </c>
      <c r="AP12" s="428">
        <v>43957</v>
      </c>
      <c r="AQ12" s="428">
        <v>43952</v>
      </c>
      <c r="AR12" s="428">
        <v>43952</v>
      </c>
      <c r="AS12" s="428">
        <v>44005</v>
      </c>
      <c r="AT12" s="428">
        <v>43951</v>
      </c>
    </row>
    <row r="13" spans="1:46">
      <c r="A13" s="430"/>
      <c r="B13" s="430"/>
      <c r="C13" s="430" t="s">
        <v>110</v>
      </c>
      <c r="D13" s="431" t="s">
        <v>222</v>
      </c>
      <c r="E13" s="431"/>
      <c r="F13" s="431"/>
      <c r="G13" s="431">
        <v>1007</v>
      </c>
      <c r="H13" s="178"/>
      <c r="I13" s="427">
        <v>1007</v>
      </c>
      <c r="J13" s="181">
        <v>1000</v>
      </c>
      <c r="K13" s="181">
        <v>1000000</v>
      </c>
      <c r="L13" s="181">
        <v>1000</v>
      </c>
      <c r="M13" s="181">
        <v>1000000</v>
      </c>
      <c r="N13" s="181">
        <v>1000000</v>
      </c>
      <c r="O13" s="181">
        <v>1</v>
      </c>
      <c r="P13" s="181">
        <v>1</v>
      </c>
      <c r="Q13" s="181">
        <v>1</v>
      </c>
      <c r="R13" s="181">
        <v>1000000</v>
      </c>
      <c r="S13" s="181">
        <v>1000000</v>
      </c>
      <c r="T13" s="181">
        <v>1000</v>
      </c>
      <c r="U13" s="181">
        <v>1000</v>
      </c>
      <c r="V13" s="181">
        <v>1000</v>
      </c>
      <c r="W13" s="181">
        <v>1000</v>
      </c>
      <c r="X13" s="181">
        <v>1000000</v>
      </c>
      <c r="Y13" s="181">
        <v>1000</v>
      </c>
      <c r="Z13" s="181">
        <v>1000</v>
      </c>
      <c r="AA13" s="181">
        <v>1000000</v>
      </c>
      <c r="AB13" s="181">
        <v>1000000</v>
      </c>
      <c r="AC13" s="178">
        <v>1000</v>
      </c>
      <c r="AD13" s="178">
        <v>1000</v>
      </c>
      <c r="AE13" s="178">
        <v>1</v>
      </c>
      <c r="AF13" s="181">
        <v>1000</v>
      </c>
      <c r="AG13" s="181">
        <v>1000</v>
      </c>
      <c r="AH13" s="181">
        <v>1000000</v>
      </c>
      <c r="AI13" s="181">
        <v>1000000</v>
      </c>
      <c r="AJ13" s="178">
        <v>1000000</v>
      </c>
      <c r="AK13" s="178">
        <v>1000</v>
      </c>
      <c r="AL13" s="178">
        <v>1000</v>
      </c>
      <c r="AM13" s="178">
        <v>1000</v>
      </c>
      <c r="AN13" s="178">
        <v>1000</v>
      </c>
      <c r="AO13" s="178">
        <v>1000000</v>
      </c>
      <c r="AP13" s="178">
        <v>1000000</v>
      </c>
      <c r="AQ13" s="178">
        <v>1000000</v>
      </c>
      <c r="AR13" s="178">
        <v>1000000</v>
      </c>
      <c r="AS13" s="178">
        <v>1000000</v>
      </c>
      <c r="AT13" s="178">
        <v>1000000</v>
      </c>
    </row>
    <row r="14" spans="1:46">
      <c r="A14" s="430"/>
      <c r="B14" s="430"/>
      <c r="C14" s="430"/>
      <c r="D14" s="431" t="s">
        <v>223</v>
      </c>
      <c r="E14" s="431"/>
      <c r="F14" s="431"/>
      <c r="G14" s="431">
        <v>1008</v>
      </c>
      <c r="H14" s="178"/>
      <c r="I14" s="427">
        <v>1008</v>
      </c>
      <c r="J14" s="181" t="s">
        <v>10</v>
      </c>
      <c r="K14" s="181" t="s">
        <v>10</v>
      </c>
      <c r="L14" s="181" t="s">
        <v>10</v>
      </c>
      <c r="M14" s="181" t="s">
        <v>10</v>
      </c>
      <c r="N14" s="181" t="s">
        <v>10</v>
      </c>
      <c r="O14" s="181" t="s">
        <v>10</v>
      </c>
      <c r="P14" s="181" t="s">
        <v>10</v>
      </c>
      <c r="Q14" s="181" t="s">
        <v>10</v>
      </c>
      <c r="R14" s="181" t="s">
        <v>10</v>
      </c>
      <c r="S14" s="181" t="s">
        <v>10</v>
      </c>
      <c r="T14" s="181" t="s">
        <v>10</v>
      </c>
      <c r="U14" s="181" t="s">
        <v>10</v>
      </c>
      <c r="V14" s="181" t="s">
        <v>10</v>
      </c>
      <c r="W14" s="181" t="s">
        <v>10</v>
      </c>
      <c r="X14" s="181" t="s">
        <v>10</v>
      </c>
      <c r="Y14" s="181" t="s">
        <v>10</v>
      </c>
      <c r="Z14" s="181" t="s">
        <v>10</v>
      </c>
      <c r="AA14" s="181" t="s">
        <v>10</v>
      </c>
      <c r="AB14" s="181" t="s">
        <v>10</v>
      </c>
      <c r="AC14" s="178" t="s">
        <v>10</v>
      </c>
      <c r="AD14" s="178" t="s">
        <v>10</v>
      </c>
      <c r="AE14" s="178" t="s">
        <v>10</v>
      </c>
      <c r="AF14" s="181" t="s">
        <v>10</v>
      </c>
      <c r="AG14" s="181" t="s">
        <v>10</v>
      </c>
      <c r="AH14" s="181" t="s">
        <v>10</v>
      </c>
      <c r="AI14" s="181" t="s">
        <v>10</v>
      </c>
      <c r="AJ14" s="178" t="s">
        <v>10</v>
      </c>
      <c r="AK14" s="178" t="s">
        <v>10</v>
      </c>
      <c r="AL14" s="178" t="s">
        <v>10</v>
      </c>
      <c r="AM14" s="178" t="s">
        <v>10</v>
      </c>
      <c r="AN14" s="178" t="s">
        <v>10</v>
      </c>
      <c r="AO14" s="178" t="s">
        <v>10</v>
      </c>
      <c r="AP14" s="178" t="s">
        <v>10</v>
      </c>
      <c r="AQ14" s="178" t="s">
        <v>10</v>
      </c>
      <c r="AR14" s="178" t="s">
        <v>10</v>
      </c>
      <c r="AS14" s="178" t="s">
        <v>10</v>
      </c>
      <c r="AT14" s="178" t="s">
        <v>10</v>
      </c>
    </row>
    <row r="15" spans="1:46">
      <c r="A15" s="430"/>
      <c r="B15" s="430"/>
      <c r="C15" s="430"/>
      <c r="D15" s="431" t="s">
        <v>224</v>
      </c>
      <c r="E15" s="431"/>
      <c r="F15" s="431"/>
      <c r="G15" s="431">
        <v>1009</v>
      </c>
      <c r="H15" s="178"/>
      <c r="I15" s="427">
        <v>1009</v>
      </c>
      <c r="J15" s="358">
        <v>43980</v>
      </c>
      <c r="K15" s="358">
        <v>44012</v>
      </c>
      <c r="L15" s="358">
        <v>43950</v>
      </c>
      <c r="M15" s="358">
        <v>43951</v>
      </c>
      <c r="N15" s="358">
        <v>43950</v>
      </c>
      <c r="O15" s="358">
        <v>43951</v>
      </c>
      <c r="P15" s="358">
        <v>43951</v>
      </c>
      <c r="Q15" s="358">
        <v>43951</v>
      </c>
      <c r="R15" s="358">
        <v>43830</v>
      </c>
      <c r="S15" s="358">
        <v>44034</v>
      </c>
      <c r="T15" s="358">
        <v>43950</v>
      </c>
      <c r="U15" s="358">
        <v>43950</v>
      </c>
      <c r="V15" s="358">
        <v>43830</v>
      </c>
      <c r="W15" s="358">
        <v>43951</v>
      </c>
      <c r="X15" s="358">
        <v>43950</v>
      </c>
      <c r="Y15" s="358">
        <v>43951</v>
      </c>
      <c r="Z15" s="358">
        <v>43951</v>
      </c>
      <c r="AA15" s="358">
        <v>43951</v>
      </c>
      <c r="AB15" s="358">
        <v>43957</v>
      </c>
      <c r="AC15" s="428">
        <v>43951</v>
      </c>
      <c r="AD15" s="428">
        <v>43951</v>
      </c>
      <c r="AE15" s="428">
        <v>43951</v>
      </c>
      <c r="AF15" s="181">
        <v>43951</v>
      </c>
      <c r="AG15" s="181">
        <v>43950</v>
      </c>
      <c r="AH15" s="181">
        <v>43951</v>
      </c>
      <c r="AI15" s="181">
        <v>43945</v>
      </c>
      <c r="AJ15" s="428">
        <v>43950</v>
      </c>
      <c r="AK15" s="428">
        <v>43951</v>
      </c>
      <c r="AL15" s="428">
        <v>43951</v>
      </c>
      <c r="AM15" s="428">
        <v>43951</v>
      </c>
      <c r="AN15" s="428">
        <v>43951</v>
      </c>
      <c r="AO15" s="428">
        <v>43951</v>
      </c>
      <c r="AP15" s="428">
        <v>43951</v>
      </c>
      <c r="AQ15" s="428">
        <v>43951</v>
      </c>
      <c r="AR15" s="428">
        <v>44043</v>
      </c>
      <c r="AS15" s="428">
        <v>44012</v>
      </c>
      <c r="AT15" s="428">
        <v>43951</v>
      </c>
    </row>
    <row r="16" spans="1:46">
      <c r="A16" s="430"/>
      <c r="B16" s="430"/>
      <c r="C16" s="430"/>
      <c r="D16" s="431" t="s">
        <v>225</v>
      </c>
      <c r="E16" s="431"/>
      <c r="F16" s="431"/>
      <c r="G16" s="431">
        <v>1010</v>
      </c>
      <c r="H16" s="178"/>
      <c r="I16" s="427">
        <v>1010</v>
      </c>
      <c r="J16" s="181" t="s">
        <v>347</v>
      </c>
      <c r="K16" s="181" t="s">
        <v>574</v>
      </c>
      <c r="L16" s="181" t="s">
        <v>347</v>
      </c>
      <c r="M16" s="181" t="s">
        <v>752</v>
      </c>
      <c r="N16" s="181" t="s">
        <v>347</v>
      </c>
      <c r="O16" s="181" t="s">
        <v>347</v>
      </c>
      <c r="P16" s="181" t="s">
        <v>347</v>
      </c>
      <c r="Q16" s="181" t="s">
        <v>753</v>
      </c>
      <c r="R16" s="181" t="s">
        <v>574</v>
      </c>
      <c r="S16" s="181" t="s">
        <v>574</v>
      </c>
      <c r="T16" s="181" t="s">
        <v>347</v>
      </c>
      <c r="U16" s="181" t="s">
        <v>347</v>
      </c>
      <c r="V16" s="181" t="s">
        <v>347</v>
      </c>
      <c r="W16" s="181" t="s">
        <v>347</v>
      </c>
      <c r="X16" s="181" t="s">
        <v>754</v>
      </c>
      <c r="Y16" s="181" t="s">
        <v>574</v>
      </c>
      <c r="Z16" s="181" t="s">
        <v>347</v>
      </c>
      <c r="AA16" s="181" t="s">
        <v>347</v>
      </c>
      <c r="AB16" s="181" t="s">
        <v>755</v>
      </c>
      <c r="AC16" s="178" t="s">
        <v>755</v>
      </c>
      <c r="AD16" s="178" t="s">
        <v>755</v>
      </c>
      <c r="AE16" s="178" t="s">
        <v>347</v>
      </c>
      <c r="AF16" s="181" t="s">
        <v>781</v>
      </c>
      <c r="AG16" s="181" t="s">
        <v>782</v>
      </c>
      <c r="AH16" s="181" t="s">
        <v>347</v>
      </c>
      <c r="AI16" s="181" t="s">
        <v>347</v>
      </c>
      <c r="AJ16" s="178" t="s">
        <v>347</v>
      </c>
      <c r="AK16" s="178" t="s">
        <v>347</v>
      </c>
      <c r="AL16" s="178" t="s">
        <v>347</v>
      </c>
      <c r="AM16" s="178" t="s">
        <v>347</v>
      </c>
      <c r="AN16" s="178" t="s">
        <v>347</v>
      </c>
      <c r="AO16" s="178" t="s">
        <v>347</v>
      </c>
      <c r="AP16" s="178" t="s">
        <v>347</v>
      </c>
      <c r="AQ16" s="178" t="s">
        <v>347</v>
      </c>
      <c r="AR16" s="178" t="s">
        <v>347</v>
      </c>
      <c r="AS16" s="178" t="s">
        <v>347</v>
      </c>
      <c r="AT16" s="178" t="s">
        <v>347</v>
      </c>
    </row>
    <row r="17" spans="1:46" ht="12.75" customHeight="1">
      <c r="A17" s="430"/>
      <c r="B17" s="430"/>
      <c r="C17" s="430"/>
      <c r="D17" s="431" t="s">
        <v>226</v>
      </c>
      <c r="E17" s="431"/>
      <c r="F17" s="431"/>
      <c r="G17" s="431">
        <v>1011</v>
      </c>
      <c r="H17" s="178"/>
      <c r="I17" s="427">
        <v>1011</v>
      </c>
      <c r="J17" s="181" t="s">
        <v>689</v>
      </c>
      <c r="K17" s="181" t="s">
        <v>756</v>
      </c>
      <c r="L17" s="181" t="s">
        <v>757</v>
      </c>
      <c r="M17" s="181" t="s">
        <v>758</v>
      </c>
      <c r="N17" s="181" t="s">
        <v>759</v>
      </c>
      <c r="O17" s="181" t="s">
        <v>760</v>
      </c>
      <c r="P17" s="181" t="s">
        <v>761</v>
      </c>
      <c r="Q17" s="181" t="s">
        <v>762</v>
      </c>
      <c r="R17" s="181" t="s">
        <v>737</v>
      </c>
      <c r="S17" s="181" t="s">
        <v>738</v>
      </c>
      <c r="T17" s="181" t="s">
        <v>763</v>
      </c>
      <c r="U17" s="181" t="s">
        <v>764</v>
      </c>
      <c r="V17" s="181" t="s">
        <v>765</v>
      </c>
      <c r="W17" s="181" t="s">
        <v>766</v>
      </c>
      <c r="X17" s="181" t="s">
        <v>767</v>
      </c>
      <c r="Y17" s="181" t="s">
        <v>593</v>
      </c>
      <c r="Z17" s="181" t="s">
        <v>768</v>
      </c>
      <c r="AA17" s="181" t="s">
        <v>769</v>
      </c>
      <c r="AB17" s="181" t="s">
        <v>770</v>
      </c>
      <c r="AC17" s="429" t="s">
        <v>771</v>
      </c>
      <c r="AD17" s="429" t="s">
        <v>772</v>
      </c>
      <c r="AE17" s="429" t="s">
        <v>773</v>
      </c>
      <c r="AF17" s="181" t="s">
        <v>783</v>
      </c>
      <c r="AG17" s="181" t="s">
        <v>784</v>
      </c>
      <c r="AH17" s="181" t="s">
        <v>785</v>
      </c>
      <c r="AI17" s="181" t="s">
        <v>786</v>
      </c>
      <c r="AJ17" s="429" t="s">
        <v>787</v>
      </c>
      <c r="AK17" s="429" t="s">
        <v>774</v>
      </c>
      <c r="AL17" s="429" t="s">
        <v>775</v>
      </c>
      <c r="AM17" s="429" t="s">
        <v>776</v>
      </c>
      <c r="AN17" s="429" t="s">
        <v>777</v>
      </c>
      <c r="AO17" s="429" t="s">
        <v>792</v>
      </c>
      <c r="AP17" s="429" t="s">
        <v>793</v>
      </c>
      <c r="AQ17" s="429" t="s">
        <v>794</v>
      </c>
      <c r="AR17" s="429" t="s">
        <v>795</v>
      </c>
      <c r="AS17" s="429" t="s">
        <v>796</v>
      </c>
      <c r="AT17" s="429" t="s">
        <v>797</v>
      </c>
    </row>
    <row r="18" spans="1:46">
      <c r="A18" s="430" t="s">
        <v>13</v>
      </c>
      <c r="B18" s="430" t="s">
        <v>189</v>
      </c>
      <c r="C18" s="432" t="s">
        <v>384</v>
      </c>
      <c r="D18" s="431" t="s">
        <v>385</v>
      </c>
      <c r="E18" s="431"/>
      <c r="F18" s="431"/>
      <c r="G18" s="431">
        <v>1012</v>
      </c>
      <c r="H18" s="178"/>
      <c r="I18" s="427">
        <v>1012</v>
      </c>
      <c r="J18" s="359">
        <v>1721017.6672</v>
      </c>
      <c r="K18" s="359">
        <v>2981.5983856995599</v>
      </c>
      <c r="L18" s="359">
        <v>3130185.0960600004</v>
      </c>
      <c r="M18" s="359">
        <v>5377.7583930169712</v>
      </c>
      <c r="N18" s="359">
        <v>31042.493977600006</v>
      </c>
      <c r="O18" s="359">
        <v>6295617167</v>
      </c>
      <c r="P18" s="359">
        <v>5940692615.5200005</v>
      </c>
      <c r="Q18" s="359">
        <v>13047020493.0149</v>
      </c>
      <c r="R18" s="359">
        <v>37882</v>
      </c>
      <c r="S18" s="359">
        <v>16783</v>
      </c>
      <c r="T18" s="359">
        <v>10850121</v>
      </c>
      <c r="U18" s="359">
        <v>1971373</v>
      </c>
      <c r="V18" s="359">
        <v>6390984.2925468795</v>
      </c>
      <c r="W18" s="359">
        <v>798958.0024</v>
      </c>
      <c r="X18" s="359">
        <v>12362.872936313179</v>
      </c>
      <c r="Y18" s="359">
        <v>6430636</v>
      </c>
      <c r="Z18" s="359">
        <v>50589123.013400003</v>
      </c>
      <c r="AA18" s="359">
        <v>8224.4873499999994</v>
      </c>
      <c r="AB18" s="359">
        <v>15578.7471219538</v>
      </c>
      <c r="AC18" s="178">
        <v>1524970.5941873104</v>
      </c>
      <c r="AD18" s="178">
        <v>1845040</v>
      </c>
      <c r="AE18" s="178">
        <v>17695909230</v>
      </c>
      <c r="AF18" s="181">
        <v>9998190.2510000002</v>
      </c>
      <c r="AG18" s="181">
        <v>15534702</v>
      </c>
      <c r="AH18" s="181">
        <v>3236.9973759999998</v>
      </c>
      <c r="AI18" s="181">
        <v>10791.659135090002</v>
      </c>
      <c r="AJ18" s="178">
        <v>3159</v>
      </c>
      <c r="AK18" s="178">
        <v>21930219.850531712</v>
      </c>
      <c r="AL18" s="178">
        <v>37203816.733000003</v>
      </c>
      <c r="AM18" s="178">
        <v>81203448</v>
      </c>
      <c r="AN18" s="178">
        <v>12184541</v>
      </c>
      <c r="AO18" s="178">
        <v>21480</v>
      </c>
      <c r="AP18" s="178">
        <v>29785.977003968877</v>
      </c>
      <c r="AQ18" s="178">
        <v>6780.8526992558955</v>
      </c>
      <c r="AR18" s="178">
        <v>2.8261246500000952</v>
      </c>
      <c r="AS18" s="178">
        <v>10464</v>
      </c>
      <c r="AT18" s="178">
        <v>10015.432378296573</v>
      </c>
    </row>
    <row r="19" spans="1:46">
      <c r="A19" s="430"/>
      <c r="B19" s="430"/>
      <c r="C19" s="432"/>
      <c r="D19" s="431" t="s">
        <v>387</v>
      </c>
      <c r="E19" s="431"/>
      <c r="F19" s="431"/>
      <c r="G19" s="431">
        <v>1201</v>
      </c>
      <c r="H19" s="178"/>
      <c r="I19" s="427">
        <v>1201</v>
      </c>
      <c r="J19" s="359">
        <v>431477.02717000002</v>
      </c>
      <c r="K19" s="359">
        <v>0</v>
      </c>
      <c r="L19" s="359">
        <v>0</v>
      </c>
      <c r="M19" s="359">
        <v>2010.3662039999999</v>
      </c>
      <c r="N19" s="359">
        <v>8724.0965974299997</v>
      </c>
      <c r="O19" s="359">
        <v>2850337509</v>
      </c>
      <c r="P19" s="359">
        <v>159505421.00999999</v>
      </c>
      <c r="Q19" s="359">
        <v>2363379302.5515003</v>
      </c>
      <c r="R19" s="359">
        <v>3528</v>
      </c>
      <c r="S19" s="359">
        <v>0</v>
      </c>
      <c r="T19" s="359">
        <v>7908928</v>
      </c>
      <c r="U19" s="359">
        <v>0</v>
      </c>
      <c r="V19" s="359">
        <v>5000</v>
      </c>
      <c r="W19" s="359">
        <v>58638</v>
      </c>
      <c r="X19" s="359">
        <v>1435.9814608239894</v>
      </c>
      <c r="Y19" s="359">
        <v>4596212</v>
      </c>
      <c r="Z19" s="359">
        <v>17220909.204</v>
      </c>
      <c r="AA19" s="359">
        <v>4165.3104899999998</v>
      </c>
      <c r="AB19" s="359">
        <v>8744.8706199999997</v>
      </c>
      <c r="AC19" s="178">
        <v>2158964.3890000004</v>
      </c>
      <c r="AD19" s="178">
        <v>0</v>
      </c>
      <c r="AE19" s="178">
        <v>10377003024</v>
      </c>
      <c r="AF19" s="181">
        <v>2348647.406</v>
      </c>
      <c r="AG19" s="181">
        <v>2015591</v>
      </c>
      <c r="AH19" s="181">
        <v>0</v>
      </c>
      <c r="AI19" s="181">
        <v>1298.1755280797006</v>
      </c>
      <c r="AJ19" s="178">
        <v>247</v>
      </c>
      <c r="AK19" s="178">
        <v>0</v>
      </c>
      <c r="AL19" s="178">
        <v>5620787.3289999999</v>
      </c>
      <c r="AM19" s="178">
        <v>10849685</v>
      </c>
      <c r="AN19" s="178">
        <v>0</v>
      </c>
      <c r="AO19" s="178">
        <v>13784</v>
      </c>
      <c r="AP19" s="178">
        <v>8975.3572792941413</v>
      </c>
      <c r="AQ19" s="178">
        <v>458.34946000000002</v>
      </c>
      <c r="AR19" s="178">
        <v>0</v>
      </c>
      <c r="AS19" s="178">
        <v>865</v>
      </c>
      <c r="AT19" s="178">
        <v>1649.7210548361741</v>
      </c>
    </row>
    <row r="20" spans="1:46">
      <c r="A20" s="430"/>
      <c r="B20" s="430"/>
      <c r="C20" s="432"/>
      <c r="D20" s="431" t="s">
        <v>389</v>
      </c>
      <c r="E20" s="431"/>
      <c r="F20" s="431"/>
      <c r="G20" s="431">
        <v>1018</v>
      </c>
      <c r="H20" s="178"/>
      <c r="I20" s="427">
        <v>1018</v>
      </c>
      <c r="J20" s="359">
        <v>1503076.4237899999</v>
      </c>
      <c r="K20" s="359">
        <v>2974.3001123353001</v>
      </c>
      <c r="L20" s="359">
        <v>4217296.4740600009</v>
      </c>
      <c r="M20" s="359">
        <v>24697.263782615475</v>
      </c>
      <c r="N20" s="359">
        <v>108638.90784766999</v>
      </c>
      <c r="O20" s="359">
        <v>10878601700</v>
      </c>
      <c r="P20" s="359">
        <v>2843598437.1999998</v>
      </c>
      <c r="Q20" s="359">
        <v>9440082753.482399</v>
      </c>
      <c r="R20" s="359">
        <v>84220</v>
      </c>
      <c r="S20" s="359">
        <v>0</v>
      </c>
      <c r="T20" s="359">
        <v>14707732</v>
      </c>
      <c r="U20" s="359">
        <v>634547</v>
      </c>
      <c r="V20" s="359">
        <v>2913244.3637254876</v>
      </c>
      <c r="W20" s="359">
        <v>756695.46200000006</v>
      </c>
      <c r="X20" s="359">
        <v>24159.042434486299</v>
      </c>
      <c r="Y20" s="359">
        <v>20646762</v>
      </c>
      <c r="Z20" s="359">
        <v>136949667.1679</v>
      </c>
      <c r="AA20" s="359">
        <v>22016.837899000002</v>
      </c>
      <c r="AB20" s="359">
        <v>36072.899235750505</v>
      </c>
      <c r="AC20" s="178">
        <v>3629058.4699326898</v>
      </c>
      <c r="AD20" s="178">
        <v>1164195</v>
      </c>
      <c r="AE20" s="178">
        <v>86462909214</v>
      </c>
      <c r="AF20" s="181">
        <v>13197259.955</v>
      </c>
      <c r="AG20" s="181">
        <v>20458250</v>
      </c>
      <c r="AH20" s="181">
        <v>70231.293604000006</v>
      </c>
      <c r="AI20" s="181">
        <v>19320.883871259997</v>
      </c>
      <c r="AJ20" s="178">
        <v>13642</v>
      </c>
      <c r="AK20" s="178">
        <v>30629671.781623222</v>
      </c>
      <c r="AL20" s="178">
        <v>27095898.964000002</v>
      </c>
      <c r="AM20" s="178">
        <v>71301992</v>
      </c>
      <c r="AN20" s="178">
        <v>45407016</v>
      </c>
      <c r="AO20" s="178">
        <v>119118</v>
      </c>
      <c r="AP20" s="178">
        <v>136440.58552472846</v>
      </c>
      <c r="AQ20" s="178">
        <v>16337.03053474753</v>
      </c>
      <c r="AR20" s="178">
        <v>2107.5093695338696</v>
      </c>
      <c r="AS20" s="178">
        <v>43002</v>
      </c>
      <c r="AT20" s="178">
        <v>32960.662941695875</v>
      </c>
    </row>
    <row r="21" spans="1:46">
      <c r="A21" s="430"/>
      <c r="B21" s="430"/>
      <c r="C21" s="432" t="s">
        <v>391</v>
      </c>
      <c r="D21" s="431" t="s">
        <v>392</v>
      </c>
      <c r="E21" s="431"/>
      <c r="F21" s="431"/>
      <c r="G21" s="431">
        <v>1013</v>
      </c>
      <c r="H21" s="178"/>
      <c r="I21" s="427">
        <v>1013</v>
      </c>
      <c r="J21" s="359">
        <v>20750880.547849998</v>
      </c>
      <c r="K21" s="359">
        <v>26392.986675</v>
      </c>
      <c r="L21" s="359">
        <v>3494593.0805000002</v>
      </c>
      <c r="M21" s="359">
        <v>26106.319556410002</v>
      </c>
      <c r="N21" s="359">
        <v>87493.033992479992</v>
      </c>
      <c r="O21" s="359">
        <v>11920745647</v>
      </c>
      <c r="P21" s="359">
        <v>16222057.65</v>
      </c>
      <c r="Q21" s="359">
        <v>21952161039.700001</v>
      </c>
      <c r="R21" s="359">
        <v>350454</v>
      </c>
      <c r="S21" s="359">
        <v>64513.837</v>
      </c>
      <c r="T21" s="359">
        <v>34126688</v>
      </c>
      <c r="U21" s="359">
        <v>3524535</v>
      </c>
      <c r="V21" s="359">
        <v>1617599.3555799997</v>
      </c>
      <c r="W21" s="359">
        <v>4938522.3015999999</v>
      </c>
      <c r="X21" s="359">
        <v>85172.399010000008</v>
      </c>
      <c r="Y21" s="359">
        <v>29779591</v>
      </c>
      <c r="Z21" s="359">
        <v>176710680.06940001</v>
      </c>
      <c r="AA21" s="359">
        <v>70369.082087000003</v>
      </c>
      <c r="AB21" s="359">
        <v>122882.93715607899</v>
      </c>
      <c r="AC21" s="178">
        <v>16731140.113090001</v>
      </c>
      <c r="AD21" s="178">
        <v>8758098</v>
      </c>
      <c r="AE21" s="178">
        <v>151891149139</v>
      </c>
      <c r="AF21" s="181">
        <v>27739569.785999998</v>
      </c>
      <c r="AG21" s="181">
        <v>90928217</v>
      </c>
      <c r="AH21" s="181">
        <v>16025.804926999999</v>
      </c>
      <c r="AI21" s="181">
        <v>60077.381000000001</v>
      </c>
      <c r="AJ21" s="178">
        <v>36611</v>
      </c>
      <c r="AK21" s="178">
        <v>205495971.78212899</v>
      </c>
      <c r="AL21" s="178">
        <v>30439100.153999999</v>
      </c>
      <c r="AM21" s="178">
        <v>259967913</v>
      </c>
      <c r="AN21" s="178">
        <v>97585001</v>
      </c>
      <c r="AO21" s="178">
        <v>111307</v>
      </c>
      <c r="AP21" s="178">
        <v>254950.83269565372</v>
      </c>
      <c r="AQ21" s="178">
        <v>67090.205510450003</v>
      </c>
      <c r="AR21" s="178">
        <v>0</v>
      </c>
      <c r="AS21" s="178">
        <v>34909</v>
      </c>
      <c r="AT21" s="178">
        <v>60413.832443141386</v>
      </c>
    </row>
    <row r="22" spans="1:46">
      <c r="A22" s="430"/>
      <c r="B22" s="430"/>
      <c r="C22" s="432"/>
      <c r="D22" s="290" t="s">
        <v>394</v>
      </c>
      <c r="E22" s="431"/>
      <c r="F22" s="431"/>
      <c r="G22" s="431">
        <v>1014</v>
      </c>
      <c r="H22" s="178"/>
      <c r="I22" s="427">
        <v>1014</v>
      </c>
      <c r="J22" s="359">
        <v>773674.76879</v>
      </c>
      <c r="K22" s="359">
        <v>638.13433615580004</v>
      </c>
      <c r="L22" s="359">
        <v>686434.34722</v>
      </c>
      <c r="M22" s="359">
        <v>1737.3307326151996</v>
      </c>
      <c r="N22" s="359">
        <v>5691.5503687099999</v>
      </c>
      <c r="O22" s="359">
        <v>704983222</v>
      </c>
      <c r="P22" s="359">
        <v>278774487.5</v>
      </c>
      <c r="Q22" s="359">
        <v>4059582151.6399999</v>
      </c>
      <c r="R22" s="359">
        <v>8582</v>
      </c>
      <c r="S22" s="359">
        <v>1577.6489999999999</v>
      </c>
      <c r="T22" s="359">
        <v>3325677</v>
      </c>
      <c r="U22" s="359">
        <v>3517452</v>
      </c>
      <c r="V22" s="359">
        <v>938267.35366000002</v>
      </c>
      <c r="W22" s="359">
        <v>40877.129500000003</v>
      </c>
      <c r="X22" s="359">
        <v>2218.1389517279531</v>
      </c>
      <c r="Y22" s="359">
        <v>1043822</v>
      </c>
      <c r="Z22" s="359">
        <v>13826348.742799999</v>
      </c>
      <c r="AA22" s="359">
        <v>7079.198198</v>
      </c>
      <c r="AB22" s="359">
        <v>2935.2273951581997</v>
      </c>
      <c r="AC22" s="178">
        <v>72002.588000000003</v>
      </c>
      <c r="AD22" s="178">
        <v>417291</v>
      </c>
      <c r="AE22" s="178">
        <v>17750064101</v>
      </c>
      <c r="AF22" s="181">
        <v>4454005.6780000003</v>
      </c>
      <c r="AG22" s="181">
        <v>11996499</v>
      </c>
      <c r="AH22" s="181">
        <v>4375.5351030000002</v>
      </c>
      <c r="AI22" s="181">
        <v>13403.52225613</v>
      </c>
      <c r="AJ22" s="178">
        <v>586</v>
      </c>
      <c r="AK22" s="178">
        <v>8756526.3059999999</v>
      </c>
      <c r="AL22" s="178">
        <v>3341969.125</v>
      </c>
      <c r="AM22" s="178">
        <v>12346694</v>
      </c>
      <c r="AN22" s="178">
        <v>3359130</v>
      </c>
      <c r="AO22" s="178">
        <v>18339</v>
      </c>
      <c r="AP22" s="178">
        <v>10692.703256579962</v>
      </c>
      <c r="AQ22" s="178">
        <v>1163.7122879999999</v>
      </c>
      <c r="AR22" s="178">
        <v>8520.5593087500001</v>
      </c>
      <c r="AS22" s="178">
        <v>2224</v>
      </c>
      <c r="AT22" s="178">
        <v>7004.7655506960164</v>
      </c>
    </row>
    <row r="23" spans="1:46">
      <c r="A23" s="430"/>
      <c r="B23" s="430"/>
      <c r="C23" s="432"/>
      <c r="D23" s="431" t="s">
        <v>396</v>
      </c>
      <c r="E23" s="431"/>
      <c r="F23" s="431"/>
      <c r="G23" s="431">
        <v>1015</v>
      </c>
      <c r="H23" s="178"/>
      <c r="I23" s="427">
        <v>1015</v>
      </c>
      <c r="J23" s="359">
        <v>221173705.45839998</v>
      </c>
      <c r="K23" s="359">
        <v>222204.326558</v>
      </c>
      <c r="L23" s="359">
        <v>210209326.52285004</v>
      </c>
      <c r="M23" s="359">
        <v>386462.44554967253</v>
      </c>
      <c r="N23" s="359">
        <v>833793.88113831996</v>
      </c>
      <c r="O23" s="359">
        <v>411915926434</v>
      </c>
      <c r="P23" s="359">
        <v>177871237265.44501</v>
      </c>
      <c r="Q23" s="359">
        <v>204961567488.40765</v>
      </c>
      <c r="R23" s="359">
        <v>2607889</v>
      </c>
      <c r="S23" s="359">
        <v>1573425.03</v>
      </c>
      <c r="T23" s="359">
        <v>600850552</v>
      </c>
      <c r="U23" s="359">
        <v>196281383</v>
      </c>
      <c r="V23" s="359">
        <v>308778082.43594199</v>
      </c>
      <c r="W23" s="359">
        <v>208496451.1241</v>
      </c>
      <c r="X23" s="359">
        <v>1335069.5319805802</v>
      </c>
      <c r="Y23" s="359">
        <v>437482355</v>
      </c>
      <c r="Z23" s="359">
        <v>1400614360.7223001</v>
      </c>
      <c r="AA23" s="359">
        <v>1060185.2811229101</v>
      </c>
      <c r="AB23" s="359">
        <v>1316603.27226316</v>
      </c>
      <c r="AC23" s="178">
        <v>694800774.95924127</v>
      </c>
      <c r="AD23" s="178">
        <v>258227435</v>
      </c>
      <c r="AE23" s="178">
        <v>822446194117</v>
      </c>
      <c r="AF23" s="181">
        <v>565020357.16100001</v>
      </c>
      <c r="AG23" s="181">
        <v>742307040</v>
      </c>
      <c r="AH23" s="181">
        <v>354539.662572</v>
      </c>
      <c r="AI23" s="181">
        <v>1004373.99566489</v>
      </c>
      <c r="AJ23" s="178">
        <v>529774</v>
      </c>
      <c r="AK23" s="178">
        <v>2200189028.2710795</v>
      </c>
      <c r="AL23" s="178">
        <v>2815148060.3709998</v>
      </c>
      <c r="AM23" s="178">
        <v>2183121588</v>
      </c>
      <c r="AN23" s="178">
        <v>2070619837</v>
      </c>
      <c r="AO23" s="178">
        <v>750052</v>
      </c>
      <c r="AP23" s="178">
        <v>2080426.7356073656</v>
      </c>
      <c r="AQ23" s="178">
        <v>567135.6872796308</v>
      </c>
      <c r="AR23" s="178">
        <v>243224.0065077242</v>
      </c>
      <c r="AS23" s="178">
        <v>518533</v>
      </c>
      <c r="AT23" s="178">
        <v>615923.07856000273</v>
      </c>
    </row>
    <row r="24" spans="1:46">
      <c r="A24" s="430"/>
      <c r="B24" s="430"/>
      <c r="C24" s="432" t="s">
        <v>397</v>
      </c>
      <c r="D24" s="431" t="s">
        <v>398</v>
      </c>
      <c r="E24" s="431"/>
      <c r="F24" s="431"/>
      <c r="G24" s="431">
        <v>1019</v>
      </c>
      <c r="H24" s="178"/>
      <c r="I24" s="427">
        <v>1019</v>
      </c>
      <c r="J24" s="359">
        <v>14148404.14343</v>
      </c>
      <c r="K24" s="359">
        <v>18164.6873966803</v>
      </c>
      <c r="L24" s="359">
        <v>22896238.219299998</v>
      </c>
      <c r="M24" s="359">
        <v>57070.597471980007</v>
      </c>
      <c r="N24" s="359">
        <v>52940.164147917494</v>
      </c>
      <c r="O24" s="359">
        <v>25425105465</v>
      </c>
      <c r="P24" s="359">
        <v>3355024465.0999999</v>
      </c>
      <c r="Q24" s="359">
        <v>20525060632.853031</v>
      </c>
      <c r="R24" s="359">
        <v>64017</v>
      </c>
      <c r="S24" s="359">
        <v>0</v>
      </c>
      <c r="T24" s="359">
        <v>62748400</v>
      </c>
      <c r="U24" s="359">
        <v>18765830</v>
      </c>
      <c r="V24" s="359">
        <v>39626260.012909994</v>
      </c>
      <c r="W24" s="359">
        <v>10443224.104999999</v>
      </c>
      <c r="X24" s="359">
        <v>109216.22071002594</v>
      </c>
      <c r="Y24" s="359">
        <v>38445207</v>
      </c>
      <c r="Z24" s="359">
        <v>55976457.554399997</v>
      </c>
      <c r="AA24" s="359">
        <v>27568.749797992998</v>
      </c>
      <c r="AB24" s="359">
        <v>11387.493552548998</v>
      </c>
      <c r="AC24" s="178">
        <v>24853218.523389999</v>
      </c>
      <c r="AD24" s="178">
        <v>6855853</v>
      </c>
      <c r="AE24" s="178">
        <v>9700885217</v>
      </c>
      <c r="AF24" s="181">
        <v>131724636.58</v>
      </c>
      <c r="AG24" s="181">
        <v>146755963</v>
      </c>
      <c r="AH24" s="181">
        <v>59935.697659999998</v>
      </c>
      <c r="AI24" s="181">
        <v>76934.943999999989</v>
      </c>
      <c r="AJ24" s="178">
        <v>30127</v>
      </c>
      <c r="AK24" s="178">
        <v>9542305.9283737596</v>
      </c>
      <c r="AL24" s="178">
        <v>162039969.495</v>
      </c>
      <c r="AM24" s="178">
        <v>14396531</v>
      </c>
      <c r="AN24" s="178">
        <v>28551620</v>
      </c>
      <c r="AO24" s="178">
        <v>147783</v>
      </c>
      <c r="AP24" s="178">
        <v>450108.70536799351</v>
      </c>
      <c r="AQ24" s="178">
        <v>64725.914297596253</v>
      </c>
      <c r="AR24" s="178">
        <v>9783.2753686410215</v>
      </c>
      <c r="AS24" s="178">
        <v>54880</v>
      </c>
      <c r="AT24" s="178">
        <v>269218.22117922601</v>
      </c>
    </row>
    <row r="25" spans="1:46">
      <c r="A25" s="430"/>
      <c r="B25" s="430"/>
      <c r="C25" s="432"/>
      <c r="D25" s="431" t="s">
        <v>399</v>
      </c>
      <c r="E25" s="431"/>
      <c r="F25" s="431"/>
      <c r="G25" s="431">
        <v>1022</v>
      </c>
      <c r="H25" s="178"/>
      <c r="I25" s="427">
        <v>1022</v>
      </c>
      <c r="J25" s="359">
        <v>9746878.8740999997</v>
      </c>
      <c r="K25" s="359">
        <v>12330.9768143539</v>
      </c>
      <c r="L25" s="359">
        <v>2684640.9531999999</v>
      </c>
      <c r="M25" s="359">
        <v>48549.516837880001</v>
      </c>
      <c r="N25" s="359">
        <v>70401.143962311486</v>
      </c>
      <c r="O25" s="359">
        <v>9565843532</v>
      </c>
      <c r="P25" s="359">
        <v>2470649652.9039998</v>
      </c>
      <c r="Q25" s="359">
        <v>3479030861.8408899</v>
      </c>
      <c r="R25" s="359">
        <v>113900</v>
      </c>
      <c r="S25" s="359">
        <v>1867.742</v>
      </c>
      <c r="T25" s="359">
        <v>14021010</v>
      </c>
      <c r="U25" s="359">
        <v>5328720</v>
      </c>
      <c r="V25" s="359">
        <v>21228119.303459998</v>
      </c>
      <c r="W25" s="359">
        <v>15430680.6505</v>
      </c>
      <c r="X25" s="359">
        <v>76744.636743058232</v>
      </c>
      <c r="Y25" s="359">
        <v>5542072</v>
      </c>
      <c r="Z25" s="359">
        <v>99181548</v>
      </c>
      <c r="AA25" s="359">
        <v>36111.173249213352</v>
      </c>
      <c r="AB25" s="359">
        <v>76385.047775967992</v>
      </c>
      <c r="AC25" s="178">
        <v>32237744.235040002</v>
      </c>
      <c r="AD25" s="178">
        <v>6471719</v>
      </c>
      <c r="AE25" s="178">
        <v>47601453690</v>
      </c>
      <c r="AF25" s="181">
        <v>6343146.8049999997</v>
      </c>
      <c r="AG25" s="181">
        <v>21443922</v>
      </c>
      <c r="AH25" s="181">
        <v>13078.710461000001</v>
      </c>
      <c r="AI25" s="181">
        <v>29942.366000000002</v>
      </c>
      <c r="AJ25" s="178">
        <v>19104</v>
      </c>
      <c r="AK25" s="178">
        <v>324320310.18006754</v>
      </c>
      <c r="AL25" s="178">
        <v>53679004.798</v>
      </c>
      <c r="AM25" s="178">
        <v>126754769</v>
      </c>
      <c r="AN25" s="178">
        <v>88952025</v>
      </c>
      <c r="AO25" s="178">
        <v>30390</v>
      </c>
      <c r="AP25" s="178">
        <v>52590.952883006481</v>
      </c>
      <c r="AQ25" s="178">
        <v>11266.119320657883</v>
      </c>
      <c r="AR25" s="178">
        <v>6295.1935040100007</v>
      </c>
      <c r="AS25" s="178">
        <v>10336</v>
      </c>
      <c r="AT25" s="178">
        <v>6563.9850080928954</v>
      </c>
    </row>
    <row r="26" spans="1:46">
      <c r="A26" s="430"/>
      <c r="B26" s="430"/>
      <c r="C26" s="432"/>
      <c r="D26" s="290" t="s">
        <v>401</v>
      </c>
      <c r="E26" s="431"/>
      <c r="F26" s="431"/>
      <c r="G26" s="431">
        <v>1023</v>
      </c>
      <c r="H26" s="178"/>
      <c r="I26" s="427">
        <v>1023</v>
      </c>
      <c r="J26" s="359">
        <v>21450618.105810001</v>
      </c>
      <c r="K26" s="359">
        <v>13479.2209928559</v>
      </c>
      <c r="L26" s="359">
        <v>33050264.255759999</v>
      </c>
      <c r="M26" s="359">
        <v>69632.007228310002</v>
      </c>
      <c r="N26" s="359">
        <v>148660.49041841461</v>
      </c>
      <c r="O26" s="359">
        <v>26935369919</v>
      </c>
      <c r="P26" s="359">
        <v>28372720929.328999</v>
      </c>
      <c r="Q26" s="359">
        <v>30263842331.368099</v>
      </c>
      <c r="R26" s="359">
        <v>459697</v>
      </c>
      <c r="S26" s="359">
        <v>27313.148000000001</v>
      </c>
      <c r="T26" s="359">
        <v>92340812</v>
      </c>
      <c r="U26" s="359">
        <v>8523078</v>
      </c>
      <c r="V26" s="359">
        <v>35626947.136969998</v>
      </c>
      <c r="W26" s="359">
        <v>10720534.946</v>
      </c>
      <c r="X26" s="359">
        <v>93070.844910842919</v>
      </c>
      <c r="Y26" s="359">
        <v>50839650</v>
      </c>
      <c r="Z26" s="359">
        <v>258454841.35859999</v>
      </c>
      <c r="AA26" s="359">
        <v>98843.402661445609</v>
      </c>
      <c r="AB26" s="359">
        <v>176301.27351417599</v>
      </c>
      <c r="AC26" s="178">
        <v>74543608.328050002</v>
      </c>
      <c r="AD26" s="178">
        <v>6211819</v>
      </c>
      <c r="AE26" s="178">
        <v>127424527555</v>
      </c>
      <c r="AF26" s="181">
        <v>84811303.134000003</v>
      </c>
      <c r="AG26" s="181">
        <v>140175814</v>
      </c>
      <c r="AH26" s="181">
        <v>40058.131862000002</v>
      </c>
      <c r="AI26" s="181">
        <v>132529.606</v>
      </c>
      <c r="AJ26" s="178">
        <v>34596</v>
      </c>
      <c r="AK26" s="178">
        <v>344651920.2855019</v>
      </c>
      <c r="AL26" s="178">
        <v>298783565.41299999</v>
      </c>
      <c r="AM26" s="178">
        <v>629350596</v>
      </c>
      <c r="AN26" s="178">
        <v>211491670</v>
      </c>
      <c r="AO26" s="178">
        <v>137569</v>
      </c>
      <c r="AP26" s="178">
        <v>329538</v>
      </c>
      <c r="AQ26" s="178">
        <v>39103.273240456409</v>
      </c>
      <c r="AR26" s="178">
        <v>4489.6467549126</v>
      </c>
      <c r="AS26" s="178">
        <v>61002</v>
      </c>
      <c r="AT26" s="178">
        <v>76492.037619601208</v>
      </c>
    </row>
    <row r="27" spans="1:46">
      <c r="A27" s="430"/>
      <c r="B27" s="430"/>
      <c r="C27" s="432"/>
      <c r="D27" s="290" t="s">
        <v>403</v>
      </c>
      <c r="E27" s="431"/>
      <c r="F27" s="431"/>
      <c r="G27" s="431">
        <v>1024</v>
      </c>
      <c r="H27" s="178"/>
      <c r="I27" s="427">
        <v>1024</v>
      </c>
      <c r="J27" s="359">
        <v>1729368.7860399999</v>
      </c>
      <c r="K27" s="359">
        <v>9014.1411880873002</v>
      </c>
      <c r="L27" s="359">
        <v>2306462.98496</v>
      </c>
      <c r="M27" s="359">
        <v>2572.2870285799995</v>
      </c>
      <c r="N27" s="359">
        <v>8828.9943269608102</v>
      </c>
      <c r="O27" s="359">
        <v>5115413029</v>
      </c>
      <c r="P27" s="359">
        <v>3454060854.6399999</v>
      </c>
      <c r="Q27" s="359">
        <v>4117148769.6799998</v>
      </c>
      <c r="R27" s="359">
        <v>23776</v>
      </c>
      <c r="S27" s="359">
        <v>52092.459000000003</v>
      </c>
      <c r="T27" s="359">
        <v>11915717</v>
      </c>
      <c r="U27" s="359">
        <v>1093700</v>
      </c>
      <c r="V27" s="359">
        <v>1341953.0253899998</v>
      </c>
      <c r="W27" s="359">
        <v>3476660.7804999999</v>
      </c>
      <c r="X27" s="359">
        <v>45405.493966072972</v>
      </c>
      <c r="Y27" s="359">
        <v>8887774</v>
      </c>
      <c r="Z27" s="359">
        <v>20973433</v>
      </c>
      <c r="AA27" s="359">
        <v>20429.297057847998</v>
      </c>
      <c r="AB27" s="359">
        <v>69167.50589798142</v>
      </c>
      <c r="AC27" s="178">
        <v>4421699.2650299547</v>
      </c>
      <c r="AD27" s="178">
        <v>9824886</v>
      </c>
      <c r="AE27" s="178">
        <v>29653373516</v>
      </c>
      <c r="AF27" s="181">
        <v>13616328.27</v>
      </c>
      <c r="AG27" s="181">
        <v>54140835</v>
      </c>
      <c r="AH27" s="181">
        <v>7777.9729200000002</v>
      </c>
      <c r="AI27" s="181">
        <v>1563.443</v>
      </c>
      <c r="AJ27" s="178">
        <v>4314</v>
      </c>
      <c r="AK27" s="178">
        <v>16671087.020984169</v>
      </c>
      <c r="AL27" s="178">
        <v>7947390.193</v>
      </c>
      <c r="AM27" s="178">
        <v>167390020</v>
      </c>
      <c r="AN27" s="178">
        <v>16725334</v>
      </c>
      <c r="AO27" s="178">
        <v>15648</v>
      </c>
      <c r="AP27" s="178">
        <v>33323.748999999996</v>
      </c>
      <c r="AQ27" s="178">
        <v>24913.563504051497</v>
      </c>
      <c r="AR27" s="178">
        <v>113.7025680301395</v>
      </c>
      <c r="AS27" s="178">
        <v>4556</v>
      </c>
      <c r="AT27" s="178">
        <v>55859.865403974858</v>
      </c>
    </row>
    <row r="28" spans="1:46">
      <c r="A28" s="430"/>
      <c r="B28" s="430"/>
      <c r="C28" s="432"/>
      <c r="D28" s="431" t="s">
        <v>405</v>
      </c>
      <c r="E28" s="431"/>
      <c r="F28" s="431"/>
      <c r="G28" s="431">
        <v>1031</v>
      </c>
      <c r="H28" s="178"/>
      <c r="I28" s="427">
        <v>1031</v>
      </c>
      <c r="J28" s="359">
        <v>1762.08095192</v>
      </c>
      <c r="K28" s="359">
        <v>2052.5333274835998</v>
      </c>
      <c r="L28" s="359">
        <v>271587.03302999999</v>
      </c>
      <c r="M28" s="359">
        <v>4126.3385209999997</v>
      </c>
      <c r="N28" s="359">
        <v>9877.4082051599999</v>
      </c>
      <c r="O28" s="359">
        <v>970026454</v>
      </c>
      <c r="P28" s="359">
        <v>145760312.13235983</v>
      </c>
      <c r="Q28" s="359">
        <v>553939675.40273702</v>
      </c>
      <c r="R28" s="359">
        <v>15719</v>
      </c>
      <c r="S28" s="359">
        <v>0</v>
      </c>
      <c r="T28" s="359">
        <v>8656262</v>
      </c>
      <c r="U28" s="359">
        <v>2788082</v>
      </c>
      <c r="V28" s="359">
        <v>6326205.5684248963</v>
      </c>
      <c r="W28" s="359">
        <v>3290503.4739999999</v>
      </c>
      <c r="X28" s="359">
        <v>34015.398569999998</v>
      </c>
      <c r="Y28" s="359">
        <v>4067573</v>
      </c>
      <c r="Z28" s="359">
        <v>15751107.723999999</v>
      </c>
      <c r="AA28" s="359">
        <v>6721.8571356911398</v>
      </c>
      <c r="AB28" s="359">
        <v>22620.5235877792</v>
      </c>
      <c r="AC28" s="178">
        <v>6556489.2106589563</v>
      </c>
      <c r="AD28" s="178">
        <v>1136250</v>
      </c>
      <c r="AE28" s="178">
        <v>10217010675</v>
      </c>
      <c r="AF28" s="181">
        <v>9055000</v>
      </c>
      <c r="AG28" s="181">
        <v>3114477</v>
      </c>
      <c r="AH28" s="181">
        <v>517</v>
      </c>
      <c r="AI28" s="181">
        <v>4435.4235793983198</v>
      </c>
      <c r="AJ28" s="178">
        <v>1811</v>
      </c>
      <c r="AK28" s="178">
        <v>8752587.3863413297</v>
      </c>
      <c r="AL28" s="178">
        <v>17849424.434924401</v>
      </c>
      <c r="AM28" s="178">
        <v>9456240.573035039</v>
      </c>
      <c r="AN28" s="178">
        <v>18632772</v>
      </c>
      <c r="AO28" s="178">
        <v>11365</v>
      </c>
      <c r="AP28" s="178">
        <v>30455.818839930351</v>
      </c>
      <c r="AQ28" s="178">
        <v>9661</v>
      </c>
      <c r="AR28" s="178">
        <v>1345.2019412829479</v>
      </c>
      <c r="AS28" s="178">
        <v>8735</v>
      </c>
      <c r="AT28" s="178">
        <v>6314.0808262491728</v>
      </c>
    </row>
    <row r="29" spans="1:46">
      <c r="A29" s="430"/>
      <c r="B29" s="430"/>
      <c r="C29" s="432"/>
      <c r="D29" s="431" t="s">
        <v>406</v>
      </c>
      <c r="E29" s="431"/>
      <c r="F29" s="431"/>
      <c r="G29" s="431">
        <v>1103</v>
      </c>
      <c r="H29" s="178"/>
      <c r="I29" s="427">
        <v>1103</v>
      </c>
      <c r="J29" s="359">
        <v>262172725.92130798</v>
      </c>
      <c r="K29" s="359">
        <v>275227.76185424469</v>
      </c>
      <c r="L29" s="359">
        <v>243395982.64610001</v>
      </c>
      <c r="M29" s="359">
        <v>499196.73797583918</v>
      </c>
      <c r="N29" s="359">
        <v>1177917.4486656322</v>
      </c>
      <c r="O29" s="359">
        <v>467604988920.40002</v>
      </c>
      <c r="P29" s="359">
        <v>205580083980.72034</v>
      </c>
      <c r="Q29" s="359">
        <v>277821175399.81396</v>
      </c>
      <c r="R29" s="359">
        <v>3375361.2</v>
      </c>
      <c r="S29" s="359">
        <v>1722422.0974000001</v>
      </c>
      <c r="T29" s="359">
        <v>738934863</v>
      </c>
      <c r="U29" s="359">
        <v>214226856</v>
      </c>
      <c r="V29" s="359">
        <v>348006854.25731242</v>
      </c>
      <c r="W29" s="359">
        <v>228057528.81369999</v>
      </c>
      <c r="X29" s="359">
        <v>1578629.4326150403</v>
      </c>
      <c r="Y29" s="359">
        <v>539239912.0999999</v>
      </c>
      <c r="Z29" s="359">
        <v>1971545897.95454</v>
      </c>
      <c r="AA29" s="359">
        <v>1251870.3051651227</v>
      </c>
      <c r="AB29" s="359">
        <v>1676551.8553576192</v>
      </c>
      <c r="AC29" s="178">
        <v>769543285.24185312</v>
      </c>
      <c r="AD29" s="178">
        <v>285322783.60000002</v>
      </c>
      <c r="AE29" s="178">
        <v>1210479245378.2</v>
      </c>
      <c r="AF29" s="181">
        <v>693221103.09299994</v>
      </c>
      <c r="AG29" s="181">
        <v>1026433421.6999999</v>
      </c>
      <c r="AH29" s="181">
        <v>484825.64429119998</v>
      </c>
      <c r="AI29" s="181">
        <v>1190775.8310554496</v>
      </c>
      <c r="AJ29" s="178">
        <v>612464.5</v>
      </c>
      <c r="AK29" s="178">
        <v>2721816757.7839494</v>
      </c>
      <c r="AL29" s="178">
        <v>3103128603.4845996</v>
      </c>
      <c r="AM29" s="178">
        <v>3127647244.9000001</v>
      </c>
      <c r="AN29" s="178">
        <v>2372272261</v>
      </c>
      <c r="AO29" s="178">
        <v>1139368.8</v>
      </c>
      <c r="AP29" s="178">
        <v>2774894.0014809915</v>
      </c>
      <c r="AQ29" s="178">
        <v>712156.85319025512</v>
      </c>
      <c r="AR29" s="178">
        <v>258450.7934938106</v>
      </c>
      <c r="AS29" s="178">
        <v>652609.19999999995</v>
      </c>
      <c r="AT29" s="178">
        <v>850307.99626198539</v>
      </c>
    </row>
    <row r="30" spans="1:46">
      <c r="A30" s="430" t="s">
        <v>56</v>
      </c>
      <c r="B30" s="430" t="s">
        <v>190</v>
      </c>
      <c r="C30" s="432"/>
      <c r="D30" s="431" t="s">
        <v>218</v>
      </c>
      <c r="E30" s="431"/>
      <c r="F30" s="431"/>
      <c r="G30" s="431">
        <v>1033</v>
      </c>
      <c r="H30" s="178"/>
      <c r="I30" s="427">
        <v>1033</v>
      </c>
      <c r="J30" s="359">
        <v>11864086.84633</v>
      </c>
      <c r="K30" s="359">
        <v>45010.567382811671</v>
      </c>
      <c r="L30" s="359">
        <v>30142557.516860001</v>
      </c>
      <c r="M30" s="359">
        <v>20050.501309149997</v>
      </c>
      <c r="N30" s="359">
        <v>30716.182689090507</v>
      </c>
      <c r="O30" s="359">
        <v>105930009198</v>
      </c>
      <c r="P30" s="359">
        <v>20023472186.039997</v>
      </c>
      <c r="Q30" s="359">
        <v>71854482106.049591</v>
      </c>
      <c r="R30" s="359">
        <v>35117</v>
      </c>
      <c r="S30" s="359">
        <v>3384.11252447569</v>
      </c>
      <c r="T30" s="359">
        <v>17866011</v>
      </c>
      <c r="U30" s="359">
        <v>1068739.8632199999</v>
      </c>
      <c r="V30" s="359">
        <v>3925985</v>
      </c>
      <c r="W30" s="359">
        <v>3327498</v>
      </c>
      <c r="X30" s="359">
        <v>43212.377999999997</v>
      </c>
      <c r="Y30" s="359">
        <v>29576706</v>
      </c>
      <c r="Z30" s="359">
        <v>38119528.821407802</v>
      </c>
      <c r="AA30" s="359">
        <v>28954.118093000012</v>
      </c>
      <c r="AB30" s="359">
        <v>41541.582922232999</v>
      </c>
      <c r="AC30" s="178">
        <v>21162446</v>
      </c>
      <c r="AD30" s="178">
        <v>1790381</v>
      </c>
      <c r="AE30" s="178">
        <v>58058463373.589996</v>
      </c>
      <c r="AF30" s="181">
        <v>88948164.812999994</v>
      </c>
      <c r="AG30" s="181">
        <v>64974990</v>
      </c>
      <c r="AH30" s="181">
        <v>25798</v>
      </c>
      <c r="AI30" s="181">
        <v>63809.04</v>
      </c>
      <c r="AJ30" s="178">
        <v>11685.043616307999</v>
      </c>
      <c r="AK30" s="178">
        <v>17454412.195648998</v>
      </c>
      <c r="AL30" s="178">
        <v>71718500.554438025</v>
      </c>
      <c r="AM30" s="178">
        <v>136322180.79767108</v>
      </c>
      <c r="AN30" s="178">
        <v>58573530</v>
      </c>
      <c r="AO30" s="178">
        <v>30766</v>
      </c>
      <c r="AP30" s="178">
        <v>103572.04509540544</v>
      </c>
      <c r="AQ30" s="178">
        <v>23055.875261199999</v>
      </c>
      <c r="AR30" s="178">
        <v>417.29081750144053</v>
      </c>
      <c r="AS30" s="178">
        <v>35948</v>
      </c>
      <c r="AT30" s="178">
        <v>61210.854663835242</v>
      </c>
    </row>
    <row r="31" spans="1:46" ht="12.75" customHeight="1">
      <c r="A31" s="430"/>
      <c r="B31" s="430"/>
      <c r="C31" s="432"/>
      <c r="D31" s="431" t="s">
        <v>119</v>
      </c>
      <c r="E31" s="431"/>
      <c r="F31" s="431"/>
      <c r="G31" s="431">
        <v>1034</v>
      </c>
      <c r="H31" s="178"/>
      <c r="I31" s="427">
        <v>1034</v>
      </c>
      <c r="J31" s="359">
        <v>392600.0442</v>
      </c>
      <c r="K31" s="359">
        <v>0</v>
      </c>
      <c r="L31" s="359">
        <v>0</v>
      </c>
      <c r="M31" s="359">
        <v>0</v>
      </c>
      <c r="N31" s="359">
        <v>13.68721543581421</v>
      </c>
      <c r="O31" s="359">
        <v>355336123</v>
      </c>
      <c r="P31" s="359">
        <v>181251604.41999999</v>
      </c>
      <c r="Q31" s="359">
        <v>613875051.32000005</v>
      </c>
      <c r="R31" s="359">
        <v>1447</v>
      </c>
      <c r="S31" s="359">
        <v>0</v>
      </c>
      <c r="T31" s="359">
        <v>0</v>
      </c>
      <c r="U31" s="359">
        <v>0</v>
      </c>
      <c r="V31" s="359">
        <v>0</v>
      </c>
      <c r="W31" s="359">
        <v>0</v>
      </c>
      <c r="X31" s="359">
        <v>0</v>
      </c>
      <c r="Y31" s="359">
        <v>104654</v>
      </c>
      <c r="Z31" s="359">
        <v>0</v>
      </c>
      <c r="AA31" s="359">
        <v>0</v>
      </c>
      <c r="AB31" s="359">
        <v>0</v>
      </c>
      <c r="AC31" s="178">
        <v>0</v>
      </c>
      <c r="AD31" s="178">
        <v>1347756</v>
      </c>
      <c r="AE31" s="178">
        <v>0</v>
      </c>
      <c r="AF31" s="181">
        <v>0</v>
      </c>
      <c r="AG31" s="181">
        <v>44535</v>
      </c>
      <c r="AH31" s="181">
        <v>0</v>
      </c>
      <c r="AI31" s="181">
        <v>0</v>
      </c>
      <c r="AJ31" s="178">
        <v>0</v>
      </c>
      <c r="AK31" s="178">
        <v>483291</v>
      </c>
      <c r="AL31" s="178">
        <v>0</v>
      </c>
      <c r="AM31" s="178">
        <v>0</v>
      </c>
      <c r="AN31" s="178">
        <v>19995</v>
      </c>
      <c r="AO31" s="178">
        <v>0</v>
      </c>
      <c r="AP31" s="178">
        <v>2376.4296251584979</v>
      </c>
      <c r="AQ31" s="178">
        <v>984</v>
      </c>
      <c r="AR31" s="178">
        <v>0</v>
      </c>
      <c r="AS31" s="178">
        <v>0</v>
      </c>
      <c r="AT31" s="178">
        <v>4218.4085911635175</v>
      </c>
    </row>
    <row r="32" spans="1:46">
      <c r="A32" s="430"/>
      <c r="B32" s="430"/>
      <c r="C32" s="431"/>
      <c r="D32" s="431" t="s">
        <v>217</v>
      </c>
      <c r="E32" s="431"/>
      <c r="F32" s="431"/>
      <c r="G32" s="431">
        <v>1035</v>
      </c>
      <c r="H32" s="178"/>
      <c r="I32" s="427">
        <v>1035</v>
      </c>
      <c r="J32" s="359">
        <v>1846896.66741</v>
      </c>
      <c r="K32" s="359">
        <v>2092.409288476083</v>
      </c>
      <c r="L32" s="359">
        <v>4908183.2583500007</v>
      </c>
      <c r="M32" s="359">
        <v>9701.1610407299995</v>
      </c>
      <c r="N32" s="359">
        <v>3955.2693100076303</v>
      </c>
      <c r="O32" s="359">
        <v>24152772196</v>
      </c>
      <c r="P32" s="359">
        <v>4656552912.5200005</v>
      </c>
      <c r="Q32" s="359">
        <v>6062149079.0100002</v>
      </c>
      <c r="R32" s="359">
        <v>1784</v>
      </c>
      <c r="S32" s="359">
        <v>0</v>
      </c>
      <c r="T32" s="359">
        <v>16320192</v>
      </c>
      <c r="U32" s="359">
        <v>161058</v>
      </c>
      <c r="V32" s="359">
        <v>890052</v>
      </c>
      <c r="W32" s="359">
        <v>140657</v>
      </c>
      <c r="X32" s="359">
        <v>15829.608</v>
      </c>
      <c r="Y32" s="359">
        <v>1720522</v>
      </c>
      <c r="Z32" s="359">
        <v>18498539.919926099</v>
      </c>
      <c r="AA32" s="359">
        <v>12063.336219000001</v>
      </c>
      <c r="AB32" s="359">
        <v>47835.0673701224</v>
      </c>
      <c r="AC32" s="178">
        <v>4124056</v>
      </c>
      <c r="AD32" s="178">
        <v>1779002</v>
      </c>
      <c r="AE32" s="178">
        <v>24448025413</v>
      </c>
      <c r="AF32" s="181">
        <v>30498294.013</v>
      </c>
      <c r="AG32" s="181">
        <v>72910391</v>
      </c>
      <c r="AH32" s="181">
        <v>31137</v>
      </c>
      <c r="AI32" s="181">
        <v>25093.446</v>
      </c>
      <c r="AJ32" s="178">
        <v>4043.4336998059998</v>
      </c>
      <c r="AK32" s="178">
        <v>43945171</v>
      </c>
      <c r="AL32" s="178">
        <v>22480926.824018437</v>
      </c>
      <c r="AM32" s="178">
        <v>32316401.012432199</v>
      </c>
      <c r="AN32" s="178">
        <v>7207389</v>
      </c>
      <c r="AO32" s="178">
        <v>23275</v>
      </c>
      <c r="AP32" s="178">
        <v>10120.504000000001</v>
      </c>
      <c r="AQ32" s="178">
        <v>13146.943592</v>
      </c>
      <c r="AR32" s="178">
        <v>0</v>
      </c>
      <c r="AS32" s="178">
        <v>12318</v>
      </c>
      <c r="AT32" s="178">
        <v>13367.738420516918</v>
      </c>
    </row>
    <row r="33" spans="1:46">
      <c r="A33" s="430"/>
      <c r="B33" s="430"/>
      <c r="C33" s="431" t="s">
        <v>219</v>
      </c>
      <c r="D33" s="431" t="s">
        <v>14</v>
      </c>
      <c r="E33" s="431"/>
      <c r="F33" s="431"/>
      <c r="G33" s="431">
        <v>1036</v>
      </c>
      <c r="H33" s="178"/>
      <c r="I33" s="427">
        <v>1036</v>
      </c>
      <c r="J33" s="359">
        <v>1760615.5823090475</v>
      </c>
      <c r="K33" s="359">
        <v>4293.4280132766089</v>
      </c>
      <c r="L33" s="359">
        <v>5383240.4734800002</v>
      </c>
      <c r="M33" s="359">
        <v>8640.7114123899992</v>
      </c>
      <c r="N33" s="359">
        <v>957.86931895383134</v>
      </c>
      <c r="O33" s="359">
        <v>14352170990</v>
      </c>
      <c r="P33" s="359">
        <v>7911785305.5500002</v>
      </c>
      <c r="Q33" s="359">
        <v>13665639112.389999</v>
      </c>
      <c r="R33" s="359">
        <v>306390</v>
      </c>
      <c r="S33" s="359">
        <v>92153.2</v>
      </c>
      <c r="T33" s="359">
        <v>1421968</v>
      </c>
      <c r="U33" s="359">
        <v>18020.419839999999</v>
      </c>
      <c r="V33" s="359">
        <v>335063</v>
      </c>
      <c r="W33" s="359">
        <v>168437</v>
      </c>
      <c r="X33" s="359">
        <v>435.05583999999993</v>
      </c>
      <c r="Y33" s="359">
        <v>35771619</v>
      </c>
      <c r="Z33" s="359">
        <v>0</v>
      </c>
      <c r="AA33" s="359">
        <v>11329.768160647403</v>
      </c>
      <c r="AB33" s="359">
        <v>0</v>
      </c>
      <c r="AC33" s="178">
        <v>8712658</v>
      </c>
      <c r="AD33" s="178">
        <v>2989716</v>
      </c>
      <c r="AE33" s="178">
        <v>15349541822.42</v>
      </c>
      <c r="AF33" s="181">
        <v>12682773.94156</v>
      </c>
      <c r="AG33" s="181">
        <v>8204608</v>
      </c>
      <c r="AH33" s="181">
        <v>3710</v>
      </c>
      <c r="AI33" s="181">
        <v>9758.3549999999996</v>
      </c>
      <c r="AJ33" s="178">
        <v>222.82386300000002</v>
      </c>
      <c r="AK33" s="178">
        <v>68830181.466509998</v>
      </c>
      <c r="AL33" s="178">
        <v>44397877.452366658</v>
      </c>
      <c r="AM33" s="178">
        <v>62114149.33967001</v>
      </c>
      <c r="AN33" s="178">
        <v>14042923</v>
      </c>
      <c r="AO33" s="178">
        <v>9009.6969087685829</v>
      </c>
      <c r="AP33" s="178">
        <v>14339.219488075953</v>
      </c>
      <c r="AQ33" s="178">
        <v>2127</v>
      </c>
      <c r="AR33" s="178">
        <v>1418.2595083950205</v>
      </c>
      <c r="AS33" s="178">
        <v>5480</v>
      </c>
      <c r="AT33" s="178">
        <v>6120.1015090771098</v>
      </c>
    </row>
    <row r="34" spans="1:46">
      <c r="A34" s="430"/>
      <c r="B34" s="430"/>
      <c r="C34" s="431"/>
      <c r="D34" s="431" t="s">
        <v>15</v>
      </c>
      <c r="E34" s="431"/>
      <c r="F34" s="431"/>
      <c r="G34" s="431">
        <v>1037</v>
      </c>
      <c r="H34" s="178"/>
      <c r="I34" s="427">
        <v>1037</v>
      </c>
      <c r="J34" s="359">
        <v>3577354.5869880663</v>
      </c>
      <c r="K34" s="359">
        <v>605.23461022483309</v>
      </c>
      <c r="L34" s="359">
        <v>1914278.3086300001</v>
      </c>
      <c r="M34" s="359">
        <v>9785.2220701199985</v>
      </c>
      <c r="N34" s="359">
        <v>15573.367146366954</v>
      </c>
      <c r="O34" s="359">
        <v>16815204322</v>
      </c>
      <c r="P34" s="359">
        <v>13494416917.210001</v>
      </c>
      <c r="Q34" s="359">
        <v>12597539618.85</v>
      </c>
      <c r="R34" s="359">
        <v>4353</v>
      </c>
      <c r="S34" s="359">
        <v>1841</v>
      </c>
      <c r="T34" s="359">
        <v>7966587</v>
      </c>
      <c r="U34" s="359">
        <v>214453.79131</v>
      </c>
      <c r="V34" s="359">
        <v>458909</v>
      </c>
      <c r="W34" s="359">
        <v>640421</v>
      </c>
      <c r="X34" s="359">
        <v>14596.674130000003</v>
      </c>
      <c r="Y34" s="359">
        <v>1113580</v>
      </c>
      <c r="Z34" s="359">
        <v>9318289.6718957908</v>
      </c>
      <c r="AA34" s="359">
        <v>6537.02210290125</v>
      </c>
      <c r="AB34" s="359">
        <v>58946.172017728793</v>
      </c>
      <c r="AC34" s="178">
        <v>17991056</v>
      </c>
      <c r="AD34" s="178">
        <v>13349109</v>
      </c>
      <c r="AE34" s="178">
        <v>0</v>
      </c>
      <c r="AF34" s="181">
        <v>8661612.5084099993</v>
      </c>
      <c r="AG34" s="181">
        <v>25867054</v>
      </c>
      <c r="AH34" s="181">
        <v>2772</v>
      </c>
      <c r="AI34" s="181">
        <v>12238.049000000001</v>
      </c>
      <c r="AJ34" s="178">
        <v>181.983743815</v>
      </c>
      <c r="AK34" s="178">
        <v>5868350.2743899999</v>
      </c>
      <c r="AL34" s="178">
        <v>1103743.9326474499</v>
      </c>
      <c r="AM34" s="178">
        <v>36371380.132107593</v>
      </c>
      <c r="AN34" s="178">
        <v>11382188</v>
      </c>
      <c r="AO34" s="178">
        <v>4700.8600827088158</v>
      </c>
      <c r="AP34" s="178">
        <v>34919.875748263526</v>
      </c>
      <c r="AQ34" s="178">
        <v>1916</v>
      </c>
      <c r="AR34" s="178">
        <v>0</v>
      </c>
      <c r="AS34" s="178">
        <v>2566</v>
      </c>
      <c r="AT34" s="178">
        <v>21450.531181504335</v>
      </c>
    </row>
    <row r="35" spans="1:46">
      <c r="A35" s="430"/>
      <c r="B35" s="430"/>
      <c r="C35" s="431"/>
      <c r="D35" s="431" t="s">
        <v>16</v>
      </c>
      <c r="E35" s="431"/>
      <c r="F35" s="431"/>
      <c r="G35" s="431">
        <v>1038</v>
      </c>
      <c r="H35" s="178"/>
      <c r="I35" s="427">
        <v>1038</v>
      </c>
      <c r="J35" s="359">
        <v>437041.37342000019</v>
      </c>
      <c r="K35" s="359">
        <v>0</v>
      </c>
      <c r="L35" s="359">
        <v>0</v>
      </c>
      <c r="M35" s="359">
        <v>21.261293219999999</v>
      </c>
      <c r="N35" s="359">
        <v>0.75901717000000002</v>
      </c>
      <c r="O35" s="359">
        <v>228744898</v>
      </c>
      <c r="P35" s="359">
        <v>0</v>
      </c>
      <c r="Q35" s="359">
        <v>52521060.789999999</v>
      </c>
      <c r="R35" s="359">
        <v>4353</v>
      </c>
      <c r="S35" s="359">
        <v>952</v>
      </c>
      <c r="T35" s="359">
        <v>88024</v>
      </c>
      <c r="U35" s="359">
        <v>0</v>
      </c>
      <c r="V35" s="359">
        <v>37363</v>
      </c>
      <c r="W35" s="359">
        <v>20</v>
      </c>
      <c r="X35" s="359">
        <v>468.83819999999741</v>
      </c>
      <c r="Y35" s="359">
        <v>58141</v>
      </c>
      <c r="Z35" s="359">
        <v>4736002</v>
      </c>
      <c r="AA35" s="359">
        <v>296.75350006134448</v>
      </c>
      <c r="AB35" s="359">
        <v>3052.125</v>
      </c>
      <c r="AC35" s="178">
        <v>137619</v>
      </c>
      <c r="AD35" s="178">
        <v>259055</v>
      </c>
      <c r="AE35" s="178">
        <v>0</v>
      </c>
      <c r="AF35" s="181">
        <v>1519702.25</v>
      </c>
      <c r="AG35" s="181">
        <v>510447</v>
      </c>
      <c r="AH35" s="181">
        <v>0</v>
      </c>
      <c r="AI35" s="181">
        <v>0</v>
      </c>
      <c r="AJ35" s="178">
        <v>10.013182</v>
      </c>
      <c r="AK35" s="178">
        <v>1621567.07</v>
      </c>
      <c r="AL35" s="178">
        <v>0</v>
      </c>
      <c r="AM35" s="178">
        <v>0</v>
      </c>
      <c r="AN35" s="178">
        <v>172957</v>
      </c>
      <c r="AO35" s="178">
        <v>599.63372102222809</v>
      </c>
      <c r="AP35" s="178">
        <v>823.52367538768999</v>
      </c>
      <c r="AQ35" s="178">
        <v>2246</v>
      </c>
      <c r="AR35" s="178">
        <v>0</v>
      </c>
      <c r="AS35" s="178">
        <v>2</v>
      </c>
      <c r="AT35" s="178">
        <v>2582.788</v>
      </c>
    </row>
    <row r="36" spans="1:46">
      <c r="A36" s="430"/>
      <c r="B36" s="430"/>
      <c r="C36" s="431"/>
      <c r="D36" s="431" t="s">
        <v>17</v>
      </c>
      <c r="E36" s="431"/>
      <c r="F36" s="431"/>
      <c r="G36" s="431">
        <v>1039</v>
      </c>
      <c r="H36" s="178"/>
      <c r="I36" s="427">
        <v>1039</v>
      </c>
      <c r="J36" s="359">
        <v>0</v>
      </c>
      <c r="K36" s="359">
        <v>0</v>
      </c>
      <c r="L36" s="359">
        <v>0</v>
      </c>
      <c r="M36" s="359">
        <v>63.338788630000003</v>
      </c>
      <c r="N36" s="359">
        <v>0</v>
      </c>
      <c r="O36" s="359">
        <v>5272096</v>
      </c>
      <c r="P36" s="359">
        <v>0</v>
      </c>
      <c r="Q36" s="359">
        <v>1626537860.77</v>
      </c>
      <c r="R36" s="359">
        <v>1447</v>
      </c>
      <c r="S36" s="359">
        <v>0</v>
      </c>
      <c r="T36" s="359">
        <v>460950</v>
      </c>
      <c r="U36" s="359">
        <v>0</v>
      </c>
      <c r="V36" s="359">
        <v>0</v>
      </c>
      <c r="W36" s="359">
        <v>3946</v>
      </c>
      <c r="X36" s="359">
        <v>0</v>
      </c>
      <c r="Y36" s="359">
        <v>0</v>
      </c>
      <c r="Z36" s="359">
        <v>0</v>
      </c>
      <c r="AA36" s="359">
        <v>0</v>
      </c>
      <c r="AB36" s="359">
        <v>0</v>
      </c>
      <c r="AC36" s="178">
        <v>2617592</v>
      </c>
      <c r="AD36" s="178">
        <v>0</v>
      </c>
      <c r="AE36" s="178">
        <v>0</v>
      </c>
      <c r="AF36" s="181">
        <v>0</v>
      </c>
      <c r="AG36" s="181">
        <v>0</v>
      </c>
      <c r="AH36" s="181">
        <v>0</v>
      </c>
      <c r="AI36" s="181">
        <v>83.125</v>
      </c>
      <c r="AJ36" s="178">
        <v>0</v>
      </c>
      <c r="AK36" s="178">
        <v>0</v>
      </c>
      <c r="AL36" s="178">
        <v>0</v>
      </c>
      <c r="AM36" s="178">
        <v>0</v>
      </c>
      <c r="AN36" s="178">
        <v>1020332</v>
      </c>
      <c r="AO36" s="178">
        <v>0.30925004447938464</v>
      </c>
      <c r="AP36" s="178">
        <v>19.446694402885761</v>
      </c>
      <c r="AQ36" s="178">
        <v>0</v>
      </c>
      <c r="AR36" s="178">
        <v>0</v>
      </c>
      <c r="AS36" s="178">
        <v>0</v>
      </c>
      <c r="AT36" s="178">
        <v>0</v>
      </c>
    </row>
    <row r="37" spans="1:46">
      <c r="A37" s="430"/>
      <c r="B37" s="430"/>
      <c r="C37" s="432"/>
      <c r="D37" s="431" t="s">
        <v>142</v>
      </c>
      <c r="E37" s="431"/>
      <c r="F37" s="431"/>
      <c r="G37" s="431">
        <v>1040</v>
      </c>
      <c r="H37" s="178"/>
      <c r="I37" s="427">
        <v>1040</v>
      </c>
      <c r="J37" s="359">
        <v>90391.891752833995</v>
      </c>
      <c r="K37" s="359">
        <v>1015.3066880004883</v>
      </c>
      <c r="L37" s="359">
        <v>401102.36993999995</v>
      </c>
      <c r="M37" s="359">
        <v>2410.9719868900015</v>
      </c>
      <c r="N37" s="359">
        <v>2235.5907597545247</v>
      </c>
      <c r="O37" s="359">
        <v>3462734828</v>
      </c>
      <c r="P37" s="359">
        <v>2385596331.25</v>
      </c>
      <c r="Q37" s="359">
        <v>570415909.75</v>
      </c>
      <c r="R37" s="359">
        <v>22600</v>
      </c>
      <c r="S37" s="359">
        <v>4739</v>
      </c>
      <c r="T37" s="359">
        <v>2947650</v>
      </c>
      <c r="U37" s="359">
        <v>74834</v>
      </c>
      <c r="V37" s="359">
        <v>6006516</v>
      </c>
      <c r="W37" s="359">
        <v>115200</v>
      </c>
      <c r="X37" s="359">
        <v>7016.5219999999999</v>
      </c>
      <c r="Y37" s="359">
        <v>1230896</v>
      </c>
      <c r="Z37" s="359">
        <v>26219519.653912701</v>
      </c>
      <c r="AA37" s="359">
        <v>8651.3850860000002</v>
      </c>
      <c r="AB37" s="359">
        <v>6542.5500133807991</v>
      </c>
      <c r="AC37" s="178">
        <v>2404655</v>
      </c>
      <c r="AD37" s="178">
        <v>130434</v>
      </c>
      <c r="AE37" s="178">
        <v>30935413693.959999</v>
      </c>
      <c r="AF37" s="181">
        <v>3994863.6069999998</v>
      </c>
      <c r="AG37" s="181">
        <v>5857195</v>
      </c>
      <c r="AH37" s="181">
        <v>297</v>
      </c>
      <c r="AI37" s="181">
        <v>4670.3599999999997</v>
      </c>
      <c r="AJ37" s="178">
        <v>2226.1839449999998</v>
      </c>
      <c r="AK37" s="178">
        <v>1600543</v>
      </c>
      <c r="AL37" s="178">
        <v>5116394.3665854875</v>
      </c>
      <c r="AM37" s="178">
        <v>53185787.78136237</v>
      </c>
      <c r="AN37" s="178">
        <v>212476</v>
      </c>
      <c r="AO37" s="178">
        <v>23513.537717664865</v>
      </c>
      <c r="AP37" s="178">
        <v>24525.937000000002</v>
      </c>
      <c r="AQ37" s="178">
        <v>633</v>
      </c>
      <c r="AR37" s="178">
        <v>0</v>
      </c>
      <c r="AS37" s="178">
        <v>356</v>
      </c>
      <c r="AT37" s="178">
        <v>2587.082822968307</v>
      </c>
    </row>
    <row r="38" spans="1:46" ht="12.75" customHeight="1">
      <c r="A38" s="430"/>
      <c r="B38" s="430"/>
      <c r="C38" s="431"/>
      <c r="D38" s="431" t="s">
        <v>211</v>
      </c>
      <c r="E38" s="431"/>
      <c r="F38" s="431"/>
      <c r="G38" s="431">
        <v>1041</v>
      </c>
      <c r="H38" s="178"/>
      <c r="I38" s="427">
        <v>1041</v>
      </c>
      <c r="J38" s="359">
        <v>4505.8662400000003</v>
      </c>
      <c r="K38" s="359">
        <v>0</v>
      </c>
      <c r="L38" s="359">
        <v>284065.63410000002</v>
      </c>
      <c r="M38" s="359">
        <v>753.11383602000035</v>
      </c>
      <c r="N38" s="359">
        <v>484.0251054561183</v>
      </c>
      <c r="O38" s="359">
        <v>11917963</v>
      </c>
      <c r="P38" s="359">
        <v>0</v>
      </c>
      <c r="Q38" s="359">
        <v>449279857.76573926</v>
      </c>
      <c r="R38" s="359">
        <v>3056</v>
      </c>
      <c r="S38" s="359">
        <v>0</v>
      </c>
      <c r="T38" s="359">
        <v>36076</v>
      </c>
      <c r="U38" s="359">
        <v>0</v>
      </c>
      <c r="V38" s="359">
        <v>0</v>
      </c>
      <c r="W38" s="359">
        <v>0</v>
      </c>
      <c r="X38" s="359">
        <v>1454.9526242837524</v>
      </c>
      <c r="Y38" s="359">
        <v>139765</v>
      </c>
      <c r="Z38" s="359">
        <v>3085364.1267830702</v>
      </c>
      <c r="AA38" s="359">
        <v>1774.2774919237331</v>
      </c>
      <c r="AB38" s="359">
        <v>0</v>
      </c>
      <c r="AC38" s="178">
        <v>20677.945909999999</v>
      </c>
      <c r="AD38" s="178">
        <v>0</v>
      </c>
      <c r="AE38" s="178">
        <v>11939574574.83</v>
      </c>
      <c r="AF38" s="181">
        <v>0</v>
      </c>
      <c r="AG38" s="181">
        <v>215231</v>
      </c>
      <c r="AH38" s="181">
        <v>0</v>
      </c>
      <c r="AI38" s="181">
        <v>4362.4673589999993</v>
      </c>
      <c r="AJ38" s="178">
        <v>0</v>
      </c>
      <c r="AK38" s="178">
        <v>0</v>
      </c>
      <c r="AL38" s="178">
        <v>3152563.1638600002</v>
      </c>
      <c r="AM38" s="178">
        <v>14911375.270380024</v>
      </c>
      <c r="AN38" s="178">
        <v>5364</v>
      </c>
      <c r="AO38" s="178">
        <v>0</v>
      </c>
      <c r="AP38" s="178">
        <v>13646</v>
      </c>
      <c r="AQ38" s="178">
        <v>0</v>
      </c>
      <c r="AR38" s="178">
        <v>0</v>
      </c>
      <c r="AS38" s="178">
        <v>0</v>
      </c>
      <c r="AT38" s="178">
        <v>2.5088042787119749</v>
      </c>
    </row>
    <row r="39" spans="1:46">
      <c r="A39" s="430"/>
      <c r="B39" s="430"/>
      <c r="C39" s="432"/>
      <c r="D39" s="431" t="s">
        <v>599</v>
      </c>
      <c r="E39" s="431"/>
      <c r="F39" s="431"/>
      <c r="G39" s="431">
        <v>1213</v>
      </c>
      <c r="H39" s="178"/>
      <c r="I39" s="427">
        <v>1213</v>
      </c>
      <c r="J39" s="359">
        <v>37234.937137771689</v>
      </c>
      <c r="K39" s="359">
        <v>2418.5228051199956</v>
      </c>
      <c r="L39" s="359">
        <v>847613</v>
      </c>
      <c r="M39" s="359">
        <v>1450</v>
      </c>
      <c r="N39" s="359">
        <v>23837.828363072382</v>
      </c>
      <c r="O39" s="359">
        <v>626196234</v>
      </c>
      <c r="P39" s="359">
        <v>287434864.35200006</v>
      </c>
      <c r="Q39" s="359">
        <v>3420746917.9500027</v>
      </c>
      <c r="R39" s="359">
        <v>383</v>
      </c>
      <c r="S39" s="359">
        <v>6.7</v>
      </c>
      <c r="T39" s="359">
        <v>4088311.9291955149</v>
      </c>
      <c r="U39" s="359">
        <v>3255315.7146228002</v>
      </c>
      <c r="V39" s="359">
        <v>765890.23744457157</v>
      </c>
      <c r="W39" s="359">
        <v>434335.13189693174</v>
      </c>
      <c r="X39" s="359">
        <v>908.61980677663075</v>
      </c>
      <c r="Y39" s="359">
        <v>220092</v>
      </c>
      <c r="Z39" s="359">
        <v>13644109.0937845</v>
      </c>
      <c r="AA39" s="359">
        <v>6954.7122863867016</v>
      </c>
      <c r="AB39" s="359">
        <v>691.36950496755981</v>
      </c>
      <c r="AC39" s="178">
        <v>417530.03615991195</v>
      </c>
      <c r="AD39" s="178">
        <v>417291</v>
      </c>
      <c r="AE39" s="178">
        <v>15641465463.68</v>
      </c>
      <c r="AF39" s="181">
        <v>741707.11979359505</v>
      </c>
      <c r="AG39" s="181">
        <v>6495688</v>
      </c>
      <c r="AH39" s="181">
        <v>252.15891396999999</v>
      </c>
      <c r="AI39" s="181">
        <v>20667.371525990002</v>
      </c>
      <c r="AJ39" s="178">
        <v>733.26811352039192</v>
      </c>
      <c r="AK39" s="178">
        <v>1503076</v>
      </c>
      <c r="AL39" s="178">
        <v>972706.16399999999</v>
      </c>
      <c r="AM39" s="178">
        <v>21606068.850000001</v>
      </c>
      <c r="AN39" s="178">
        <v>363222</v>
      </c>
      <c r="AO39" s="178">
        <v>13653</v>
      </c>
      <c r="AP39" s="178">
        <v>8610.0244037333832</v>
      </c>
      <c r="AQ39" s="178">
        <v>195</v>
      </c>
      <c r="AR39" s="178">
        <v>6.7359498700000131</v>
      </c>
      <c r="AS39" s="178">
        <v>1</v>
      </c>
      <c r="AT39" s="178">
        <v>5294.5308136846716</v>
      </c>
    </row>
    <row r="40" spans="1:46">
      <c r="A40" s="430"/>
      <c r="B40" s="430"/>
      <c r="C40" s="432" t="s">
        <v>220</v>
      </c>
      <c r="D40" s="431" t="s">
        <v>143</v>
      </c>
      <c r="E40" s="431"/>
      <c r="F40" s="431"/>
      <c r="G40" s="431">
        <v>1043</v>
      </c>
      <c r="H40" s="178"/>
      <c r="I40" s="427">
        <v>1043</v>
      </c>
      <c r="J40" s="359">
        <v>647577.4203195693</v>
      </c>
      <c r="K40" s="359">
        <v>1338.1887615826988</v>
      </c>
      <c r="L40" s="359">
        <v>2457073</v>
      </c>
      <c r="M40" s="359">
        <v>2178</v>
      </c>
      <c r="N40" s="359">
        <v>10544.077801354993</v>
      </c>
      <c r="O40" s="359">
        <v>6118842038</v>
      </c>
      <c r="P40" s="359">
        <v>167998894</v>
      </c>
      <c r="Q40" s="359">
        <v>1476432155.3</v>
      </c>
      <c r="R40" s="359">
        <v>5010</v>
      </c>
      <c r="S40" s="359">
        <v>659.2</v>
      </c>
      <c r="T40" s="359">
        <v>3279939.9036817802</v>
      </c>
      <c r="U40" s="359">
        <v>83149.186395498575</v>
      </c>
      <c r="V40" s="359">
        <v>73286.420480000015</v>
      </c>
      <c r="W40" s="359">
        <v>157714.90865635837</v>
      </c>
      <c r="X40" s="359">
        <v>1536.02208653855</v>
      </c>
      <c r="Y40" s="359">
        <v>1263373</v>
      </c>
      <c r="Z40" s="359">
        <v>7933213.89973961</v>
      </c>
      <c r="AA40" s="359">
        <v>2960.4738541383936</v>
      </c>
      <c r="AB40" s="359">
        <v>3483.8838048685184</v>
      </c>
      <c r="AC40" s="178">
        <v>108998.29771420106</v>
      </c>
      <c r="AD40" s="178">
        <v>501264</v>
      </c>
      <c r="AE40" s="178">
        <v>6643063234.5600004</v>
      </c>
      <c r="AF40" s="181">
        <v>202886.96477882451</v>
      </c>
      <c r="AG40" s="181">
        <v>21249170</v>
      </c>
      <c r="AH40" s="181">
        <v>139.87917999999999</v>
      </c>
      <c r="AI40" s="181">
        <v>9391.5836216100015</v>
      </c>
      <c r="AJ40" s="178">
        <v>567</v>
      </c>
      <c r="AK40" s="178">
        <v>2235975</v>
      </c>
      <c r="AL40" s="178">
        <v>2072412.392</v>
      </c>
      <c r="AM40" s="178">
        <v>3255330.2164502563</v>
      </c>
      <c r="AN40" s="178">
        <v>2444832</v>
      </c>
      <c r="AO40" s="178">
        <v>7967.613631102211</v>
      </c>
      <c r="AP40" s="178">
        <v>5898.0554570142285</v>
      </c>
      <c r="AQ40" s="178">
        <v>1941.1259181299988</v>
      </c>
      <c r="AR40" s="178">
        <v>10.996703035979001</v>
      </c>
      <c r="AS40" s="178">
        <v>1641</v>
      </c>
      <c r="AT40" s="178">
        <v>12911.091956810307</v>
      </c>
    </row>
    <row r="41" spans="1:46" ht="12.75" customHeight="1">
      <c r="A41" s="430"/>
      <c r="B41" s="430"/>
      <c r="C41" s="432"/>
      <c r="D41" s="431" t="s">
        <v>18</v>
      </c>
      <c r="E41" s="431"/>
      <c r="F41" s="431"/>
      <c r="G41" s="431">
        <v>1044</v>
      </c>
      <c r="H41" s="178"/>
      <c r="I41" s="427">
        <v>1044</v>
      </c>
      <c r="J41" s="359">
        <v>822094.65057999943</v>
      </c>
      <c r="K41" s="359">
        <v>1889.9983810159085</v>
      </c>
      <c r="L41" s="359">
        <v>1953861</v>
      </c>
      <c r="M41" s="359">
        <v>8387</v>
      </c>
      <c r="N41" s="359">
        <v>46920.545649607091</v>
      </c>
      <c r="O41" s="359">
        <v>2560488776</v>
      </c>
      <c r="P41" s="359">
        <v>481592721</v>
      </c>
      <c r="Q41" s="359">
        <v>3173728771.1199999</v>
      </c>
      <c r="R41" s="359">
        <v>29591</v>
      </c>
      <c r="S41" s="359">
        <v>791.4</v>
      </c>
      <c r="T41" s="359">
        <v>4083782.8679021662</v>
      </c>
      <c r="U41" s="359">
        <v>383698.79875426868</v>
      </c>
      <c r="V41" s="359">
        <v>2082319.2981236284</v>
      </c>
      <c r="W41" s="359">
        <v>478323.12596307223</v>
      </c>
      <c r="X41" s="359">
        <v>11696.81734381191</v>
      </c>
      <c r="Y41" s="359">
        <v>14847070</v>
      </c>
      <c r="Z41" s="359">
        <v>39247504.845046498</v>
      </c>
      <c r="AA41" s="359">
        <v>5642.5003808972724</v>
      </c>
      <c r="AB41" s="359">
        <v>6211.8418291504495</v>
      </c>
      <c r="AC41" s="178">
        <v>1231566.1527877951</v>
      </c>
      <c r="AD41" s="178">
        <v>413368</v>
      </c>
      <c r="AE41" s="178">
        <v>40827189941.849998</v>
      </c>
      <c r="AF41" s="181">
        <v>2193518.9116394073</v>
      </c>
      <c r="AG41" s="181">
        <v>310226</v>
      </c>
      <c r="AH41" s="181">
        <v>621.73967300000004</v>
      </c>
      <c r="AI41" s="181">
        <v>3819.8911482399999</v>
      </c>
      <c r="AJ41" s="178">
        <v>2155</v>
      </c>
      <c r="AK41" s="178">
        <v>12654007</v>
      </c>
      <c r="AL41" s="178">
        <v>21263540.125999998</v>
      </c>
      <c r="AM41" s="178">
        <v>17012981.626042001</v>
      </c>
      <c r="AN41" s="178">
        <v>8442579</v>
      </c>
      <c r="AO41" s="178">
        <v>48804.204987315912</v>
      </c>
      <c r="AP41" s="178">
        <v>57165.396689128356</v>
      </c>
      <c r="AQ41" s="178">
        <v>11917.977983235482</v>
      </c>
      <c r="AR41" s="178">
        <v>1372.783073429689</v>
      </c>
      <c r="AS41" s="178">
        <v>24898</v>
      </c>
      <c r="AT41" s="178">
        <v>15928.210915998401</v>
      </c>
    </row>
    <row r="42" spans="1:46">
      <c r="A42" s="430"/>
      <c r="B42" s="430"/>
      <c r="C42" s="431"/>
      <c r="D42" s="431" t="s">
        <v>121</v>
      </c>
      <c r="E42" s="431"/>
      <c r="F42" s="431"/>
      <c r="G42" s="431">
        <v>1045</v>
      </c>
      <c r="H42" s="178"/>
      <c r="I42" s="427">
        <v>1045</v>
      </c>
      <c r="J42" s="359">
        <v>21078788.090007287</v>
      </c>
      <c r="K42" s="359">
        <v>58663.655930508292</v>
      </c>
      <c r="L42" s="359">
        <v>47723843.293159999</v>
      </c>
      <c r="M42" s="359">
        <v>61935.054065109995</v>
      </c>
      <c r="N42" s="359">
        <v>134257.46494992179</v>
      </c>
      <c r="O42" s="359">
        <v>174240517613</v>
      </c>
      <c r="P42" s="359">
        <v>49408850131.921997</v>
      </c>
      <c r="Q42" s="359">
        <v>114050912734.21385</v>
      </c>
      <c r="R42" s="359">
        <v>407972</v>
      </c>
      <c r="S42" s="359">
        <v>104526.61252447567</v>
      </c>
      <c r="T42" s="359">
        <v>58487340.70077946</v>
      </c>
      <c r="U42" s="359">
        <v>5259269.7741425671</v>
      </c>
      <c r="V42" s="359">
        <v>14575383.9560482</v>
      </c>
      <c r="W42" s="359">
        <v>5466552.1665163627</v>
      </c>
      <c r="X42" s="359">
        <v>94245.582782843325</v>
      </c>
      <c r="Y42" s="359">
        <v>85662234</v>
      </c>
      <c r="Z42" s="359">
        <v>154631343.77892992</v>
      </c>
      <c r="AA42" s="359">
        <v>81615.792191108645</v>
      </c>
      <c r="AB42" s="359">
        <v>168304.59246245152</v>
      </c>
      <c r="AC42" s="178">
        <v>58887498.540751912</v>
      </c>
      <c r="AD42" s="178">
        <v>21629620</v>
      </c>
      <c r="AE42" s="178">
        <v>179963588368.22998</v>
      </c>
      <c r="AF42" s="181">
        <v>149443524.1291818</v>
      </c>
      <c r="AG42" s="181">
        <v>206164538</v>
      </c>
      <c r="AH42" s="181">
        <v>64727.777766970001</v>
      </c>
      <c r="AI42" s="181">
        <v>145168.75393684005</v>
      </c>
      <c r="AJ42" s="178">
        <v>21824.750163449393</v>
      </c>
      <c r="AK42" s="178">
        <v>155713283.006549</v>
      </c>
      <c r="AL42" s="178">
        <v>165973538.64819604</v>
      </c>
      <c r="AM42" s="178">
        <v>347272904.4853555</v>
      </c>
      <c r="AN42" s="178">
        <v>103857064</v>
      </c>
      <c r="AO42" s="178">
        <v>162289.8562986271</v>
      </c>
      <c r="AP42" s="178">
        <v>246348.02825141148</v>
      </c>
      <c r="AQ42" s="178">
        <v>57178.922754565479</v>
      </c>
      <c r="AR42" s="178">
        <v>3226.0660522321286</v>
      </c>
      <c r="AS42" s="178">
        <v>83210</v>
      </c>
      <c r="AT42" s="178">
        <v>141450.42148011661</v>
      </c>
    </row>
    <row r="43" spans="1:46">
      <c r="A43" s="430"/>
      <c r="B43" s="430" t="s">
        <v>191</v>
      </c>
      <c r="C43" s="431" t="s">
        <v>407</v>
      </c>
      <c r="D43" s="431" t="s">
        <v>408</v>
      </c>
      <c r="E43" s="431"/>
      <c r="F43" s="431"/>
      <c r="G43" s="431">
        <v>1046</v>
      </c>
      <c r="H43" s="178"/>
      <c r="I43" s="427">
        <v>1046</v>
      </c>
      <c r="J43" s="359">
        <v>10369793.590609999</v>
      </c>
      <c r="K43" s="359">
        <v>18461.801122637404</v>
      </c>
      <c r="L43" s="359">
        <v>49329307.841559999</v>
      </c>
      <c r="M43" s="359">
        <v>16257.059048240008</v>
      </c>
      <c r="N43" s="359">
        <v>26682.555708626402</v>
      </c>
      <c r="O43" s="359">
        <v>59191025879</v>
      </c>
      <c r="P43" s="359">
        <v>32295016019</v>
      </c>
      <c r="Q43" s="359">
        <v>80719731243.080002</v>
      </c>
      <c r="R43" s="359">
        <v>49576</v>
      </c>
      <c r="S43" s="359">
        <v>3834</v>
      </c>
      <c r="T43" s="359">
        <v>26274927</v>
      </c>
      <c r="U43" s="359">
        <v>4106331.6799900001</v>
      </c>
      <c r="V43" s="359">
        <v>986598.48953999998</v>
      </c>
      <c r="W43" s="359">
        <v>2168208</v>
      </c>
      <c r="X43" s="359">
        <v>70016.293999999994</v>
      </c>
      <c r="Y43" s="359">
        <v>17569987</v>
      </c>
      <c r="Z43" s="359">
        <v>33104490.155267999</v>
      </c>
      <c r="AA43" s="359">
        <v>36806.942953999998</v>
      </c>
      <c r="AB43" s="359">
        <v>38996.745707441602</v>
      </c>
      <c r="AC43" s="178">
        <v>22120704</v>
      </c>
      <c r="AD43" s="178">
        <v>556880</v>
      </c>
      <c r="AE43" s="178">
        <v>44430535885.379997</v>
      </c>
      <c r="AF43" s="181">
        <v>17346345.070999999</v>
      </c>
      <c r="AG43" s="181">
        <v>82671618</v>
      </c>
      <c r="AH43" s="181">
        <v>3742</v>
      </c>
      <c r="AI43" s="181">
        <v>28956.024000000001</v>
      </c>
      <c r="AJ43" s="178">
        <v>4926.3097581809998</v>
      </c>
      <c r="AK43" s="178">
        <v>72342264.325000003</v>
      </c>
      <c r="AL43" s="178">
        <v>95102000.640182436</v>
      </c>
      <c r="AM43" s="178">
        <v>33840179.95078411</v>
      </c>
      <c r="AN43" s="178">
        <v>56983350</v>
      </c>
      <c r="AO43" s="178">
        <v>9817.2112091453018</v>
      </c>
      <c r="AP43" s="178">
        <v>41947.258153212446</v>
      </c>
      <c r="AQ43" s="178">
        <v>12404</v>
      </c>
      <c r="AR43" s="178">
        <v>403.09997269000201</v>
      </c>
      <c r="AS43" s="178">
        <v>17606</v>
      </c>
      <c r="AT43" s="178">
        <v>44048.632294828363</v>
      </c>
    </row>
    <row r="44" spans="1:46">
      <c r="A44" s="430"/>
      <c r="B44" s="430"/>
      <c r="C44" s="431"/>
      <c r="D44" s="431" t="s">
        <v>410</v>
      </c>
      <c r="E44" s="431"/>
      <c r="F44" s="431"/>
      <c r="G44" s="431">
        <v>1047</v>
      </c>
      <c r="H44" s="178"/>
      <c r="I44" s="427">
        <v>1047</v>
      </c>
      <c r="J44" s="359">
        <v>11028044.470380001</v>
      </c>
      <c r="K44" s="359">
        <v>32099.953877285967</v>
      </c>
      <c r="L44" s="359">
        <v>25606355.674139999</v>
      </c>
      <c r="M44" s="359">
        <v>39089.60610633</v>
      </c>
      <c r="N44" s="359">
        <v>40423.569420394</v>
      </c>
      <c r="O44" s="359">
        <v>19179448241</v>
      </c>
      <c r="P44" s="359">
        <v>32187009008.900002</v>
      </c>
      <c r="Q44" s="359">
        <v>12121670812.16</v>
      </c>
      <c r="R44" s="359">
        <v>213999</v>
      </c>
      <c r="S44" s="359">
        <v>8049</v>
      </c>
      <c r="T44" s="359">
        <v>20241013</v>
      </c>
      <c r="U44" s="359">
        <v>10602254.155850001</v>
      </c>
      <c r="V44" s="359">
        <v>4726544.8626439953</v>
      </c>
      <c r="W44" s="359">
        <v>9940883</v>
      </c>
      <c r="X44" s="359">
        <v>58025.675999999999</v>
      </c>
      <c r="Y44" s="359">
        <v>14734680</v>
      </c>
      <c r="Z44" s="359">
        <v>113483511.61357599</v>
      </c>
      <c r="AA44" s="359">
        <v>30125.923135000001</v>
      </c>
      <c r="AB44" s="359">
        <v>109717.84017440361</v>
      </c>
      <c r="AC44" s="178">
        <v>42045658</v>
      </c>
      <c r="AD44" s="178">
        <v>1545054</v>
      </c>
      <c r="AE44" s="178">
        <v>92762108351.399979</v>
      </c>
      <c r="AF44" s="181">
        <v>34121274.378000006</v>
      </c>
      <c r="AG44" s="181">
        <v>98386195</v>
      </c>
      <c r="AH44" s="181">
        <v>22529</v>
      </c>
      <c r="AI44" s="181">
        <v>78311.116999999998</v>
      </c>
      <c r="AJ44" s="178">
        <v>28882.007773815003</v>
      </c>
      <c r="AK44" s="178">
        <v>76267260.397</v>
      </c>
      <c r="AL44" s="178">
        <v>51855746.002427697</v>
      </c>
      <c r="AM44" s="178">
        <v>218980265.37993741</v>
      </c>
      <c r="AN44" s="178">
        <v>99888498</v>
      </c>
      <c r="AO44" s="178">
        <v>70273.654382966633</v>
      </c>
      <c r="AP44" s="178">
        <v>161325.69505356145</v>
      </c>
      <c r="AQ44" s="178">
        <v>54560</v>
      </c>
      <c r="AR44" s="178">
        <v>568.01506497999981</v>
      </c>
      <c r="AS44" s="178">
        <v>57763</v>
      </c>
      <c r="AT44" s="178">
        <v>106139.48850832344</v>
      </c>
    </row>
    <row r="45" spans="1:46">
      <c r="A45" s="430"/>
      <c r="B45" s="430"/>
      <c r="C45" s="431"/>
      <c r="D45" s="431" t="s">
        <v>412</v>
      </c>
      <c r="E45" s="431"/>
      <c r="F45" s="431"/>
      <c r="G45" s="431">
        <v>1105</v>
      </c>
      <c r="H45" s="178"/>
      <c r="I45" s="427">
        <v>1105</v>
      </c>
      <c r="J45" s="359">
        <v>0</v>
      </c>
      <c r="K45" s="359">
        <v>0</v>
      </c>
      <c r="L45" s="359">
        <v>0</v>
      </c>
      <c r="M45" s="359">
        <v>0</v>
      </c>
      <c r="N45" s="359">
        <v>9824.3012078636584</v>
      </c>
      <c r="O45" s="359">
        <v>102198889337</v>
      </c>
      <c r="P45" s="359">
        <v>719193094.11000001</v>
      </c>
      <c r="Q45" s="359">
        <v>508340074.10000002</v>
      </c>
      <c r="R45" s="359">
        <v>0</v>
      </c>
      <c r="S45" s="359">
        <v>0</v>
      </c>
      <c r="T45" s="359">
        <v>0</v>
      </c>
      <c r="U45" s="359">
        <v>0</v>
      </c>
      <c r="V45" s="359">
        <v>0</v>
      </c>
      <c r="W45" s="359">
        <v>0</v>
      </c>
      <c r="X45" s="359">
        <v>0</v>
      </c>
      <c r="Y45" s="359">
        <v>0</v>
      </c>
      <c r="Z45" s="359">
        <v>0</v>
      </c>
      <c r="AA45" s="359">
        <v>0</v>
      </c>
      <c r="AB45" s="359">
        <v>0</v>
      </c>
      <c r="AC45" s="178">
        <v>0</v>
      </c>
      <c r="AD45" s="178">
        <v>2733871</v>
      </c>
      <c r="AE45" s="178">
        <v>0</v>
      </c>
      <c r="AF45" s="181">
        <v>38221073.506999999</v>
      </c>
      <c r="AG45" s="181">
        <v>0</v>
      </c>
      <c r="AH45" s="181">
        <v>0</v>
      </c>
      <c r="AI45" s="181">
        <v>0</v>
      </c>
      <c r="AJ45" s="178">
        <v>1554.2074782779998</v>
      </c>
      <c r="AK45" s="178">
        <v>0</v>
      </c>
      <c r="AL45" s="178">
        <v>6245689.6196299996</v>
      </c>
      <c r="AM45" s="178">
        <v>0</v>
      </c>
      <c r="AN45" s="178">
        <v>489811</v>
      </c>
      <c r="AO45" s="178">
        <v>0</v>
      </c>
      <c r="AP45" s="178">
        <v>4430.1802070043777</v>
      </c>
      <c r="AQ45" s="178">
        <v>0</v>
      </c>
      <c r="AR45" s="178">
        <v>0</v>
      </c>
      <c r="AS45" s="178">
        <v>0</v>
      </c>
      <c r="AT45" s="178">
        <v>0</v>
      </c>
    </row>
    <row r="46" spans="1:46">
      <c r="A46" s="430"/>
      <c r="B46" s="430"/>
      <c r="C46" s="431"/>
      <c r="D46" s="431" t="s">
        <v>414</v>
      </c>
      <c r="E46" s="431"/>
      <c r="F46" s="431"/>
      <c r="G46" s="431">
        <v>1048</v>
      </c>
      <c r="H46" s="178"/>
      <c r="I46" s="427">
        <v>1048</v>
      </c>
      <c r="J46" s="359">
        <v>150936.96075999999</v>
      </c>
      <c r="K46" s="359">
        <v>0</v>
      </c>
      <c r="L46" s="359">
        <v>365194.23195000004</v>
      </c>
      <c r="M46" s="359">
        <v>0</v>
      </c>
      <c r="N46" s="359">
        <v>0</v>
      </c>
      <c r="O46" s="359">
        <v>293721072</v>
      </c>
      <c r="P46" s="359">
        <v>2431041385.4099998</v>
      </c>
      <c r="Q46" s="359">
        <v>260011000</v>
      </c>
      <c r="R46" s="359">
        <v>0</v>
      </c>
      <c r="S46" s="359">
        <v>0</v>
      </c>
      <c r="T46" s="359">
        <v>11450349</v>
      </c>
      <c r="U46" s="359">
        <v>0</v>
      </c>
      <c r="V46" s="359">
        <v>894877.02455780027</v>
      </c>
      <c r="W46" s="359">
        <v>237469</v>
      </c>
      <c r="X46" s="359">
        <v>15127.484</v>
      </c>
      <c r="Y46" s="359">
        <v>142796</v>
      </c>
      <c r="Z46" s="359">
        <v>1268143.27913127</v>
      </c>
      <c r="AA46" s="359">
        <v>9011.5662979999997</v>
      </c>
      <c r="AB46" s="359">
        <v>4678.2195026148702</v>
      </c>
      <c r="AC46" s="178">
        <v>273985</v>
      </c>
      <c r="AD46" s="178">
        <v>10351243</v>
      </c>
      <c r="AE46" s="178">
        <v>46035832253.790001</v>
      </c>
      <c r="AF46" s="181">
        <v>0</v>
      </c>
      <c r="AG46" s="181">
        <v>34798750</v>
      </c>
      <c r="AH46" s="181">
        <v>746.99070200000006</v>
      </c>
      <c r="AI46" s="181">
        <v>0</v>
      </c>
      <c r="AJ46" s="178">
        <v>0</v>
      </c>
      <c r="AK46" s="178">
        <v>397037.17499999999</v>
      </c>
      <c r="AL46" s="178">
        <v>0</v>
      </c>
      <c r="AM46" s="178">
        <v>149156.91231000001</v>
      </c>
      <c r="AN46" s="178">
        <v>0</v>
      </c>
      <c r="AO46" s="178">
        <v>91</v>
      </c>
      <c r="AP46" s="178">
        <v>3481.1779631155482</v>
      </c>
      <c r="AQ46" s="178">
        <v>0</v>
      </c>
      <c r="AR46" s="178">
        <v>0</v>
      </c>
      <c r="AS46" s="178">
        <v>0</v>
      </c>
      <c r="AT46" s="178">
        <v>0</v>
      </c>
    </row>
    <row r="47" spans="1:46">
      <c r="A47" s="430"/>
      <c r="B47" s="430"/>
      <c r="C47" s="431"/>
      <c r="D47" s="431" t="s">
        <v>600</v>
      </c>
      <c r="E47" s="431"/>
      <c r="F47" s="431"/>
      <c r="G47" s="431">
        <v>1214</v>
      </c>
      <c r="H47" s="178"/>
      <c r="I47" s="427">
        <v>1214</v>
      </c>
      <c r="J47" s="359">
        <v>23782.530171193695</v>
      </c>
      <c r="K47" s="359">
        <v>0</v>
      </c>
      <c r="L47" s="359">
        <v>4278095</v>
      </c>
      <c r="M47" s="359">
        <v>2499</v>
      </c>
      <c r="N47" s="359">
        <v>27337.015523681457</v>
      </c>
      <c r="O47" s="359">
        <v>1771463417</v>
      </c>
      <c r="P47" s="359">
        <v>8446617746.130002</v>
      </c>
      <c r="Q47" s="359">
        <v>3736444376.8766665</v>
      </c>
      <c r="R47" s="359">
        <v>151</v>
      </c>
      <c r="S47" s="359">
        <v>22.1</v>
      </c>
      <c r="T47" s="359">
        <v>957297.11259738135</v>
      </c>
      <c r="U47" s="359">
        <v>72026.724755328119</v>
      </c>
      <c r="V47" s="359">
        <v>4882448.2959699994</v>
      </c>
      <c r="W47" s="359">
        <v>10191.664474319803</v>
      </c>
      <c r="X47" s="359">
        <v>4393.7020587340894</v>
      </c>
      <c r="Y47" s="359">
        <v>418173</v>
      </c>
      <c r="Z47" s="359">
        <v>4446881.8484080797</v>
      </c>
      <c r="AA47" s="359">
        <v>25010.947309124655</v>
      </c>
      <c r="AB47" s="359">
        <v>2800.2580020760915</v>
      </c>
      <c r="AC47" s="178">
        <v>887026.20941997704</v>
      </c>
      <c r="AD47" s="178">
        <v>379731</v>
      </c>
      <c r="AE47" s="178">
        <v>24740770737.290001</v>
      </c>
      <c r="AF47" s="181">
        <v>1101967.4105054208</v>
      </c>
      <c r="AG47" s="181">
        <v>5611766</v>
      </c>
      <c r="AH47" s="181">
        <v>898.12296600000002</v>
      </c>
      <c r="AI47" s="181">
        <v>2557.5050160100004</v>
      </c>
      <c r="AJ47" s="178">
        <v>1344.0698027279259</v>
      </c>
      <c r="AK47" s="178">
        <v>113069</v>
      </c>
      <c r="AL47" s="178">
        <v>240169.7860548404</v>
      </c>
      <c r="AM47" s="178">
        <v>11302201.661</v>
      </c>
      <c r="AN47" s="178">
        <v>144017</v>
      </c>
      <c r="AO47" s="178">
        <v>22892</v>
      </c>
      <c r="AP47" s="178">
        <v>17782.040891882676</v>
      </c>
      <c r="AQ47" s="178">
        <v>301</v>
      </c>
      <c r="AR47" s="178">
        <v>18.717621150000014</v>
      </c>
      <c r="AS47" s="178">
        <v>0</v>
      </c>
      <c r="AT47" s="178">
        <v>1437.043455937051</v>
      </c>
    </row>
    <row r="48" spans="1:46">
      <c r="A48" s="430"/>
      <c r="B48" s="430"/>
      <c r="C48" s="432" t="s">
        <v>415</v>
      </c>
      <c r="D48" s="431" t="s">
        <v>144</v>
      </c>
      <c r="E48" s="431"/>
      <c r="F48" s="431"/>
      <c r="G48" s="431">
        <v>1050</v>
      </c>
      <c r="H48" s="178"/>
      <c r="I48" s="427">
        <v>1050</v>
      </c>
      <c r="J48" s="359">
        <v>248191.22331450623</v>
      </c>
      <c r="K48" s="359">
        <v>3246.3417732773401</v>
      </c>
      <c r="L48" s="359">
        <v>1641626</v>
      </c>
      <c r="M48" s="359">
        <v>2343</v>
      </c>
      <c r="N48" s="359">
        <v>11872.599110383071</v>
      </c>
      <c r="O48" s="359">
        <v>1369104140</v>
      </c>
      <c r="P48" s="359">
        <v>318832491</v>
      </c>
      <c r="Q48" s="359">
        <v>2033959275.79</v>
      </c>
      <c r="R48" s="359">
        <v>3056</v>
      </c>
      <c r="S48" s="359">
        <v>830</v>
      </c>
      <c r="T48" s="359">
        <v>4855287.1985333152</v>
      </c>
      <c r="U48" s="359">
        <v>1418.89816</v>
      </c>
      <c r="V48" s="359">
        <v>69588.808339999974</v>
      </c>
      <c r="W48" s="359">
        <v>23284.915401010257</v>
      </c>
      <c r="X48" s="359">
        <v>1266.34827374828</v>
      </c>
      <c r="Y48" s="359">
        <v>936413</v>
      </c>
      <c r="Z48" s="359">
        <v>5998059.7062259801</v>
      </c>
      <c r="AA48" s="359">
        <v>6269.6000526064436</v>
      </c>
      <c r="AB48" s="359">
        <v>4496.2611440000001</v>
      </c>
      <c r="AC48" s="178">
        <v>181508.70686376997</v>
      </c>
      <c r="AD48" s="178">
        <v>49250</v>
      </c>
      <c r="AE48" s="178">
        <v>4874623479.5500002</v>
      </c>
      <c r="AF48" s="181">
        <v>2093807.9142121177</v>
      </c>
      <c r="AG48" s="181">
        <v>27199133</v>
      </c>
      <c r="AH48" s="181">
        <v>57.272491000000002</v>
      </c>
      <c r="AI48" s="181">
        <v>8858.5895794499611</v>
      </c>
      <c r="AJ48" s="178">
        <v>3191</v>
      </c>
      <c r="AK48" s="178">
        <v>18001001</v>
      </c>
      <c r="AL48" s="178">
        <v>585404.08299999998</v>
      </c>
      <c r="AM48" s="178">
        <v>5604837.10713467</v>
      </c>
      <c r="AN48" s="178">
        <v>2599545</v>
      </c>
      <c r="AO48" s="178">
        <v>10676.025470435361</v>
      </c>
      <c r="AP48" s="178">
        <v>7471.6718868568532</v>
      </c>
      <c r="AQ48" s="178">
        <v>2759.3880241700008</v>
      </c>
      <c r="AR48" s="178">
        <v>355.80383782364578</v>
      </c>
      <c r="AS48" s="178">
        <v>4945</v>
      </c>
      <c r="AT48" s="178">
        <v>15053.266900377892</v>
      </c>
    </row>
    <row r="49" spans="1:46">
      <c r="A49" s="430"/>
      <c r="B49" s="430"/>
      <c r="C49" s="430"/>
      <c r="D49" s="431" t="s">
        <v>18</v>
      </c>
      <c r="E49" s="431"/>
      <c r="F49" s="431"/>
      <c r="G49" s="431">
        <v>1051</v>
      </c>
      <c r="H49" s="178"/>
      <c r="I49" s="427">
        <v>1051</v>
      </c>
      <c r="J49" s="359">
        <v>250013.50469999973</v>
      </c>
      <c r="K49" s="359">
        <v>2636.8439609933521</v>
      </c>
      <c r="L49" s="359">
        <v>1708811</v>
      </c>
      <c r="M49" s="359">
        <v>14709</v>
      </c>
      <c r="N49" s="359">
        <v>44713.639982202323</v>
      </c>
      <c r="O49" s="359">
        <v>1855406398</v>
      </c>
      <c r="P49" s="359">
        <v>1367768484</v>
      </c>
      <c r="Q49" s="359">
        <v>4611085181.0600004</v>
      </c>
      <c r="R49" s="359">
        <v>29072</v>
      </c>
      <c r="S49" s="359">
        <v>491.4</v>
      </c>
      <c r="T49" s="359">
        <v>4298939.2000821438</v>
      </c>
      <c r="U49" s="359">
        <v>161703.47993496002</v>
      </c>
      <c r="V49" s="359">
        <v>278556.98485784006</v>
      </c>
      <c r="W49" s="359">
        <v>94161.915428778506</v>
      </c>
      <c r="X49" s="359">
        <v>8237.4615223036944</v>
      </c>
      <c r="Y49" s="359">
        <v>4956953</v>
      </c>
      <c r="Z49" s="359">
        <v>39247504.845046498</v>
      </c>
      <c r="AA49" s="359">
        <v>7976.057946041411</v>
      </c>
      <c r="AB49" s="359">
        <v>7118.5902569999998</v>
      </c>
      <c r="AC49" s="178">
        <v>1303019.7372039792</v>
      </c>
      <c r="AD49" s="178">
        <v>64241</v>
      </c>
      <c r="AE49" s="178">
        <v>29344600469.43</v>
      </c>
      <c r="AF49" s="181">
        <v>8428511.6129577141</v>
      </c>
      <c r="AG49" s="181">
        <v>839583</v>
      </c>
      <c r="AH49" s="181">
        <v>606.33882100000005</v>
      </c>
      <c r="AI49" s="181">
        <v>11837.99524294</v>
      </c>
      <c r="AJ49" s="178">
        <v>8716</v>
      </c>
      <c r="AK49" s="178">
        <v>10208654</v>
      </c>
      <c r="AL49" s="178">
        <v>821856.72</v>
      </c>
      <c r="AM49" s="178">
        <v>14296292.099747999</v>
      </c>
      <c r="AN49" s="178">
        <v>31814280</v>
      </c>
      <c r="AO49" s="178">
        <v>42692.47060833421</v>
      </c>
      <c r="AP49" s="178">
        <v>39888.652396351928</v>
      </c>
      <c r="AQ49" s="178">
        <v>1885.1489704834389</v>
      </c>
      <c r="AR49" s="178">
        <v>734.72629610418005</v>
      </c>
      <c r="AS49" s="178">
        <v>24886</v>
      </c>
      <c r="AT49" s="178">
        <v>11524.381845218895</v>
      </c>
    </row>
    <row r="50" spans="1:46">
      <c r="A50" s="430"/>
      <c r="B50" s="430"/>
      <c r="C50" s="430"/>
      <c r="D50" s="431" t="s">
        <v>418</v>
      </c>
      <c r="E50" s="431"/>
      <c r="F50" s="431"/>
      <c r="G50" s="431">
        <v>1052</v>
      </c>
      <c r="H50" s="178"/>
      <c r="I50" s="427">
        <v>1052</v>
      </c>
      <c r="J50" s="359">
        <v>22070762.279935699</v>
      </c>
      <c r="K50" s="359">
        <v>56444.940734194068</v>
      </c>
      <c r="L50" s="359">
        <v>82929389.747649997</v>
      </c>
      <c r="M50" s="359">
        <v>74897.665154570015</v>
      </c>
      <c r="N50" s="359">
        <v>160853.68095315091</v>
      </c>
      <c r="O50" s="359">
        <v>185859058484</v>
      </c>
      <c r="P50" s="359">
        <v>77765478228.550003</v>
      </c>
      <c r="Q50" s="359">
        <v>103991241963.06665</v>
      </c>
      <c r="R50" s="359">
        <v>295854</v>
      </c>
      <c r="S50" s="359">
        <v>13226.5</v>
      </c>
      <c r="T50" s="359">
        <v>68077812.511212841</v>
      </c>
      <c r="U50" s="359">
        <v>14943734.93869029</v>
      </c>
      <c r="V50" s="359">
        <v>11838614.465909634</v>
      </c>
      <c r="W50" s="359">
        <v>12474198.495304108</v>
      </c>
      <c r="X50" s="359">
        <v>157066.96585478605</v>
      </c>
      <c r="Y50" s="359">
        <v>38759002</v>
      </c>
      <c r="Z50" s="359">
        <v>197548591.4476558</v>
      </c>
      <c r="AA50" s="359">
        <v>115201.03769477253</v>
      </c>
      <c r="AB50" s="359">
        <v>167807.91478753617</v>
      </c>
      <c r="AC50" s="178">
        <v>66811901.653487727</v>
      </c>
      <c r="AD50" s="178">
        <v>15680270</v>
      </c>
      <c r="AE50" s="178">
        <v>242188471176.83997</v>
      </c>
      <c r="AF50" s="181">
        <v>101312979.89367525</v>
      </c>
      <c r="AG50" s="181">
        <v>249507045</v>
      </c>
      <c r="AH50" s="181">
        <v>28579.724979999999</v>
      </c>
      <c r="AI50" s="181">
        <v>130521.23083839998</v>
      </c>
      <c r="AJ50" s="178">
        <v>48613.594813001931</v>
      </c>
      <c r="AK50" s="178">
        <v>177329285.89700001</v>
      </c>
      <c r="AL50" s="178">
        <v>154850866.85129499</v>
      </c>
      <c r="AM50" s="178">
        <v>284172933.11091423</v>
      </c>
      <c r="AN50" s="178">
        <v>191919501</v>
      </c>
      <c r="AO50" s="178">
        <v>156442.36167088151</v>
      </c>
      <c r="AP50" s="178">
        <v>276326.67655198526</v>
      </c>
      <c r="AQ50" s="178">
        <v>71909.536994653434</v>
      </c>
      <c r="AR50" s="178">
        <v>2080.3627927478278</v>
      </c>
      <c r="AS50" s="178">
        <v>105200</v>
      </c>
      <c r="AT50" s="178">
        <v>178202.81300468565</v>
      </c>
    </row>
    <row r="51" spans="1:46" ht="12.75" customHeight="1">
      <c r="A51" s="430"/>
      <c r="B51" s="430" t="s">
        <v>192</v>
      </c>
      <c r="C51" s="431"/>
      <c r="D51" s="431" t="s">
        <v>24</v>
      </c>
      <c r="E51" s="431"/>
      <c r="F51" s="431"/>
      <c r="G51" s="431">
        <v>1053</v>
      </c>
      <c r="H51" s="178"/>
      <c r="I51" s="427">
        <v>1053</v>
      </c>
      <c r="J51" s="359">
        <v>13008414.283949999</v>
      </c>
      <c r="K51" s="359">
        <v>6884.37831508</v>
      </c>
      <c r="L51" s="359">
        <v>18848246.459830001</v>
      </c>
      <c r="M51" s="359">
        <v>18670.105212119997</v>
      </c>
      <c r="N51" s="359">
        <v>21482.012631447255</v>
      </c>
      <c r="O51" s="359">
        <v>26348944129</v>
      </c>
      <c r="P51" s="359">
        <v>24293412317.920002</v>
      </c>
      <c r="Q51" s="359">
        <v>15214984370.32</v>
      </c>
      <c r="R51" s="359">
        <v>1081886</v>
      </c>
      <c r="S51" s="359">
        <v>1335280</v>
      </c>
      <c r="T51" s="359">
        <v>15858376</v>
      </c>
      <c r="U51" s="359">
        <v>11686676</v>
      </c>
      <c r="V51" s="359">
        <v>18517584.765619997</v>
      </c>
      <c r="W51" s="359">
        <v>12085901</v>
      </c>
      <c r="X51" s="359">
        <v>51548.245999999999</v>
      </c>
      <c r="Y51" s="359">
        <v>115361000</v>
      </c>
      <c r="Z51" s="359">
        <v>15122221.704670001</v>
      </c>
      <c r="AA51" s="359">
        <v>102060.94918900001</v>
      </c>
      <c r="AB51" s="359">
        <v>52925.303355015501</v>
      </c>
      <c r="AC51" s="178">
        <v>34483867</v>
      </c>
      <c r="AD51" s="178">
        <v>8831879</v>
      </c>
      <c r="AE51" s="178">
        <v>32588170187.27</v>
      </c>
      <c r="AF51" s="181">
        <v>15560308.098371001</v>
      </c>
      <c r="AG51" s="181">
        <v>30866198</v>
      </c>
      <c r="AH51" s="181">
        <v>34014</v>
      </c>
      <c r="AI51" s="181">
        <v>33691.300999999999</v>
      </c>
      <c r="AJ51" s="178">
        <v>10993.207994</v>
      </c>
      <c r="AK51" s="178">
        <v>635402957.77999997</v>
      </c>
      <c r="AL51" s="178">
        <v>630160096.92809999</v>
      </c>
      <c r="AM51" s="178">
        <v>365059009.03308761</v>
      </c>
      <c r="AN51" s="178">
        <v>589626524</v>
      </c>
      <c r="AO51" s="178">
        <v>13865</v>
      </c>
      <c r="AP51" s="178">
        <v>9591.5445736535203</v>
      </c>
      <c r="AQ51" s="178">
        <v>29821</v>
      </c>
      <c r="AR51" s="178">
        <v>21702.107091349793</v>
      </c>
      <c r="AS51" s="178">
        <v>7087</v>
      </c>
      <c r="AT51" s="178">
        <v>0</v>
      </c>
    </row>
    <row r="52" spans="1:46">
      <c r="A52" s="430"/>
      <c r="B52" s="430"/>
      <c r="C52" s="432"/>
      <c r="D52" s="431" t="s">
        <v>25</v>
      </c>
      <c r="E52" s="431"/>
      <c r="F52" s="431"/>
      <c r="G52" s="431">
        <v>1054</v>
      </c>
      <c r="H52" s="178"/>
      <c r="I52" s="427">
        <v>1054</v>
      </c>
      <c r="J52" s="359">
        <v>8375168.8000699999</v>
      </c>
      <c r="K52" s="359">
        <v>549.36520367340006</v>
      </c>
      <c r="L52" s="359">
        <v>20546052.501400001</v>
      </c>
      <c r="M52" s="359">
        <v>19583.880228279999</v>
      </c>
      <c r="N52" s="359">
        <v>85133.780206042749</v>
      </c>
      <c r="O52" s="359">
        <v>45432307318</v>
      </c>
      <c r="P52" s="359">
        <v>26916546993.709999</v>
      </c>
      <c r="Q52" s="359">
        <v>23511780218.18</v>
      </c>
      <c r="R52" s="359">
        <v>166999</v>
      </c>
      <c r="S52" s="359">
        <v>30306</v>
      </c>
      <c r="T52" s="359">
        <v>28742394</v>
      </c>
      <c r="U52" s="359">
        <v>4010002</v>
      </c>
      <c r="V52" s="359">
        <v>10362594.951660002</v>
      </c>
      <c r="W52" s="359">
        <v>6329322</v>
      </c>
      <c r="X52" s="359">
        <v>120855.95875999998</v>
      </c>
      <c r="Y52" s="359">
        <v>34078455</v>
      </c>
      <c r="Z52" s="359">
        <v>100693200.05041701</v>
      </c>
      <c r="AA52" s="359">
        <v>107650.24078300002</v>
      </c>
      <c r="AB52" s="359">
        <v>64452.4816162305</v>
      </c>
      <c r="AC52" s="178">
        <v>61792739</v>
      </c>
      <c r="AD52" s="178">
        <v>4827969</v>
      </c>
      <c r="AE52" s="178">
        <v>124326724136.35001</v>
      </c>
      <c r="AF52" s="181">
        <v>45479897.149329461</v>
      </c>
      <c r="AG52" s="181">
        <v>44822922</v>
      </c>
      <c r="AH52" s="181">
        <v>26595</v>
      </c>
      <c r="AI52" s="181">
        <v>51893.83231073046</v>
      </c>
      <c r="AJ52" s="178">
        <v>76326.684031063007</v>
      </c>
      <c r="AK52" s="178">
        <v>22898773.84</v>
      </c>
      <c r="AL52" s="178">
        <v>247886877.01716995</v>
      </c>
      <c r="AM52" s="178">
        <v>493272677.05325049</v>
      </c>
      <c r="AN52" s="178">
        <v>139389912</v>
      </c>
      <c r="AO52" s="178">
        <v>86500</v>
      </c>
      <c r="AP52" s="178">
        <v>173531.90005335209</v>
      </c>
      <c r="AQ52" s="178">
        <v>49374.14189074</v>
      </c>
      <c r="AR52" s="178">
        <v>6154.0700612126557</v>
      </c>
      <c r="AS52" s="178">
        <v>35618</v>
      </c>
      <c r="AT52" s="178">
        <v>31319.941009959242</v>
      </c>
    </row>
    <row r="53" spans="1:46">
      <c r="A53" s="430"/>
      <c r="B53" s="430"/>
      <c r="C53" s="432"/>
      <c r="D53" s="431" t="s">
        <v>26</v>
      </c>
      <c r="E53" s="431"/>
      <c r="F53" s="431"/>
      <c r="G53" s="431">
        <v>1055</v>
      </c>
      <c r="H53" s="178"/>
      <c r="I53" s="427">
        <v>1055</v>
      </c>
      <c r="J53" s="359">
        <v>6484145.7775800005</v>
      </c>
      <c r="K53" s="359">
        <v>904.40552969431997</v>
      </c>
      <c r="L53" s="359">
        <v>1205764.5443599999</v>
      </c>
      <c r="M53" s="359">
        <v>8003.3150124899994</v>
      </c>
      <c r="N53" s="359">
        <v>8947.1214575199992</v>
      </c>
      <c r="O53" s="359">
        <v>3322104777</v>
      </c>
      <c r="P53" s="359">
        <v>1452156423.95</v>
      </c>
      <c r="Q53" s="359">
        <v>5266245942.3199997</v>
      </c>
      <c r="R53" s="359">
        <v>27784</v>
      </c>
      <c r="S53" s="359">
        <v>11004</v>
      </c>
      <c r="T53" s="359">
        <v>17675100</v>
      </c>
      <c r="U53" s="359">
        <v>2983031</v>
      </c>
      <c r="V53" s="359">
        <v>5461304.7799800001</v>
      </c>
      <c r="W53" s="359">
        <v>1860465</v>
      </c>
      <c r="X53" s="359">
        <v>20568.439630000001</v>
      </c>
      <c r="Y53" s="359">
        <v>9819000</v>
      </c>
      <c r="Z53" s="359">
        <v>27900921.005277</v>
      </c>
      <c r="AA53" s="359">
        <v>16748.008000000002</v>
      </c>
      <c r="AB53" s="359">
        <v>24816.993969652001</v>
      </c>
      <c r="AC53" s="178">
        <v>11640429</v>
      </c>
      <c r="AD53" s="178">
        <v>3096919</v>
      </c>
      <c r="AE53" s="178">
        <v>23638864392.129997</v>
      </c>
      <c r="AF53" s="181">
        <v>9307779.352</v>
      </c>
      <c r="AG53" s="181">
        <v>13513113</v>
      </c>
      <c r="AH53" s="181">
        <v>10041</v>
      </c>
      <c r="AI53" s="181">
        <v>13113</v>
      </c>
      <c r="AJ53" s="178">
        <v>15790.063237670998</v>
      </c>
      <c r="AK53" s="178">
        <v>30547491.539999999</v>
      </c>
      <c r="AL53" s="178">
        <v>34613948.786022902</v>
      </c>
      <c r="AM53" s="178">
        <v>43825708.972149998</v>
      </c>
      <c r="AN53" s="178">
        <v>31933710</v>
      </c>
      <c r="AO53" s="178">
        <v>18156</v>
      </c>
      <c r="AP53" s="178">
        <v>32906.569647986777</v>
      </c>
      <c r="AQ53" s="178">
        <v>15630</v>
      </c>
      <c r="AR53" s="178">
        <v>8671.231388406999</v>
      </c>
      <c r="AS53" s="178">
        <v>9979</v>
      </c>
      <c r="AT53" s="178">
        <v>16551.27796300971</v>
      </c>
    </row>
    <row r="54" spans="1:46">
      <c r="A54" s="430"/>
      <c r="B54" s="430"/>
      <c r="C54" s="432"/>
      <c r="D54" s="431" t="s">
        <v>27</v>
      </c>
      <c r="E54" s="431"/>
      <c r="F54" s="431"/>
      <c r="G54" s="431">
        <v>1056</v>
      </c>
      <c r="H54" s="178"/>
      <c r="I54" s="427">
        <v>1056</v>
      </c>
      <c r="J54" s="359">
        <v>1109348.69735</v>
      </c>
      <c r="K54" s="359">
        <v>0</v>
      </c>
      <c r="L54" s="359">
        <v>5273377</v>
      </c>
      <c r="M54" s="359">
        <v>1461.76975625</v>
      </c>
      <c r="N54" s="359">
        <v>1584.7658438399999</v>
      </c>
      <c r="O54" s="359">
        <v>7292921828</v>
      </c>
      <c r="P54" s="359">
        <v>5331135065.3299999</v>
      </c>
      <c r="Q54" s="359">
        <v>3846052973.6599998</v>
      </c>
      <c r="R54" s="359">
        <v>6480</v>
      </c>
      <c r="S54" s="359">
        <v>3959</v>
      </c>
      <c r="T54" s="359">
        <v>2416266</v>
      </c>
      <c r="U54" s="359">
        <v>0</v>
      </c>
      <c r="V54" s="359">
        <v>703200.54842000012</v>
      </c>
      <c r="W54" s="359">
        <v>1094222</v>
      </c>
      <c r="X54" s="359">
        <v>22976.758490000007</v>
      </c>
      <c r="Y54" s="359">
        <v>22191728</v>
      </c>
      <c r="Z54" s="359">
        <v>21355995.7692203</v>
      </c>
      <c r="AA54" s="359">
        <v>13196</v>
      </c>
      <c r="AB54" s="359">
        <v>54819.165124116778</v>
      </c>
      <c r="AC54" s="178">
        <v>5313473</v>
      </c>
      <c r="AD54" s="178">
        <v>0</v>
      </c>
      <c r="AE54" s="178">
        <v>8061920093.21</v>
      </c>
      <c r="AF54" s="181">
        <v>5388243</v>
      </c>
      <c r="AG54" s="181">
        <v>1654973</v>
      </c>
      <c r="AH54" s="181">
        <v>4750</v>
      </c>
      <c r="AI54" s="181">
        <v>26919.664689269532</v>
      </c>
      <c r="AJ54" s="178">
        <v>1225.5</v>
      </c>
      <c r="AK54" s="178">
        <v>189529066.09558201</v>
      </c>
      <c r="AL54" s="178">
        <v>215053347.32538</v>
      </c>
      <c r="AM54" s="178">
        <v>105350615</v>
      </c>
      <c r="AN54" s="178">
        <v>8908985</v>
      </c>
      <c r="AO54" s="178">
        <v>7079</v>
      </c>
      <c r="AP54" s="178">
        <v>14573.9705755264</v>
      </c>
      <c r="AQ54" s="178">
        <v>7013.8717886591303</v>
      </c>
      <c r="AR54" s="178">
        <v>4728.2019140000002</v>
      </c>
      <c r="AS54" s="178">
        <v>2362</v>
      </c>
      <c r="AT54" s="178">
        <v>1.15258086893876</v>
      </c>
    </row>
    <row r="55" spans="1:46">
      <c r="A55" s="430"/>
      <c r="B55" s="430"/>
      <c r="C55" s="432"/>
      <c r="D55" s="431" t="s">
        <v>28</v>
      </c>
      <c r="E55" s="431"/>
      <c r="F55" s="431"/>
      <c r="G55" s="431">
        <v>1057</v>
      </c>
      <c r="H55" s="178"/>
      <c r="I55" s="427">
        <v>1057</v>
      </c>
      <c r="J55" s="359">
        <v>80871.307820000002</v>
      </c>
      <c r="K55" s="359">
        <v>10645.951121</v>
      </c>
      <c r="L55" s="359">
        <v>2746485.8119099997</v>
      </c>
      <c r="M55" s="359">
        <v>135.03560315000001</v>
      </c>
      <c r="N55" s="359">
        <v>2223.55166156</v>
      </c>
      <c r="O55" s="359">
        <v>30197253083</v>
      </c>
      <c r="P55" s="359">
        <v>8355430038.3800001</v>
      </c>
      <c r="Q55" s="359">
        <v>4953496529.79</v>
      </c>
      <c r="R55" s="359">
        <v>2495</v>
      </c>
      <c r="S55" s="359">
        <v>5087</v>
      </c>
      <c r="T55" s="359">
        <v>2596775</v>
      </c>
      <c r="U55" s="359">
        <v>0</v>
      </c>
      <c r="V55" s="359">
        <v>0</v>
      </c>
      <c r="W55" s="359">
        <v>0</v>
      </c>
      <c r="X55" s="359">
        <v>9670.4097500000007</v>
      </c>
      <c r="Y55" s="359">
        <v>22094271</v>
      </c>
      <c r="Z55" s="359">
        <v>74818749.860416099</v>
      </c>
      <c r="AA55" s="359">
        <v>46034.751199999999</v>
      </c>
      <c r="AB55" s="359">
        <v>65546.767334901204</v>
      </c>
      <c r="AC55" s="178">
        <v>54315239</v>
      </c>
      <c r="AD55" s="178">
        <v>10883994</v>
      </c>
      <c r="AE55" s="178">
        <v>29445932887.790001</v>
      </c>
      <c r="AF55" s="181">
        <v>4575479.0120000001</v>
      </c>
      <c r="AG55" s="181">
        <v>4463618</v>
      </c>
      <c r="AH55" s="181">
        <v>9916</v>
      </c>
      <c r="AI55" s="181">
        <v>14321.617</v>
      </c>
      <c r="AJ55" s="178">
        <v>22331.5</v>
      </c>
      <c r="AK55" s="178">
        <v>62746.04</v>
      </c>
      <c r="AL55" s="178">
        <v>282591039.48425299</v>
      </c>
      <c r="AM55" s="178">
        <v>183033488</v>
      </c>
      <c r="AN55" s="178">
        <v>128633272</v>
      </c>
      <c r="AO55" s="178">
        <v>11274</v>
      </c>
      <c r="AP55" s="178">
        <v>38081.401593463968</v>
      </c>
      <c r="AQ55" s="178">
        <v>10598</v>
      </c>
      <c r="AR55" s="178">
        <v>6456.1484566400004</v>
      </c>
      <c r="AS55" s="178">
        <v>1916</v>
      </c>
      <c r="AT55" s="178">
        <v>22285.476999999999</v>
      </c>
    </row>
    <row r="56" spans="1:46">
      <c r="A56" s="430"/>
      <c r="B56" s="430"/>
      <c r="C56" s="430"/>
      <c r="D56" s="431" t="s">
        <v>29</v>
      </c>
      <c r="E56" s="431"/>
      <c r="F56" s="431"/>
      <c r="G56" s="431">
        <v>1058</v>
      </c>
      <c r="H56" s="178"/>
      <c r="I56" s="427">
        <v>1058</v>
      </c>
      <c r="J56" s="359">
        <v>14424088</v>
      </c>
      <c r="K56" s="359">
        <v>0</v>
      </c>
      <c r="L56" s="359">
        <v>0</v>
      </c>
      <c r="M56" s="359">
        <v>6913.0141396799991</v>
      </c>
      <c r="N56" s="359">
        <v>14297</v>
      </c>
      <c r="O56" s="359">
        <v>18463841330</v>
      </c>
      <c r="P56" s="359">
        <v>0</v>
      </c>
      <c r="Q56" s="359">
        <v>0</v>
      </c>
      <c r="R56" s="359">
        <v>92029</v>
      </c>
      <c r="S56" s="359">
        <v>0</v>
      </c>
      <c r="T56" s="359">
        <v>40190705.853735618</v>
      </c>
      <c r="U56" s="359">
        <v>5839765.8047625003</v>
      </c>
      <c r="V56" s="359">
        <v>16735922.641902002</v>
      </c>
      <c r="W56" s="359">
        <v>5852043</v>
      </c>
      <c r="X56" s="359">
        <v>74111.827445838688</v>
      </c>
      <c r="Y56" s="359">
        <v>29321652</v>
      </c>
      <c r="Z56" s="359">
        <v>66027000</v>
      </c>
      <c r="AA56" s="359">
        <v>3656.2979234220006</v>
      </c>
      <c r="AB56" s="359">
        <v>16437.193254350001</v>
      </c>
      <c r="AC56" s="178">
        <v>0</v>
      </c>
      <c r="AD56" s="178">
        <v>0</v>
      </c>
      <c r="AE56" s="178">
        <v>26454516314</v>
      </c>
      <c r="AF56" s="181">
        <v>41101658.65008875</v>
      </c>
      <c r="AG56" s="181">
        <v>29073660</v>
      </c>
      <c r="AH56" s="181">
        <v>15246.8</v>
      </c>
      <c r="AI56" s="181">
        <v>53769.413999999997</v>
      </c>
      <c r="AJ56" s="178">
        <v>0</v>
      </c>
      <c r="AK56" s="178">
        <v>0</v>
      </c>
      <c r="AL56" s="178">
        <v>199873003.3671</v>
      </c>
      <c r="AM56" s="178">
        <v>193345253.89751998</v>
      </c>
      <c r="AN56" s="178">
        <v>157858197.93289998</v>
      </c>
      <c r="AO56" s="178">
        <v>31117.2408</v>
      </c>
      <c r="AP56" s="178">
        <v>177273.91823017734</v>
      </c>
      <c r="AQ56" s="178">
        <v>43783</v>
      </c>
      <c r="AR56" s="178">
        <v>2401.49775</v>
      </c>
      <c r="AS56" s="178">
        <v>29062</v>
      </c>
      <c r="AT56" s="178">
        <v>33380.479736694841</v>
      </c>
    </row>
    <row r="57" spans="1:46">
      <c r="A57" s="430"/>
      <c r="B57" s="430"/>
      <c r="C57" s="430"/>
      <c r="D57" s="431" t="s">
        <v>118</v>
      </c>
      <c r="E57" s="431"/>
      <c r="F57" s="431"/>
      <c r="G57" s="431">
        <v>1059</v>
      </c>
      <c r="H57" s="178"/>
      <c r="I57" s="427">
        <v>1059</v>
      </c>
      <c r="J57" s="359">
        <v>83521.000400000004</v>
      </c>
      <c r="K57" s="359">
        <v>0</v>
      </c>
      <c r="L57" s="359">
        <v>0</v>
      </c>
      <c r="M57" s="359">
        <v>0</v>
      </c>
      <c r="N57" s="359">
        <v>4664.6763999700006</v>
      </c>
      <c r="O57" s="359">
        <v>72321954</v>
      </c>
      <c r="P57" s="359">
        <v>0</v>
      </c>
      <c r="Q57" s="359">
        <v>0</v>
      </c>
      <c r="R57" s="359">
        <v>0</v>
      </c>
      <c r="S57" s="359">
        <v>0</v>
      </c>
      <c r="T57" s="359">
        <v>0</v>
      </c>
      <c r="U57" s="359">
        <v>0</v>
      </c>
      <c r="V57" s="359">
        <v>0</v>
      </c>
      <c r="W57" s="359">
        <v>1150000</v>
      </c>
      <c r="X57" s="359">
        <v>321.14037000000002</v>
      </c>
      <c r="Y57" s="359">
        <v>0</v>
      </c>
      <c r="Z57" s="359">
        <v>65199.68</v>
      </c>
      <c r="AA57" s="359">
        <v>0</v>
      </c>
      <c r="AB57" s="359">
        <v>0</v>
      </c>
      <c r="AC57" s="178">
        <v>0</v>
      </c>
      <c r="AD57" s="178">
        <v>0</v>
      </c>
      <c r="AE57" s="178">
        <v>0</v>
      </c>
      <c r="AF57" s="181">
        <v>4091000</v>
      </c>
      <c r="AG57" s="181">
        <v>5601632</v>
      </c>
      <c r="AH57" s="181">
        <v>1987</v>
      </c>
      <c r="AI57" s="181">
        <v>3475.0139999999992</v>
      </c>
      <c r="AJ57" s="178">
        <v>12712.852903999999</v>
      </c>
      <c r="AK57" s="178">
        <v>26728741.859999999</v>
      </c>
      <c r="AL57" s="178">
        <v>0</v>
      </c>
      <c r="AM57" s="178">
        <v>0</v>
      </c>
      <c r="AN57" s="178">
        <v>0</v>
      </c>
      <c r="AO57" s="178">
        <v>11585.515563611236</v>
      </c>
      <c r="AP57" s="178">
        <v>24520.73535201322</v>
      </c>
      <c r="AQ57" s="178">
        <v>5906</v>
      </c>
      <c r="AR57" s="178">
        <v>0</v>
      </c>
      <c r="AS57" s="178">
        <v>5491</v>
      </c>
      <c r="AT57" s="178">
        <v>8110.8386162273882</v>
      </c>
    </row>
    <row r="58" spans="1:46" ht="12.75" customHeight="1">
      <c r="A58" s="430"/>
      <c r="B58" s="430"/>
      <c r="C58" s="432"/>
      <c r="D58" s="431" t="s">
        <v>348</v>
      </c>
      <c r="E58" s="431"/>
      <c r="F58" s="431"/>
      <c r="G58" s="431">
        <v>1060</v>
      </c>
      <c r="H58" s="178"/>
      <c r="I58" s="427">
        <v>1060</v>
      </c>
      <c r="J58" s="359">
        <v>43565557.867169999</v>
      </c>
      <c r="K58" s="359">
        <v>18984.10016944772</v>
      </c>
      <c r="L58" s="359">
        <v>48619926.317499995</v>
      </c>
      <c r="M58" s="359">
        <v>54767.119951969988</v>
      </c>
      <c r="N58" s="359">
        <v>138332.90820038001</v>
      </c>
      <c r="O58" s="359">
        <v>131129694419</v>
      </c>
      <c r="P58" s="359">
        <v>66348680839.290001</v>
      </c>
      <c r="Q58" s="359">
        <v>52792560034.269997</v>
      </c>
      <c r="R58" s="359">
        <v>1377673</v>
      </c>
      <c r="S58" s="359">
        <v>1385636</v>
      </c>
      <c r="T58" s="359">
        <v>107479616.85373563</v>
      </c>
      <c r="U58" s="359">
        <v>24519474.804762501</v>
      </c>
      <c r="V58" s="359">
        <v>51780607.687582001</v>
      </c>
      <c r="W58" s="359">
        <v>28371953</v>
      </c>
      <c r="X58" s="359">
        <v>300052.78044583864</v>
      </c>
      <c r="Y58" s="359">
        <v>232866106</v>
      </c>
      <c r="Z58" s="359">
        <v>305983288.07000041</v>
      </c>
      <c r="AA58" s="359">
        <v>289346.24709542206</v>
      </c>
      <c r="AB58" s="359">
        <v>278997.90465426596</v>
      </c>
      <c r="AC58" s="178">
        <v>167545747</v>
      </c>
      <c r="AD58" s="178">
        <v>27640761</v>
      </c>
      <c r="AE58" s="178">
        <v>244516128010.75</v>
      </c>
      <c r="AF58" s="181">
        <v>125504365.2617892</v>
      </c>
      <c r="AG58" s="181">
        <v>129996116</v>
      </c>
      <c r="AH58" s="181">
        <v>102549.8</v>
      </c>
      <c r="AI58" s="181">
        <v>197183.84299999996</v>
      </c>
      <c r="AJ58" s="178">
        <v>139379.808166734</v>
      </c>
      <c r="AK58" s="178">
        <v>905169777.15558195</v>
      </c>
      <c r="AL58" s="178">
        <v>1610178312.9080257</v>
      </c>
      <c r="AM58" s="178">
        <v>1383886751.956008</v>
      </c>
      <c r="AN58" s="178">
        <v>1056350600.9329</v>
      </c>
      <c r="AO58" s="178">
        <v>179576.75636361123</v>
      </c>
      <c r="AP58" s="178">
        <v>470480.04002617329</v>
      </c>
      <c r="AQ58" s="178">
        <v>162126.01367939913</v>
      </c>
      <c r="AR58" s="178">
        <v>50113.256661609455</v>
      </c>
      <c r="AS58" s="178">
        <v>91515</v>
      </c>
      <c r="AT58" s="178">
        <v>111649.1669067601</v>
      </c>
    </row>
    <row r="59" spans="1:46">
      <c r="A59" s="430" t="s">
        <v>58</v>
      </c>
      <c r="B59" s="430" t="s">
        <v>193</v>
      </c>
      <c r="C59" s="431"/>
      <c r="D59" s="431" t="s">
        <v>420</v>
      </c>
      <c r="E59" s="431"/>
      <c r="F59" s="431"/>
      <c r="G59" s="431">
        <v>1061</v>
      </c>
      <c r="H59" s="178"/>
      <c r="I59" s="427">
        <v>1061</v>
      </c>
      <c r="J59" s="359">
        <v>60833563.063019693</v>
      </c>
      <c r="K59" s="359">
        <v>5470.5449851491403</v>
      </c>
      <c r="L59" s="359">
        <v>6828308</v>
      </c>
      <c r="M59" s="359">
        <v>51159</v>
      </c>
      <c r="N59" s="359">
        <v>96063</v>
      </c>
      <c r="O59" s="359">
        <v>27877121621</v>
      </c>
      <c r="P59" s="359">
        <v>3057744583.2600002</v>
      </c>
      <c r="Q59" s="359">
        <v>24938678642.369999</v>
      </c>
      <c r="R59" s="359">
        <v>7944</v>
      </c>
      <c r="S59" s="359">
        <v>353.28173837000003</v>
      </c>
      <c r="T59" s="359">
        <v>23299010.45316283</v>
      </c>
      <c r="U59" s="359">
        <v>581221</v>
      </c>
      <c r="V59" s="359">
        <v>1927402.8056000532</v>
      </c>
      <c r="W59" s="359">
        <v>46293.675200198646</v>
      </c>
      <c r="X59" s="359">
        <v>15170.802499432599</v>
      </c>
      <c r="Y59" s="359">
        <v>56063411</v>
      </c>
      <c r="Z59" s="359">
        <v>1052884965.80205</v>
      </c>
      <c r="AA59" s="359">
        <v>194626.66151581722</v>
      </c>
      <c r="AB59" s="359">
        <v>296718.39976144501</v>
      </c>
      <c r="AC59" s="178">
        <v>70169480.274497688</v>
      </c>
      <c r="AD59" s="178">
        <v>30</v>
      </c>
      <c r="AE59" s="178">
        <v>274360445507.10001</v>
      </c>
      <c r="AF59" s="181">
        <v>15426080.290853452</v>
      </c>
      <c r="AG59" s="181">
        <v>74075038.363651365</v>
      </c>
      <c r="AH59" s="181">
        <v>74632.089702280005</v>
      </c>
      <c r="AI59" s="181">
        <v>213405.1950317091</v>
      </c>
      <c r="AJ59" s="178">
        <v>288473</v>
      </c>
      <c r="AK59" s="178">
        <v>50407169.189624973</v>
      </c>
      <c r="AL59" s="178">
        <v>37366663.978783242</v>
      </c>
      <c r="AM59" s="178">
        <v>240141435.37342691</v>
      </c>
      <c r="AN59" s="178">
        <v>47622220</v>
      </c>
      <c r="AO59" s="178">
        <v>488510</v>
      </c>
      <c r="AP59" s="178">
        <v>2514915.4422106929</v>
      </c>
      <c r="AQ59" s="178">
        <v>45972.352505675102</v>
      </c>
      <c r="AR59" s="178">
        <v>42.550817024981455</v>
      </c>
      <c r="AS59" s="178">
        <v>296788.2</v>
      </c>
      <c r="AT59" s="178">
        <v>168151.36764825002</v>
      </c>
    </row>
    <row r="60" spans="1:46">
      <c r="A60" s="430"/>
      <c r="B60" s="430"/>
      <c r="C60" s="431"/>
      <c r="D60" s="431" t="s">
        <v>421</v>
      </c>
      <c r="E60" s="431"/>
      <c r="F60" s="431"/>
      <c r="G60" s="431">
        <v>1062</v>
      </c>
      <c r="H60" s="178"/>
      <c r="I60" s="427">
        <v>1062</v>
      </c>
      <c r="J60" s="359">
        <v>25626.350698673516</v>
      </c>
      <c r="K60" s="359">
        <v>0</v>
      </c>
      <c r="L60" s="359">
        <v>0</v>
      </c>
      <c r="M60" s="359">
        <v>465</v>
      </c>
      <c r="N60" s="359">
        <v>141602</v>
      </c>
      <c r="O60" s="359">
        <v>415625539</v>
      </c>
      <c r="P60" s="359">
        <v>7560</v>
      </c>
      <c r="Q60" s="359">
        <v>0</v>
      </c>
      <c r="R60" s="359">
        <v>0</v>
      </c>
      <c r="S60" s="359">
        <v>0</v>
      </c>
      <c r="T60" s="359">
        <v>2007.8350024924096</v>
      </c>
      <c r="U60" s="359">
        <v>0</v>
      </c>
      <c r="V60" s="359">
        <v>0</v>
      </c>
      <c r="W60" s="359">
        <v>0</v>
      </c>
      <c r="X60" s="359">
        <v>418498.1874273484</v>
      </c>
      <c r="Y60" s="359">
        <v>0</v>
      </c>
      <c r="Z60" s="359">
        <v>33008107.0133617</v>
      </c>
      <c r="AA60" s="359">
        <v>0</v>
      </c>
      <c r="AB60" s="359">
        <v>0</v>
      </c>
      <c r="AC60" s="178">
        <v>0</v>
      </c>
      <c r="AD60" s="178">
        <v>62</v>
      </c>
      <c r="AE60" s="178">
        <v>391371256223.20001</v>
      </c>
      <c r="AF60" s="181">
        <v>0</v>
      </c>
      <c r="AG60" s="181">
        <v>7230.7285518664903</v>
      </c>
      <c r="AH60" s="181">
        <v>0.12365413</v>
      </c>
      <c r="AI60" s="181">
        <v>2.509979380976118E-2</v>
      </c>
      <c r="AJ60" s="178">
        <v>68625</v>
      </c>
      <c r="AK60" s="178">
        <v>0</v>
      </c>
      <c r="AL60" s="178">
        <v>0</v>
      </c>
      <c r="AM60" s="178">
        <v>734257.15272419038</v>
      </c>
      <c r="AN60" s="178">
        <v>0</v>
      </c>
      <c r="AO60" s="178">
        <v>34</v>
      </c>
      <c r="AP60" s="178">
        <v>0</v>
      </c>
      <c r="AQ60" s="178">
        <v>0</v>
      </c>
      <c r="AR60" s="178">
        <v>0</v>
      </c>
      <c r="AS60" s="178">
        <v>0</v>
      </c>
      <c r="AT60" s="178">
        <v>114374.503714529</v>
      </c>
    </row>
    <row r="61" spans="1:46">
      <c r="A61" s="430"/>
      <c r="B61" s="430"/>
      <c r="C61" s="431"/>
      <c r="D61" s="431" t="s">
        <v>422</v>
      </c>
      <c r="E61" s="431"/>
      <c r="F61" s="431"/>
      <c r="G61" s="431">
        <v>1063</v>
      </c>
      <c r="H61" s="178"/>
      <c r="I61" s="427">
        <v>1063</v>
      </c>
      <c r="J61" s="359">
        <v>15932859.92243458</v>
      </c>
      <c r="K61" s="359">
        <v>10284.903073396623</v>
      </c>
      <c r="L61" s="359">
        <v>31671772</v>
      </c>
      <c r="M61" s="359">
        <v>78336</v>
      </c>
      <c r="N61" s="359">
        <v>308109</v>
      </c>
      <c r="O61" s="359">
        <v>14282575320</v>
      </c>
      <c r="P61" s="359">
        <v>2960545029.1500001</v>
      </c>
      <c r="Q61" s="359">
        <v>40603193731.201614</v>
      </c>
      <c r="R61" s="359">
        <v>46789</v>
      </c>
      <c r="S61" s="359">
        <v>533.60795914999994</v>
      </c>
      <c r="T61" s="359">
        <v>46668876.199932687</v>
      </c>
      <c r="U61" s="359">
        <v>159104</v>
      </c>
      <c r="V61" s="359">
        <v>9839338.9327302519</v>
      </c>
      <c r="W61" s="359">
        <v>77515.469384045762</v>
      </c>
      <c r="X61" s="359">
        <v>33233.009987549347</v>
      </c>
      <c r="Y61" s="359">
        <v>83636510</v>
      </c>
      <c r="Z61" s="359">
        <v>609219528.53729796</v>
      </c>
      <c r="AA61" s="359">
        <v>118163.16419068874</v>
      </c>
      <c r="AB61" s="359">
        <v>466827.02664033463</v>
      </c>
      <c r="AC61" s="178">
        <v>20910275.122521773</v>
      </c>
      <c r="AD61" s="178">
        <v>24885</v>
      </c>
      <c r="AE61" s="178">
        <v>325196255275.71002</v>
      </c>
      <c r="AF61" s="181">
        <v>14343292.889781855</v>
      </c>
      <c r="AG61" s="181">
        <v>67520352.602068022</v>
      </c>
      <c r="AH61" s="181">
        <v>91785.618190919908</v>
      </c>
      <c r="AI61" s="181">
        <v>200364.19035681582</v>
      </c>
      <c r="AJ61" s="178">
        <v>179527</v>
      </c>
      <c r="AK61" s="178">
        <v>61654114.527727224</v>
      </c>
      <c r="AL61" s="178">
        <v>308948663.28166068</v>
      </c>
      <c r="AM61" s="178">
        <v>779887109.30617285</v>
      </c>
      <c r="AN61" s="178">
        <v>114759657</v>
      </c>
      <c r="AO61" s="178">
        <v>852671</v>
      </c>
      <c r="AP61" s="178">
        <v>1178441.014288014</v>
      </c>
      <c r="AQ61" s="178">
        <v>72582.66470166744</v>
      </c>
      <c r="AR61" s="178">
        <v>638.5046948312272</v>
      </c>
      <c r="AS61" s="178">
        <v>599446.6</v>
      </c>
      <c r="AT61" s="178">
        <v>150971.53146126302</v>
      </c>
    </row>
    <row r="62" spans="1:46">
      <c r="A62" s="430"/>
      <c r="B62" s="430"/>
      <c r="C62" s="431"/>
      <c r="D62" s="431" t="s">
        <v>423</v>
      </c>
      <c r="E62" s="431"/>
      <c r="F62" s="431"/>
      <c r="G62" s="431">
        <v>1064</v>
      </c>
      <c r="H62" s="178"/>
      <c r="I62" s="427">
        <v>1064</v>
      </c>
      <c r="J62" s="359">
        <v>1971765254.272047</v>
      </c>
      <c r="K62" s="359">
        <v>16536.749691283923</v>
      </c>
      <c r="L62" s="359">
        <v>47191322</v>
      </c>
      <c r="M62" s="359">
        <v>244295</v>
      </c>
      <c r="N62" s="359">
        <v>253514</v>
      </c>
      <c r="O62" s="359">
        <v>539654949353</v>
      </c>
      <c r="P62" s="359">
        <v>8916857113.4699993</v>
      </c>
      <c r="Q62" s="359">
        <v>455941008593.29382</v>
      </c>
      <c r="R62" s="359">
        <v>24391</v>
      </c>
      <c r="S62" s="359">
        <v>7156.5654074100003</v>
      </c>
      <c r="T62" s="359">
        <v>78722755.456670284</v>
      </c>
      <c r="U62" s="359">
        <v>2722103</v>
      </c>
      <c r="V62" s="359">
        <v>16340227.0581812</v>
      </c>
      <c r="W62" s="359">
        <v>63707.083818770232</v>
      </c>
      <c r="X62" s="359">
        <v>77680.544339303786</v>
      </c>
      <c r="Y62" s="359">
        <v>185277451</v>
      </c>
      <c r="Z62" s="359">
        <v>969879297.36825299</v>
      </c>
      <c r="AA62" s="359">
        <v>405022.22971381183</v>
      </c>
      <c r="AB62" s="359">
        <v>453031.22901047586</v>
      </c>
      <c r="AC62" s="178">
        <v>240706376.83246809</v>
      </c>
      <c r="AD62" s="178">
        <v>4240</v>
      </c>
      <c r="AE62" s="178">
        <v>337432308433.95001</v>
      </c>
      <c r="AF62" s="181">
        <v>9229109.2513884716</v>
      </c>
      <c r="AG62" s="181">
        <v>250926957.94055477</v>
      </c>
      <c r="AH62" s="181">
        <v>128689.53776871986</v>
      </c>
      <c r="AI62" s="181">
        <v>964012.08917163964</v>
      </c>
      <c r="AJ62" s="178">
        <v>376032</v>
      </c>
      <c r="AK62" s="178">
        <v>173425718.60527694</v>
      </c>
      <c r="AL62" s="178">
        <v>384446910.66338879</v>
      </c>
      <c r="AM62" s="178">
        <v>1574156201.0472572</v>
      </c>
      <c r="AN62" s="178">
        <v>139052825</v>
      </c>
      <c r="AO62" s="178">
        <v>1340665</v>
      </c>
      <c r="AP62" s="178">
        <v>167006.91205384996</v>
      </c>
      <c r="AQ62" s="178">
        <v>46054.470176706338</v>
      </c>
      <c r="AR62" s="178">
        <v>645.86499471739364</v>
      </c>
      <c r="AS62" s="178">
        <v>617844.78</v>
      </c>
      <c r="AT62" s="178">
        <v>78273.860142097998</v>
      </c>
    </row>
    <row r="63" spans="1:46">
      <c r="A63" s="430"/>
      <c r="B63" s="430"/>
      <c r="C63" s="431"/>
      <c r="D63" s="431" t="s">
        <v>424</v>
      </c>
      <c r="E63" s="431"/>
      <c r="F63" s="431"/>
      <c r="G63" s="431">
        <v>1065</v>
      </c>
      <c r="H63" s="178"/>
      <c r="I63" s="427">
        <v>1065</v>
      </c>
      <c r="J63" s="359">
        <v>945221.59009526251</v>
      </c>
      <c r="K63" s="359">
        <v>61548.231</v>
      </c>
      <c r="L63" s="359">
        <v>14760230</v>
      </c>
      <c r="M63" s="359">
        <v>72132</v>
      </c>
      <c r="N63" s="359">
        <v>539316</v>
      </c>
      <c r="O63" s="359">
        <v>2134940773</v>
      </c>
      <c r="P63" s="359">
        <v>3095846248.0999999</v>
      </c>
      <c r="Q63" s="359">
        <v>14019117203.394739</v>
      </c>
      <c r="R63" s="359">
        <v>2394</v>
      </c>
      <c r="S63" s="359">
        <v>241.290086</v>
      </c>
      <c r="T63" s="359">
        <v>41141138.182147235</v>
      </c>
      <c r="U63" s="359">
        <v>25499</v>
      </c>
      <c r="V63" s="359">
        <v>1798508.5784545785</v>
      </c>
      <c r="W63" s="359">
        <v>59195.082143365013</v>
      </c>
      <c r="X63" s="359">
        <v>164709.24733872688</v>
      </c>
      <c r="Y63" s="359">
        <v>50022434</v>
      </c>
      <c r="Z63" s="359">
        <v>1351454231.7900701</v>
      </c>
      <c r="AA63" s="359">
        <v>2924.2912249925666</v>
      </c>
      <c r="AB63" s="359">
        <v>949545.85796310334</v>
      </c>
      <c r="AC63" s="178">
        <v>675378.01661819697</v>
      </c>
      <c r="AD63" s="178">
        <v>0</v>
      </c>
      <c r="AE63" s="178">
        <v>467922449107.78998</v>
      </c>
      <c r="AF63" s="181">
        <v>5430441.9728470827</v>
      </c>
      <c r="AG63" s="181">
        <v>101841216.38280573</v>
      </c>
      <c r="AH63" s="181">
        <v>556.25970119999988</v>
      </c>
      <c r="AI63" s="181">
        <v>276606.42850177869</v>
      </c>
      <c r="AJ63" s="178">
        <v>65943</v>
      </c>
      <c r="AK63" s="178">
        <v>7101563.1535979779</v>
      </c>
      <c r="AL63" s="178">
        <v>32005014.488976918</v>
      </c>
      <c r="AM63" s="178">
        <v>897933345.3014338</v>
      </c>
      <c r="AN63" s="178">
        <v>57080646</v>
      </c>
      <c r="AO63" s="178">
        <v>794327</v>
      </c>
      <c r="AP63" s="178">
        <v>3653212.2084096042</v>
      </c>
      <c r="AQ63" s="178">
        <v>6318.896692833875</v>
      </c>
      <c r="AR63" s="178">
        <v>0</v>
      </c>
      <c r="AS63" s="178">
        <v>509505.58</v>
      </c>
      <c r="AT63" s="178">
        <v>5262848.7136448231</v>
      </c>
    </row>
    <row r="64" spans="1:46">
      <c r="A64" s="430"/>
      <c r="B64" s="430"/>
      <c r="C64" s="431"/>
      <c r="D64" s="431" t="s">
        <v>425</v>
      </c>
      <c r="E64" s="431"/>
      <c r="F64" s="431"/>
      <c r="G64" s="431">
        <v>1066</v>
      </c>
      <c r="H64" s="178"/>
      <c r="I64" s="427">
        <v>1066</v>
      </c>
      <c r="J64" s="359">
        <v>1625377309.9796658</v>
      </c>
      <c r="K64" s="359">
        <v>4568212.879638074</v>
      </c>
      <c r="L64" s="359">
        <v>1673801868</v>
      </c>
      <c r="M64" s="359">
        <v>15567918</v>
      </c>
      <c r="N64" s="359">
        <v>39496325</v>
      </c>
      <c r="O64" s="359">
        <v>4632519310409</v>
      </c>
      <c r="P64" s="359">
        <v>3535992093067</v>
      </c>
      <c r="Q64" s="359">
        <v>2488196003008.5298</v>
      </c>
      <c r="R64" s="359">
        <v>3350447</v>
      </c>
      <c r="S64" s="359">
        <v>748110.48922075017</v>
      </c>
      <c r="T64" s="359">
        <v>9036275387.7193394</v>
      </c>
      <c r="U64" s="359">
        <v>1071407279</v>
      </c>
      <c r="V64" s="359">
        <v>502941450.26901001</v>
      </c>
      <c r="W64" s="359">
        <v>224495727.50270844</v>
      </c>
      <c r="X64" s="359">
        <v>3526482.3563788878</v>
      </c>
      <c r="Y64" s="359">
        <v>2739599415</v>
      </c>
      <c r="Z64" s="359">
        <v>16155954878.758101</v>
      </c>
      <c r="AA64" s="359">
        <v>12078902.9559341</v>
      </c>
      <c r="AB64" s="359">
        <v>10973457.720012296</v>
      </c>
      <c r="AC64" s="178">
        <v>3676647051.9269199</v>
      </c>
      <c r="AD64" s="178">
        <v>184974699</v>
      </c>
      <c r="AE64" s="178">
        <v>15552447354594.715</v>
      </c>
      <c r="AF64" s="181">
        <v>8132174197.9054193</v>
      </c>
      <c r="AG64" s="181">
        <v>5684642103.1837921</v>
      </c>
      <c r="AH64" s="181">
        <v>5522261.8371122796</v>
      </c>
      <c r="AI64" s="181">
        <v>9497632.081345981</v>
      </c>
      <c r="AJ64" s="178">
        <v>2620709</v>
      </c>
      <c r="AK64" s="178">
        <v>69716788314.788956</v>
      </c>
      <c r="AL64" s="178">
        <v>29037278358.52528</v>
      </c>
      <c r="AM64" s="178">
        <v>17021951548.453812</v>
      </c>
      <c r="AN64" s="178">
        <v>8622397572</v>
      </c>
      <c r="AO64" s="178">
        <v>2109045</v>
      </c>
      <c r="AP64" s="178">
        <v>16756096.198831372</v>
      </c>
      <c r="AQ64" s="178">
        <v>795443.3933484616</v>
      </c>
      <c r="AR64" s="178">
        <v>37958.936290374484</v>
      </c>
      <c r="AS64" s="178">
        <v>5421113.9199999999</v>
      </c>
      <c r="AT64" s="178">
        <v>2481106.4284999999</v>
      </c>
    </row>
    <row r="65" spans="1:46">
      <c r="A65" s="430"/>
      <c r="B65" s="430"/>
      <c r="C65" s="431"/>
      <c r="D65" s="431" t="s">
        <v>426</v>
      </c>
      <c r="E65" s="431"/>
      <c r="F65" s="431"/>
      <c r="G65" s="431">
        <v>1067</v>
      </c>
      <c r="H65" s="178"/>
      <c r="I65" s="427">
        <v>1067</v>
      </c>
      <c r="J65" s="359">
        <v>117227851.80684061</v>
      </c>
      <c r="K65" s="359">
        <v>117621.60392183614</v>
      </c>
      <c r="L65" s="359">
        <v>306576745</v>
      </c>
      <c r="M65" s="359">
        <v>736702</v>
      </c>
      <c r="N65" s="359">
        <v>2604796</v>
      </c>
      <c r="O65" s="359">
        <v>73362591735</v>
      </c>
      <c r="P65" s="359">
        <v>21184166219.599998</v>
      </c>
      <c r="Q65" s="359">
        <v>566916751277.55566</v>
      </c>
      <c r="R65" s="359">
        <v>562710</v>
      </c>
      <c r="S65" s="359">
        <v>27903.329707279998</v>
      </c>
      <c r="T65" s="359">
        <v>328110532.59407359</v>
      </c>
      <c r="U65" s="359">
        <v>17295654</v>
      </c>
      <c r="V65" s="359">
        <v>49263129.010015182</v>
      </c>
      <c r="W65" s="359">
        <v>1197225.1683242761</v>
      </c>
      <c r="X65" s="359">
        <v>1177220.1315335985</v>
      </c>
      <c r="Y65" s="359">
        <v>1181049886</v>
      </c>
      <c r="Z65" s="359">
        <v>2124714850.0445399</v>
      </c>
      <c r="AA65" s="359">
        <v>1806964.1393045678</v>
      </c>
      <c r="AB65" s="359">
        <v>2248991.4891508501</v>
      </c>
      <c r="AC65" s="178">
        <v>192919041.08317396</v>
      </c>
      <c r="AD65" s="178">
        <v>11623</v>
      </c>
      <c r="AE65" s="178">
        <v>1561126558660.8511</v>
      </c>
      <c r="AF65" s="181">
        <v>104394028.75780633</v>
      </c>
      <c r="AG65" s="181">
        <v>464944859.37071311</v>
      </c>
      <c r="AH65" s="181">
        <v>566910.95755190996</v>
      </c>
      <c r="AI65" s="181">
        <v>1575173.1364562029</v>
      </c>
      <c r="AJ65" s="178">
        <v>2587504</v>
      </c>
      <c r="AK65" s="178">
        <v>725754242.56815243</v>
      </c>
      <c r="AL65" s="178">
        <v>451898623.99392599</v>
      </c>
      <c r="AM65" s="178">
        <v>2671420709.6578102</v>
      </c>
      <c r="AN65" s="178">
        <v>590957277</v>
      </c>
      <c r="AO65" s="178">
        <v>11618384</v>
      </c>
      <c r="AP65" s="178">
        <v>23213999.367216978</v>
      </c>
      <c r="AQ65" s="178">
        <v>3872213.7844258556</v>
      </c>
      <c r="AR65" s="178">
        <v>402621.01417248999</v>
      </c>
      <c r="AS65" s="178">
        <v>15179318.609999999</v>
      </c>
      <c r="AT65" s="178">
        <v>1013193.4242206401</v>
      </c>
    </row>
    <row r="66" spans="1:46" ht="12.75" customHeight="1">
      <c r="A66" s="430"/>
      <c r="B66" s="430"/>
      <c r="C66" s="431"/>
      <c r="D66" s="431" t="s">
        <v>427</v>
      </c>
      <c r="E66" s="431"/>
      <c r="F66" s="431"/>
      <c r="G66" s="431">
        <v>1068</v>
      </c>
      <c r="H66" s="178"/>
      <c r="I66" s="427">
        <v>1068</v>
      </c>
      <c r="J66" s="359">
        <v>64717753.573885657</v>
      </c>
      <c r="K66" s="359">
        <v>16026.471081000002</v>
      </c>
      <c r="L66" s="359">
        <v>2544048</v>
      </c>
      <c r="M66" s="359">
        <v>45034</v>
      </c>
      <c r="N66" s="359">
        <v>200755</v>
      </c>
      <c r="O66" s="359">
        <v>16011310849</v>
      </c>
      <c r="P66" s="359">
        <v>677678173.41999996</v>
      </c>
      <c r="Q66" s="359">
        <v>3560281700.973608</v>
      </c>
      <c r="R66" s="359">
        <v>1760</v>
      </c>
      <c r="S66" s="359">
        <v>6515.0499298000004</v>
      </c>
      <c r="T66" s="359">
        <v>29757842.235674571</v>
      </c>
      <c r="U66" s="359">
        <v>209841</v>
      </c>
      <c r="V66" s="359">
        <v>45801.485369981252</v>
      </c>
      <c r="W66" s="359">
        <v>12607.49410591119</v>
      </c>
      <c r="X66" s="359">
        <v>55782.734918286238</v>
      </c>
      <c r="Y66" s="359">
        <v>21998433</v>
      </c>
      <c r="Z66" s="359">
        <v>745775083.79070401</v>
      </c>
      <c r="AA66" s="359">
        <v>149734.41002172485</v>
      </c>
      <c r="AB66" s="359">
        <v>601469.00643052475</v>
      </c>
      <c r="AC66" s="178">
        <v>87216394.530569419</v>
      </c>
      <c r="AD66" s="178">
        <v>25</v>
      </c>
      <c r="AE66" s="178">
        <v>764827329791.06995</v>
      </c>
      <c r="AF66" s="181">
        <v>17061521.845220543</v>
      </c>
      <c r="AG66" s="181">
        <v>94870488.181814969</v>
      </c>
      <c r="AH66" s="181">
        <v>66917.935373289991</v>
      </c>
      <c r="AI66" s="181">
        <v>341723.91539335571</v>
      </c>
      <c r="AJ66" s="178">
        <v>305866</v>
      </c>
      <c r="AK66" s="178">
        <v>56646083.086043239</v>
      </c>
      <c r="AL66" s="178">
        <v>118776533.2925147</v>
      </c>
      <c r="AM66" s="178">
        <v>407155936.55075645</v>
      </c>
      <c r="AN66" s="178">
        <v>69048748</v>
      </c>
      <c r="AO66" s="178">
        <v>709086</v>
      </c>
      <c r="AP66" s="178">
        <v>4350109.2430615723</v>
      </c>
      <c r="AQ66" s="178">
        <v>11985.491894075101</v>
      </c>
      <c r="AR66" s="178">
        <v>15.904349346056168</v>
      </c>
      <c r="AS66" s="178">
        <v>99333.66</v>
      </c>
      <c r="AT66" s="178">
        <v>5040064.0214649793</v>
      </c>
    </row>
    <row r="67" spans="1:46">
      <c r="A67" s="430"/>
      <c r="B67" s="430"/>
      <c r="C67" s="430"/>
      <c r="D67" s="431" t="s">
        <v>428</v>
      </c>
      <c r="E67" s="431"/>
      <c r="F67" s="431"/>
      <c r="G67" s="431">
        <v>1069</v>
      </c>
      <c r="H67" s="178"/>
      <c r="I67" s="427">
        <v>1069</v>
      </c>
      <c r="J67" s="359">
        <v>72601.245184755637</v>
      </c>
      <c r="K67" s="359">
        <v>1.0620000000000001</v>
      </c>
      <c r="L67" s="359">
        <v>1429</v>
      </c>
      <c r="M67" s="359">
        <v>203</v>
      </c>
      <c r="N67" s="359">
        <v>842455</v>
      </c>
      <c r="O67" s="359">
        <v>580669946</v>
      </c>
      <c r="P67" s="359">
        <v>5280944.2699999996</v>
      </c>
      <c r="Q67" s="359">
        <v>6544948.5691199843</v>
      </c>
      <c r="R67" s="359">
        <v>498</v>
      </c>
      <c r="S67" s="359">
        <v>2.84958482</v>
      </c>
      <c r="T67" s="359">
        <v>7160.5763983758707</v>
      </c>
      <c r="U67" s="359">
        <v>0</v>
      </c>
      <c r="V67" s="359">
        <v>8628.535329596205</v>
      </c>
      <c r="W67" s="359">
        <v>0</v>
      </c>
      <c r="X67" s="359">
        <v>39.955105742475318</v>
      </c>
      <c r="Y67" s="359">
        <v>337634</v>
      </c>
      <c r="Z67" s="359">
        <v>85745524.268559799</v>
      </c>
      <c r="AA67" s="359">
        <v>12.293255771531063</v>
      </c>
      <c r="AB67" s="359">
        <v>35.503471666830102</v>
      </c>
      <c r="AC67" s="178">
        <v>23840.245496602813</v>
      </c>
      <c r="AD67" s="178">
        <v>98</v>
      </c>
      <c r="AE67" s="178">
        <v>43477540911.440002</v>
      </c>
      <c r="AF67" s="181">
        <v>22776.669139285656</v>
      </c>
      <c r="AG67" s="181">
        <v>177265.99505188613</v>
      </c>
      <c r="AH67" s="181">
        <v>104.49049530000001</v>
      </c>
      <c r="AI67" s="181">
        <v>274.71756847066246</v>
      </c>
      <c r="AJ67" s="178">
        <v>558</v>
      </c>
      <c r="AK67" s="178">
        <v>278024.93414910464</v>
      </c>
      <c r="AL67" s="178">
        <v>140907.03077285248</v>
      </c>
      <c r="AM67" s="178">
        <v>3057727.6494515799</v>
      </c>
      <c r="AN67" s="178">
        <v>76743</v>
      </c>
      <c r="AO67" s="178">
        <v>20575</v>
      </c>
      <c r="AP67" s="178">
        <v>492549.83219549997</v>
      </c>
      <c r="AQ67" s="178">
        <v>212.65199879471686</v>
      </c>
      <c r="AR67" s="178">
        <v>1.2185980175063769</v>
      </c>
      <c r="AS67" s="178">
        <v>1053.17</v>
      </c>
      <c r="AT67" s="178">
        <v>532007.79995938949</v>
      </c>
    </row>
    <row r="68" spans="1:46">
      <c r="A68" s="430"/>
      <c r="B68" s="430"/>
      <c r="C68" s="430"/>
      <c r="D68" s="431" t="s">
        <v>429</v>
      </c>
      <c r="E68" s="431"/>
      <c r="F68" s="431"/>
      <c r="G68" s="431">
        <v>1070</v>
      </c>
      <c r="H68" s="178"/>
      <c r="I68" s="427">
        <v>1070</v>
      </c>
      <c r="J68" s="359">
        <v>34048258.25468263</v>
      </c>
      <c r="K68" s="359">
        <v>7348.7685849946101</v>
      </c>
      <c r="L68" s="359">
        <v>11626276</v>
      </c>
      <c r="M68" s="359">
        <v>238400</v>
      </c>
      <c r="N68" s="359">
        <v>760980</v>
      </c>
      <c r="O68" s="359">
        <v>21800653208</v>
      </c>
      <c r="P68" s="359">
        <v>5817933116.0699997</v>
      </c>
      <c r="Q68" s="359">
        <v>60356683006.48307</v>
      </c>
      <c r="R68" s="359">
        <v>11301</v>
      </c>
      <c r="S68" s="359">
        <v>1232.3471549099997</v>
      </c>
      <c r="T68" s="359">
        <v>53682426.789615594</v>
      </c>
      <c r="U68" s="359">
        <v>2470748</v>
      </c>
      <c r="V68" s="359">
        <v>11879070.651961209</v>
      </c>
      <c r="W68" s="359">
        <v>116731.55665929022</v>
      </c>
      <c r="X68" s="359">
        <v>62224.710541998735</v>
      </c>
      <c r="Y68" s="359">
        <v>92119880</v>
      </c>
      <c r="Z68" s="359">
        <v>4706349994.6784296</v>
      </c>
      <c r="AA68" s="359">
        <v>638632.71664909262</v>
      </c>
      <c r="AB68" s="359">
        <v>3917774.4968176419</v>
      </c>
      <c r="AC68" s="178">
        <v>61571803.827909134</v>
      </c>
      <c r="AD68" s="178">
        <v>332</v>
      </c>
      <c r="AE68" s="178">
        <v>2075723242744.5039</v>
      </c>
      <c r="AF68" s="181">
        <v>28259628.208671644</v>
      </c>
      <c r="AG68" s="181">
        <v>2258132890.9744115</v>
      </c>
      <c r="AH68" s="181">
        <v>187083.58321841</v>
      </c>
      <c r="AI68" s="181">
        <v>774226.0430812228</v>
      </c>
      <c r="AJ68" s="178">
        <v>309447</v>
      </c>
      <c r="AK68" s="178">
        <v>89975533.782787248</v>
      </c>
      <c r="AL68" s="178">
        <v>118658116.21705054</v>
      </c>
      <c r="AM68" s="178">
        <v>1530461775.2183702</v>
      </c>
      <c r="AN68" s="178">
        <v>98439522</v>
      </c>
      <c r="AO68" s="178">
        <v>8853373</v>
      </c>
      <c r="AP68" s="178">
        <v>2767734.3893518397</v>
      </c>
      <c r="AQ68" s="178">
        <v>60973.760561594376</v>
      </c>
      <c r="AR68" s="178">
        <v>1118.4910524086147</v>
      </c>
      <c r="AS68" s="178">
        <v>427523.39</v>
      </c>
      <c r="AT68" s="178">
        <v>391169.96220734599</v>
      </c>
    </row>
    <row r="69" spans="1:46">
      <c r="A69" s="430"/>
      <c r="B69" s="430"/>
      <c r="C69" s="430"/>
      <c r="D69" s="431" t="s">
        <v>601</v>
      </c>
      <c r="E69" s="431"/>
      <c r="F69" s="431"/>
      <c r="G69" s="431">
        <v>1108</v>
      </c>
      <c r="H69" s="178"/>
      <c r="I69" s="427">
        <v>1108</v>
      </c>
      <c r="J69" s="359">
        <v>367718.30939058069</v>
      </c>
      <c r="K69" s="359">
        <v>732.31</v>
      </c>
      <c r="L69" s="359">
        <v>2694897</v>
      </c>
      <c r="M69" s="359">
        <v>22400</v>
      </c>
      <c r="N69" s="359">
        <v>44956</v>
      </c>
      <c r="O69" s="359">
        <v>3134985119</v>
      </c>
      <c r="P69" s="359">
        <v>1516525847.1700001</v>
      </c>
      <c r="Q69" s="359">
        <v>4690620852.5645113</v>
      </c>
      <c r="R69" s="359">
        <v>2261</v>
      </c>
      <c r="S69" s="359">
        <v>58255.12178727</v>
      </c>
      <c r="T69" s="359">
        <v>15162002.519710669</v>
      </c>
      <c r="U69" s="359">
        <v>2266931</v>
      </c>
      <c r="V69" s="359">
        <v>6709939.6124358857</v>
      </c>
      <c r="W69" s="359">
        <v>117970.55287871408</v>
      </c>
      <c r="X69" s="359">
        <v>2906539.3280038768</v>
      </c>
      <c r="Y69" s="359">
        <v>25078833</v>
      </c>
      <c r="Z69" s="359">
        <v>189892402.51395801</v>
      </c>
      <c r="AA69" s="359">
        <v>73614.55735932276</v>
      </c>
      <c r="AB69" s="359">
        <v>99786.272086404439</v>
      </c>
      <c r="AC69" s="178">
        <v>2717599.4490162358</v>
      </c>
      <c r="AD69" s="178">
        <v>21</v>
      </c>
      <c r="AE69" s="178">
        <v>33120027211.580002</v>
      </c>
      <c r="AF69" s="181">
        <v>1411795.8375554262</v>
      </c>
      <c r="AG69" s="181">
        <v>16971581.546480644</v>
      </c>
      <c r="AH69" s="181">
        <v>9781.6024380299932</v>
      </c>
      <c r="AI69" s="181">
        <v>135936.76633133792</v>
      </c>
      <c r="AJ69" s="178">
        <v>42746</v>
      </c>
      <c r="AK69" s="178">
        <v>13809130.736722423</v>
      </c>
      <c r="AL69" s="178">
        <v>51216992.735536784</v>
      </c>
      <c r="AM69" s="178">
        <v>67090213.827594347</v>
      </c>
      <c r="AN69" s="178">
        <v>6604236</v>
      </c>
      <c r="AO69" s="178">
        <v>295957</v>
      </c>
      <c r="AP69" s="178">
        <v>621708.36351082078</v>
      </c>
      <c r="AQ69" s="178">
        <v>2901.7962142469578</v>
      </c>
      <c r="AR69" s="178">
        <v>0.40304646706228225</v>
      </c>
      <c r="AS69" s="178">
        <v>44472.44</v>
      </c>
      <c r="AT69" s="178">
        <v>68128.325578089003</v>
      </c>
    </row>
    <row r="70" spans="1:46">
      <c r="A70" s="430"/>
      <c r="B70" s="430"/>
      <c r="C70" s="430"/>
      <c r="D70" s="431" t="s">
        <v>651</v>
      </c>
      <c r="E70" s="431"/>
      <c r="F70" s="431"/>
      <c r="G70" s="431">
        <v>1071</v>
      </c>
      <c r="H70" s="178"/>
      <c r="I70" s="427">
        <v>1071</v>
      </c>
      <c r="J70" s="359">
        <v>12548846.006034384</v>
      </c>
      <c r="K70" s="359">
        <v>5860.2359254287649</v>
      </c>
      <c r="L70" s="359">
        <v>12108587</v>
      </c>
      <c r="M70" s="359">
        <v>46714</v>
      </c>
      <c r="N70" s="359">
        <v>100776</v>
      </c>
      <c r="O70" s="359">
        <v>11662180709</v>
      </c>
      <c r="P70" s="359">
        <v>8535554420.6300001</v>
      </c>
      <c r="Q70" s="359">
        <v>29589522631.880898</v>
      </c>
      <c r="R70" s="359">
        <v>1376640</v>
      </c>
      <c r="S70" s="359">
        <v>471734.56994567998</v>
      </c>
      <c r="T70" s="359">
        <v>14395208.750790907</v>
      </c>
      <c r="U70" s="359">
        <v>267726</v>
      </c>
      <c r="V70" s="359">
        <v>832322.12149328995</v>
      </c>
      <c r="W70" s="359">
        <v>49385.280633859351</v>
      </c>
      <c r="X70" s="359">
        <v>17073.185406860372</v>
      </c>
      <c r="Y70" s="359">
        <v>2337215309</v>
      </c>
      <c r="Z70" s="359">
        <v>489876422.83415699</v>
      </c>
      <c r="AA70" s="359">
        <v>67542.875321945641</v>
      </c>
      <c r="AB70" s="359">
        <v>114492.77472</v>
      </c>
      <c r="AC70" s="178">
        <v>9543287.7574212253</v>
      </c>
      <c r="AD70" s="178">
        <v>10</v>
      </c>
      <c r="AE70" s="178">
        <v>92141462969.639999</v>
      </c>
      <c r="AF70" s="181">
        <v>2494004.7644618112</v>
      </c>
      <c r="AG70" s="181">
        <v>78345919.562485933</v>
      </c>
      <c r="AH70" s="181">
        <v>108918.47222098001</v>
      </c>
      <c r="AI70" s="181">
        <v>113316.49206718689</v>
      </c>
      <c r="AJ70" s="178">
        <v>70099</v>
      </c>
      <c r="AK70" s="178">
        <v>2873130509.3660955</v>
      </c>
      <c r="AL70" s="178">
        <v>22181701742.231636</v>
      </c>
      <c r="AM70" s="178">
        <v>30200839826.170525</v>
      </c>
      <c r="AN70" s="178">
        <v>12004618359</v>
      </c>
      <c r="AO70" s="178">
        <v>409911</v>
      </c>
      <c r="AP70" s="178">
        <v>343141.01516458881</v>
      </c>
      <c r="AQ70" s="178">
        <v>49656.885023784314</v>
      </c>
      <c r="AR70" s="178">
        <v>5.00667631913963</v>
      </c>
      <c r="AS70" s="178">
        <v>195262.26</v>
      </c>
      <c r="AT70" s="178">
        <v>11588.388613281999</v>
      </c>
    </row>
    <row r="71" spans="1:46">
      <c r="A71" s="430"/>
      <c r="B71" s="430"/>
      <c r="C71" s="430"/>
      <c r="D71" s="431" t="s">
        <v>652</v>
      </c>
      <c r="E71" s="431"/>
      <c r="F71" s="431"/>
      <c r="G71" s="431">
        <v>1072</v>
      </c>
      <c r="H71" s="178"/>
      <c r="I71" s="427">
        <v>1072</v>
      </c>
      <c r="J71" s="359">
        <v>7044382666.2849998</v>
      </c>
      <c r="K71" s="359">
        <v>175195.29923121099</v>
      </c>
      <c r="L71" s="359">
        <v>527065473</v>
      </c>
      <c r="M71" s="359">
        <v>7525834</v>
      </c>
      <c r="N71" s="359">
        <v>66930176</v>
      </c>
      <c r="O71" s="359">
        <v>386863777628</v>
      </c>
      <c r="P71" s="359">
        <v>63275795159.110001</v>
      </c>
      <c r="Q71" s="359">
        <v>2281085251548.0127</v>
      </c>
      <c r="R71" s="359">
        <v>1180283</v>
      </c>
      <c r="S71" s="359">
        <v>575168.08938108</v>
      </c>
      <c r="T71" s="359">
        <v>2670665478.6253953</v>
      </c>
      <c r="U71" s="359">
        <v>129249027</v>
      </c>
      <c r="V71" s="359">
        <v>377250556.7061187</v>
      </c>
      <c r="W71" s="359">
        <v>15885546.906377848</v>
      </c>
      <c r="X71" s="359">
        <v>4435469.4174077716</v>
      </c>
      <c r="Y71" s="359">
        <v>12293175324</v>
      </c>
      <c r="Z71" s="359">
        <v>17119305778.163401</v>
      </c>
      <c r="AA71" s="359">
        <v>5542713.5728849797</v>
      </c>
      <c r="AB71" s="359">
        <v>18034598.023938339</v>
      </c>
      <c r="AC71" s="178">
        <v>1813833965.6161313</v>
      </c>
      <c r="AD71" s="178">
        <v>5599802</v>
      </c>
      <c r="AE71" s="178">
        <v>10440266017948.801</v>
      </c>
      <c r="AF71" s="181">
        <v>2331338996.0974846</v>
      </c>
      <c r="AG71" s="181">
        <v>5273879969.3448229</v>
      </c>
      <c r="AH71" s="181">
        <v>5579387.7180326097</v>
      </c>
      <c r="AI71" s="181">
        <v>10736306.442266745</v>
      </c>
      <c r="AJ71" s="178">
        <v>16567310</v>
      </c>
      <c r="AK71" s="178">
        <v>39042877133.394638</v>
      </c>
      <c r="AL71" s="178">
        <v>28771878005.099209</v>
      </c>
      <c r="AM71" s="178">
        <v>92725686143.125183</v>
      </c>
      <c r="AN71" s="178">
        <v>26639016344</v>
      </c>
      <c r="AO71" s="178">
        <v>16593290.076273199</v>
      </c>
      <c r="AP71" s="178">
        <v>40799537.547884673</v>
      </c>
      <c r="AQ71" s="178">
        <v>7201156.821269705</v>
      </c>
      <c r="AR71" s="178">
        <v>90550.107644114949</v>
      </c>
      <c r="AS71" s="178">
        <v>7488488.4299999997</v>
      </c>
      <c r="AT71" s="178">
        <v>16948238</v>
      </c>
    </row>
    <row r="72" spans="1:46">
      <c r="A72" s="430"/>
      <c r="B72" s="430"/>
      <c r="C72" s="430"/>
      <c r="D72" s="431" t="s">
        <v>653</v>
      </c>
      <c r="E72" s="431"/>
      <c r="F72" s="431"/>
      <c r="G72" s="431">
        <v>1073</v>
      </c>
      <c r="H72" s="178"/>
      <c r="I72" s="427">
        <v>1073</v>
      </c>
      <c r="J72" s="359">
        <v>10948245530.658979</v>
      </c>
      <c r="K72" s="359">
        <v>4984839.059132373</v>
      </c>
      <c r="L72" s="359">
        <v>2636870955</v>
      </c>
      <c r="M72" s="359">
        <v>24629592</v>
      </c>
      <c r="N72" s="359">
        <v>112319823</v>
      </c>
      <c r="O72" s="359">
        <v>5730300692209</v>
      </c>
      <c r="P72" s="359">
        <v>3655036027481.2495</v>
      </c>
      <c r="Q72" s="359">
        <v>5969903657144.8301</v>
      </c>
      <c r="R72" s="359">
        <v>6567418</v>
      </c>
      <c r="S72" s="359">
        <v>1897206.59190252</v>
      </c>
      <c r="T72" s="359">
        <v>12337889827.937914</v>
      </c>
      <c r="U72" s="359">
        <v>1226655133</v>
      </c>
      <c r="V72" s="359">
        <v>978836375.76670003</v>
      </c>
      <c r="W72" s="359">
        <v>242121905.77223468</v>
      </c>
      <c r="X72" s="359">
        <v>12890123.610889383</v>
      </c>
      <c r="Y72" s="359">
        <v>19065574520</v>
      </c>
      <c r="Z72" s="359">
        <v>45634061065.562881</v>
      </c>
      <c r="AA72" s="359">
        <v>21078853.867376816</v>
      </c>
      <c r="AB72" s="359">
        <v>38156727.800003082</v>
      </c>
      <c r="AC72" s="178">
        <v>6176934494.682745</v>
      </c>
      <c r="AD72" s="178">
        <v>190615827</v>
      </c>
      <c r="AE72" s="178">
        <v>32359412249380.352</v>
      </c>
      <c r="AF72" s="181">
        <v>10661585874.490631</v>
      </c>
      <c r="AG72" s="181">
        <v>14366335874.177204</v>
      </c>
      <c r="AH72" s="181">
        <v>12337030.225460058</v>
      </c>
      <c r="AI72" s="181">
        <v>24828977.522672236</v>
      </c>
      <c r="AJ72" s="178">
        <v>23482839</v>
      </c>
      <c r="AK72" s="178">
        <v>112811847538.13376</v>
      </c>
      <c r="AL72" s="178">
        <v>81494316531.538742</v>
      </c>
      <c r="AM72" s="178">
        <v>148120516228.83453</v>
      </c>
      <c r="AN72" s="178">
        <v>48389674149</v>
      </c>
      <c r="AO72" s="178">
        <v>44085828.076273203</v>
      </c>
      <c r="AP72" s="178">
        <v>96858451.534179509</v>
      </c>
      <c r="AQ72" s="178">
        <v>12165472.968813401</v>
      </c>
      <c r="AR72" s="178">
        <v>533598.00233611139</v>
      </c>
      <c r="AS72" s="178">
        <v>30880151.040000003</v>
      </c>
      <c r="AT72" s="178">
        <v>32260116.327154689</v>
      </c>
    </row>
    <row r="73" spans="1:46">
      <c r="A73" s="430"/>
      <c r="B73" s="430" t="s">
        <v>194</v>
      </c>
      <c r="C73" s="430"/>
      <c r="D73" s="431" t="s">
        <v>349</v>
      </c>
      <c r="E73" s="431"/>
      <c r="F73" s="431"/>
      <c r="G73" s="431">
        <v>1074</v>
      </c>
      <c r="H73" s="178"/>
      <c r="I73" s="427">
        <v>1074</v>
      </c>
      <c r="J73" s="359">
        <v>119830319</v>
      </c>
      <c r="K73" s="359">
        <v>261295.65508699999</v>
      </c>
      <c r="L73" s="359">
        <v>129524140.20434999</v>
      </c>
      <c r="M73" s="359">
        <v>288698.72249499999</v>
      </c>
      <c r="N73" s="359">
        <v>2967103.06151665</v>
      </c>
      <c r="O73" s="359">
        <v>1062563334321</v>
      </c>
      <c r="P73" s="359">
        <v>175276468018.95999</v>
      </c>
      <c r="Q73" s="359">
        <v>231242738863.35999</v>
      </c>
      <c r="R73" s="359">
        <v>1166388</v>
      </c>
      <c r="S73" s="359">
        <v>965529.92530700006</v>
      </c>
      <c r="T73" s="359">
        <v>768595958</v>
      </c>
      <c r="U73" s="359">
        <v>39854021</v>
      </c>
      <c r="V73" s="359">
        <v>225210697</v>
      </c>
      <c r="W73" s="359">
        <v>77041762</v>
      </c>
      <c r="X73" s="359">
        <v>540465.527</v>
      </c>
      <c r="Y73" s="359">
        <v>711000000</v>
      </c>
      <c r="Z73" s="359">
        <v>5680645641.0738802</v>
      </c>
      <c r="AA73" s="359">
        <v>91106.008732999995</v>
      </c>
      <c r="AB73" s="359">
        <v>3265481.04819181</v>
      </c>
      <c r="AC73" s="178">
        <v>281043869</v>
      </c>
      <c r="AD73" s="178">
        <v>11702748</v>
      </c>
      <c r="AE73" s="178">
        <v>2446714725910.2002</v>
      </c>
      <c r="AF73" s="181">
        <v>460851000</v>
      </c>
      <c r="AG73" s="181">
        <v>511379326</v>
      </c>
      <c r="AH73" s="181">
        <v>177889.87012000001</v>
      </c>
      <c r="AI73" s="181">
        <v>186581.50700000001</v>
      </c>
      <c r="AJ73" s="178">
        <v>3</v>
      </c>
      <c r="AK73" s="178">
        <v>971000000</v>
      </c>
      <c r="AL73" s="178">
        <v>2465513860</v>
      </c>
      <c r="AM73" s="178">
        <v>10427547212.542</v>
      </c>
      <c r="AN73" s="178">
        <v>2151531122</v>
      </c>
      <c r="AO73" s="178">
        <v>112699</v>
      </c>
      <c r="AP73" s="178">
        <v>7184766</v>
      </c>
      <c r="AQ73" s="178">
        <v>27903.513992</v>
      </c>
      <c r="AR73" s="178">
        <v>0</v>
      </c>
      <c r="AS73" s="178">
        <v>26067</v>
      </c>
      <c r="AT73" s="178">
        <v>1399698.4797913248</v>
      </c>
    </row>
    <row r="74" spans="1:46">
      <c r="A74" s="430"/>
      <c r="B74" s="430" t="s">
        <v>195</v>
      </c>
      <c r="C74" s="430"/>
      <c r="D74" s="431" t="s">
        <v>71</v>
      </c>
      <c r="E74" s="431"/>
      <c r="F74" s="431"/>
      <c r="G74" s="431">
        <v>1075</v>
      </c>
      <c r="H74" s="178"/>
      <c r="I74" s="427">
        <v>1075</v>
      </c>
      <c r="J74" s="359">
        <v>48830</v>
      </c>
      <c r="K74" s="359">
        <v>0</v>
      </c>
      <c r="L74" s="359">
        <v>0</v>
      </c>
      <c r="M74" s="359">
        <v>172.14099999999999</v>
      </c>
      <c r="N74" s="359">
        <v>9917.56</v>
      </c>
      <c r="O74" s="359">
        <v>0</v>
      </c>
      <c r="P74" s="359">
        <v>0</v>
      </c>
      <c r="Q74" s="359">
        <v>12420000</v>
      </c>
      <c r="R74" s="359">
        <v>0</v>
      </c>
      <c r="S74" s="359">
        <v>0</v>
      </c>
      <c r="T74" s="359">
        <v>0</v>
      </c>
      <c r="U74" s="359">
        <v>0</v>
      </c>
      <c r="V74" s="359">
        <v>216759.79236000002</v>
      </c>
      <c r="W74" s="359">
        <v>32060</v>
      </c>
      <c r="X74" s="359">
        <v>2604.9</v>
      </c>
      <c r="Y74" s="359">
        <v>247698</v>
      </c>
      <c r="Z74" s="359">
        <v>6453361.7359958095</v>
      </c>
      <c r="AA74" s="359">
        <v>1011.8281940000001</v>
      </c>
      <c r="AB74" s="359">
        <v>3066.05</v>
      </c>
      <c r="AC74" s="178">
        <v>64000</v>
      </c>
      <c r="AD74" s="178">
        <v>0</v>
      </c>
      <c r="AE74" s="178">
        <v>2506291774</v>
      </c>
      <c r="AF74" s="181">
        <v>390715</v>
      </c>
      <c r="AG74" s="181">
        <v>624.51282051282055</v>
      </c>
      <c r="AH74" s="181">
        <v>611.72879999999998</v>
      </c>
      <c r="AI74" s="181">
        <v>617</v>
      </c>
      <c r="AJ74" s="178">
        <v>83</v>
      </c>
      <c r="AK74" s="178">
        <v>5765400</v>
      </c>
      <c r="AL74" s="178">
        <v>2100000</v>
      </c>
      <c r="AM74" s="178">
        <v>0</v>
      </c>
      <c r="AN74" s="178">
        <v>312969</v>
      </c>
      <c r="AO74" s="178">
        <v>14747.93</v>
      </c>
      <c r="AP74" s="178">
        <v>9694.220800000001</v>
      </c>
      <c r="AQ74" s="178">
        <v>0</v>
      </c>
      <c r="AR74" s="178">
        <v>0</v>
      </c>
      <c r="AS74" s="178">
        <v>0</v>
      </c>
      <c r="AT74" s="178">
        <v>119</v>
      </c>
    </row>
    <row r="75" spans="1:46">
      <c r="A75" s="430"/>
      <c r="B75" s="430"/>
      <c r="C75" s="430"/>
      <c r="D75" s="431" t="s">
        <v>72</v>
      </c>
      <c r="E75" s="431"/>
      <c r="F75" s="431"/>
      <c r="G75" s="431">
        <v>1076</v>
      </c>
      <c r="H75" s="178"/>
      <c r="I75" s="427">
        <v>1076</v>
      </c>
      <c r="J75" s="359">
        <v>6334236</v>
      </c>
      <c r="K75" s="359">
        <v>0</v>
      </c>
      <c r="L75" s="359">
        <v>9728679</v>
      </c>
      <c r="M75" s="359">
        <v>36819.878999999994</v>
      </c>
      <c r="N75" s="359">
        <v>195268.07543566299</v>
      </c>
      <c r="O75" s="359">
        <v>23642130000</v>
      </c>
      <c r="P75" s="359">
        <v>5501994333</v>
      </c>
      <c r="Q75" s="359">
        <v>25544951000</v>
      </c>
      <c r="R75" s="359">
        <v>182708</v>
      </c>
      <c r="S75" s="359">
        <v>14006.439096547621</v>
      </c>
      <c r="T75" s="359">
        <v>24017582.883000001</v>
      </c>
      <c r="U75" s="359">
        <v>2023578.65</v>
      </c>
      <c r="V75" s="359">
        <v>0</v>
      </c>
      <c r="W75" s="359">
        <v>2059071.0109999999</v>
      </c>
      <c r="X75" s="359">
        <v>58252</v>
      </c>
      <c r="Y75" s="359">
        <v>900700</v>
      </c>
      <c r="Z75" s="359">
        <v>185619000</v>
      </c>
      <c r="AA75" s="359">
        <v>53358.065000000002</v>
      </c>
      <c r="AB75" s="359">
        <v>108559.22403881259</v>
      </c>
      <c r="AC75" s="178">
        <v>3381776</v>
      </c>
      <c r="AD75" s="178">
        <v>0</v>
      </c>
      <c r="AE75" s="178">
        <v>109442000000</v>
      </c>
      <c r="AF75" s="181">
        <v>23692249</v>
      </c>
      <c r="AG75" s="181">
        <v>67799179.523767054</v>
      </c>
      <c r="AH75" s="181">
        <v>8869.0654529999993</v>
      </c>
      <c r="AI75" s="181">
        <v>37497.290023000001</v>
      </c>
      <c r="AJ75" s="178">
        <v>4971</v>
      </c>
      <c r="AK75" s="178">
        <v>240664001</v>
      </c>
      <c r="AL75" s="178">
        <v>101557804</v>
      </c>
      <c r="AM75" s="178">
        <v>208504110.32499999</v>
      </c>
      <c r="AN75" s="178">
        <v>0</v>
      </c>
      <c r="AO75" s="178">
        <v>233248.04</v>
      </c>
      <c r="AP75" s="178">
        <v>207764</v>
      </c>
      <c r="AQ75" s="178">
        <v>25375.413944444444</v>
      </c>
      <c r="AR75" s="178">
        <v>0</v>
      </c>
      <c r="AS75" s="178">
        <v>51233</v>
      </c>
      <c r="AT75" s="178">
        <v>50813</v>
      </c>
    </row>
    <row r="76" spans="1:46">
      <c r="A76" s="430"/>
      <c r="B76" s="430"/>
      <c r="C76" s="430"/>
      <c r="D76" s="431" t="s">
        <v>350</v>
      </c>
      <c r="E76" s="431"/>
      <c r="F76" s="431"/>
      <c r="G76" s="431">
        <v>1077</v>
      </c>
      <c r="H76" s="178"/>
      <c r="I76" s="427">
        <v>1077</v>
      </c>
      <c r="J76" s="359">
        <v>6383066</v>
      </c>
      <c r="K76" s="359">
        <v>0</v>
      </c>
      <c r="L76" s="359">
        <v>9728679</v>
      </c>
      <c r="M76" s="359">
        <v>36992.019999999997</v>
      </c>
      <c r="N76" s="359">
        <v>205185.63543566299</v>
      </c>
      <c r="O76" s="359">
        <v>23642130000</v>
      </c>
      <c r="P76" s="359">
        <v>5501994333</v>
      </c>
      <c r="Q76" s="359">
        <v>25557371000</v>
      </c>
      <c r="R76" s="359">
        <v>182708</v>
      </c>
      <c r="S76" s="359">
        <v>14006.439096547621</v>
      </c>
      <c r="T76" s="359">
        <v>24017582.883000001</v>
      </c>
      <c r="U76" s="359">
        <v>2023578.65</v>
      </c>
      <c r="V76" s="359">
        <v>216759.79236000002</v>
      </c>
      <c r="W76" s="359">
        <v>2091131.0109999999</v>
      </c>
      <c r="X76" s="359">
        <v>60856.9</v>
      </c>
      <c r="Y76" s="359">
        <v>1148398</v>
      </c>
      <c r="Z76" s="359">
        <v>192072361.7359958</v>
      </c>
      <c r="AA76" s="359">
        <v>54369.893194000004</v>
      </c>
      <c r="AB76" s="359">
        <v>111625.2740388126</v>
      </c>
      <c r="AC76" s="178">
        <v>3445776</v>
      </c>
      <c r="AD76" s="178">
        <v>0</v>
      </c>
      <c r="AE76" s="178">
        <v>111948291774</v>
      </c>
      <c r="AF76" s="181">
        <v>24082964</v>
      </c>
      <c r="AG76" s="181">
        <v>67799804.036587566</v>
      </c>
      <c r="AH76" s="181">
        <v>9480.794253</v>
      </c>
      <c r="AI76" s="181">
        <v>38114.290023000001</v>
      </c>
      <c r="AJ76" s="178">
        <v>5054</v>
      </c>
      <c r="AK76" s="178">
        <v>246429401</v>
      </c>
      <c r="AL76" s="178">
        <v>103657804</v>
      </c>
      <c r="AM76" s="178">
        <v>208504110.32499999</v>
      </c>
      <c r="AN76" s="178">
        <v>312969</v>
      </c>
      <c r="AO76" s="178">
        <v>247995.97</v>
      </c>
      <c r="AP76" s="178">
        <v>217458.22080000001</v>
      </c>
      <c r="AQ76" s="178">
        <v>25375.413944444444</v>
      </c>
      <c r="AR76" s="178">
        <v>0</v>
      </c>
      <c r="AS76" s="178">
        <v>51233</v>
      </c>
      <c r="AT76" s="178">
        <v>50932</v>
      </c>
    </row>
    <row r="77" spans="1:46">
      <c r="A77" s="430" t="s">
        <v>75</v>
      </c>
      <c r="B77" s="430" t="s">
        <v>196</v>
      </c>
      <c r="C77" s="430"/>
      <c r="D77" s="431" t="s">
        <v>76</v>
      </c>
      <c r="E77" s="431"/>
      <c r="F77" s="431"/>
      <c r="G77" s="431">
        <v>1078</v>
      </c>
      <c r="H77" s="178"/>
      <c r="I77" s="427">
        <v>1078</v>
      </c>
      <c r="J77" s="359">
        <v>75016299.422560021</v>
      </c>
      <c r="K77" s="359">
        <v>203771.5416</v>
      </c>
      <c r="L77" s="359">
        <v>425983874.20970994</v>
      </c>
      <c r="M77" s="359">
        <v>6045975</v>
      </c>
      <c r="N77" s="359">
        <v>19016636.398181975</v>
      </c>
      <c r="O77" s="359">
        <v>742099593800</v>
      </c>
      <c r="P77" s="359">
        <v>253529135775</v>
      </c>
      <c r="Q77" s="359">
        <v>1969321225727.02</v>
      </c>
      <c r="R77" s="359">
        <v>42263916</v>
      </c>
      <c r="S77" s="359">
        <v>524086.71634374937</v>
      </c>
      <c r="T77" s="359">
        <v>2255648922.9117522</v>
      </c>
      <c r="U77" s="359">
        <v>201631866</v>
      </c>
      <c r="V77" s="359">
        <v>219089396.15465009</v>
      </c>
      <c r="W77" s="359">
        <v>88444311</v>
      </c>
      <c r="X77" s="359">
        <v>4093032.764687472</v>
      </c>
      <c r="Y77" s="359">
        <v>4614769217</v>
      </c>
      <c r="Z77" s="359">
        <v>7826000610.6557503</v>
      </c>
      <c r="AA77" s="359">
        <v>2740399.5788630401</v>
      </c>
      <c r="AB77" s="359">
        <v>8800234.2874847297</v>
      </c>
      <c r="AC77" s="178">
        <v>261990800.1458849</v>
      </c>
      <c r="AD77" s="178">
        <v>0</v>
      </c>
      <c r="AE77" s="178">
        <v>8104206774256.4004</v>
      </c>
      <c r="AF77" s="181">
        <v>1719746971.4400001</v>
      </c>
      <c r="AG77" s="181">
        <v>2215779308</v>
      </c>
      <c r="AH77" s="181">
        <v>1162471</v>
      </c>
      <c r="AI77" s="181">
        <v>2557483</v>
      </c>
      <c r="AJ77" s="178">
        <v>2756899</v>
      </c>
      <c r="AK77" s="178">
        <v>3463132000</v>
      </c>
      <c r="AL77" s="178">
        <v>2472024049</v>
      </c>
      <c r="AM77" s="178">
        <v>13149855155.4</v>
      </c>
      <c r="AN77" s="178">
        <v>1125434503</v>
      </c>
      <c r="AO77" s="178">
        <v>18764430.735301554</v>
      </c>
      <c r="AP77" s="178">
        <v>12562593</v>
      </c>
      <c r="AQ77" s="178">
        <v>6218025</v>
      </c>
      <c r="AR77" s="178">
        <v>222919.98930806021</v>
      </c>
      <c r="AS77" s="178">
        <v>7090477</v>
      </c>
      <c r="AT77" s="178">
        <v>3287834.8690154171</v>
      </c>
    </row>
    <row r="78" spans="1:46" ht="12.75" customHeight="1">
      <c r="A78" s="430"/>
      <c r="B78" s="430"/>
      <c r="C78" s="430"/>
      <c r="D78" s="431" t="s">
        <v>77</v>
      </c>
      <c r="E78" s="431"/>
      <c r="F78" s="431"/>
      <c r="G78" s="431">
        <v>1079</v>
      </c>
      <c r="H78" s="178"/>
      <c r="I78" s="427">
        <v>1079</v>
      </c>
      <c r="J78" s="359">
        <v>168854119.59914869</v>
      </c>
      <c r="K78" s="359">
        <v>304556.33724265028</v>
      </c>
      <c r="L78" s="359">
        <v>301196115.1084314</v>
      </c>
      <c r="M78" s="359">
        <v>1240156</v>
      </c>
      <c r="N78" s="359">
        <v>12810804.144884665</v>
      </c>
      <c r="O78" s="359">
        <v>557978237196</v>
      </c>
      <c r="P78" s="359">
        <v>184965692560</v>
      </c>
      <c r="Q78" s="359">
        <v>961690242548.72595</v>
      </c>
      <c r="R78" s="359">
        <v>16037479</v>
      </c>
      <c r="S78" s="359">
        <v>373238.28365625069</v>
      </c>
      <c r="T78" s="359">
        <v>1450969134.0047355</v>
      </c>
      <c r="U78" s="359">
        <v>99624199</v>
      </c>
      <c r="V78" s="359">
        <v>274523283.84534991</v>
      </c>
      <c r="W78" s="359">
        <v>81104925</v>
      </c>
      <c r="X78" s="359">
        <v>1866116.5093125282</v>
      </c>
      <c r="Y78" s="359">
        <v>1816502854</v>
      </c>
      <c r="Z78" s="359">
        <v>12660181562.809601</v>
      </c>
      <c r="AA78" s="359">
        <v>2310237.0469929599</v>
      </c>
      <c r="AB78" s="359">
        <v>5056939.9157233229</v>
      </c>
      <c r="AC78" s="178">
        <v>538884155</v>
      </c>
      <c r="AD78" s="178">
        <v>119622045</v>
      </c>
      <c r="AE78" s="178">
        <v>6151984585556.0801</v>
      </c>
      <c r="AF78" s="181">
        <v>642471120.67900002</v>
      </c>
      <c r="AG78" s="181">
        <v>1150940991</v>
      </c>
      <c r="AH78" s="181">
        <v>275542.32780799991</v>
      </c>
      <c r="AI78" s="181">
        <v>1275960</v>
      </c>
      <c r="AJ78" s="178">
        <v>807705</v>
      </c>
      <c r="AK78" s="178">
        <v>2853139103.9085598</v>
      </c>
      <c r="AL78" s="178">
        <v>1636819070</v>
      </c>
      <c r="AM78" s="178">
        <v>7665493844.6000004</v>
      </c>
      <c r="AN78" s="178">
        <v>3876515956</v>
      </c>
      <c r="AO78" s="178">
        <v>10073394.249086663</v>
      </c>
      <c r="AP78" s="178">
        <v>13694387</v>
      </c>
      <c r="AQ78" s="178">
        <v>713849</v>
      </c>
      <c r="AR78" s="178">
        <v>78779.608946930821</v>
      </c>
      <c r="AS78" s="178">
        <v>6374894</v>
      </c>
      <c r="AT78" s="178">
        <v>4304196.1309845829</v>
      </c>
    </row>
    <row r="79" spans="1:46">
      <c r="A79" s="430"/>
      <c r="B79" s="430"/>
      <c r="C79" s="430"/>
      <c r="D79" s="431" t="s">
        <v>115</v>
      </c>
      <c r="E79" s="431"/>
      <c r="F79" s="431"/>
      <c r="G79" s="431">
        <v>1080</v>
      </c>
      <c r="H79" s="178"/>
      <c r="I79" s="427">
        <v>1080</v>
      </c>
      <c r="J79" s="359">
        <v>243870419.02170873</v>
      </c>
      <c r="K79" s="359">
        <v>508327.87884265027</v>
      </c>
      <c r="L79" s="359">
        <v>727179989.31814134</v>
      </c>
      <c r="M79" s="359">
        <v>7286131</v>
      </c>
      <c r="N79" s="359">
        <v>31827440.543066639</v>
      </c>
      <c r="O79" s="359">
        <v>1300077830996</v>
      </c>
      <c r="P79" s="359">
        <v>438494828335</v>
      </c>
      <c r="Q79" s="359">
        <v>2931011468275.7461</v>
      </c>
      <c r="R79" s="359">
        <v>58301395</v>
      </c>
      <c r="S79" s="359">
        <v>897325</v>
      </c>
      <c r="T79" s="359">
        <v>3706618056.9164877</v>
      </c>
      <c r="U79" s="359">
        <v>301256065</v>
      </c>
      <c r="V79" s="359">
        <v>493612680</v>
      </c>
      <c r="W79" s="359">
        <v>169549236</v>
      </c>
      <c r="X79" s="359">
        <v>5959149.2740000002</v>
      </c>
      <c r="Y79" s="359">
        <v>6431272071</v>
      </c>
      <c r="Z79" s="359">
        <v>20486182173.465351</v>
      </c>
      <c r="AA79" s="359">
        <v>5050636.625856</v>
      </c>
      <c r="AB79" s="359">
        <v>13857174.203208052</v>
      </c>
      <c r="AC79" s="178">
        <v>800874955.14588487</v>
      </c>
      <c r="AD79" s="178">
        <v>119622045</v>
      </c>
      <c r="AE79" s="178">
        <v>14256191359812.48</v>
      </c>
      <c r="AF79" s="181">
        <v>2362218092.119</v>
      </c>
      <c r="AG79" s="181">
        <v>3366720299</v>
      </c>
      <c r="AH79" s="181">
        <v>1438013.3278079999</v>
      </c>
      <c r="AI79" s="181">
        <v>3833443</v>
      </c>
      <c r="AJ79" s="178">
        <v>3564604</v>
      </c>
      <c r="AK79" s="178">
        <v>6316271103.9085598</v>
      </c>
      <c r="AL79" s="178">
        <v>4108843119</v>
      </c>
      <c r="AM79" s="178">
        <v>20815349000</v>
      </c>
      <c r="AN79" s="178">
        <v>5001950459</v>
      </c>
      <c r="AO79" s="178">
        <v>28837824.984388217</v>
      </c>
      <c r="AP79" s="178">
        <v>26256980</v>
      </c>
      <c r="AQ79" s="178">
        <v>6931874</v>
      </c>
      <c r="AR79" s="178">
        <v>301699.598254991</v>
      </c>
      <c r="AS79" s="178">
        <v>13465371</v>
      </c>
      <c r="AT79" s="178">
        <v>7592031</v>
      </c>
    </row>
    <row r="80" spans="1:46">
      <c r="A80" s="430"/>
      <c r="B80" s="430" t="s">
        <v>197</v>
      </c>
      <c r="C80" s="430"/>
      <c r="D80" s="431" t="s">
        <v>81</v>
      </c>
      <c r="E80" s="431"/>
      <c r="F80" s="431"/>
      <c r="G80" s="431">
        <v>1081</v>
      </c>
      <c r="H80" s="178"/>
      <c r="I80" s="427">
        <v>1081</v>
      </c>
      <c r="J80" s="359">
        <v>5418001.3907599999</v>
      </c>
      <c r="K80" s="359">
        <v>1291.583128</v>
      </c>
      <c r="L80" s="359">
        <v>2945454.6361800004</v>
      </c>
      <c r="M80" s="359">
        <v>13017.468318269999</v>
      </c>
      <c r="N80" s="359">
        <v>96606.899550099988</v>
      </c>
      <c r="O80" s="359">
        <v>21925420448</v>
      </c>
      <c r="P80" s="359">
        <v>8455124825.4200001</v>
      </c>
      <c r="Q80" s="359">
        <v>9113614633.2500019</v>
      </c>
      <c r="R80" s="359">
        <v>287060</v>
      </c>
      <c r="S80" s="359">
        <v>116091</v>
      </c>
      <c r="T80" s="359">
        <v>34177909</v>
      </c>
      <c r="U80" s="359">
        <v>422803.78372104769</v>
      </c>
      <c r="V80" s="359">
        <v>1175846</v>
      </c>
      <c r="W80" s="359">
        <v>771678</v>
      </c>
      <c r="X80" s="359">
        <v>47971.154000000002</v>
      </c>
      <c r="Y80" s="359">
        <v>41320983</v>
      </c>
      <c r="Z80" s="359">
        <v>132340979.061</v>
      </c>
      <c r="AA80" s="359">
        <v>67660.992759000001</v>
      </c>
      <c r="AB80" s="359">
        <v>41230.171457919896</v>
      </c>
      <c r="AC80" s="178">
        <v>19018051</v>
      </c>
      <c r="AD80" s="178">
        <v>7617302</v>
      </c>
      <c r="AE80" s="178">
        <v>108171594822.67999</v>
      </c>
      <c r="AF80" s="181">
        <v>18923573.614999998</v>
      </c>
      <c r="AG80" s="181">
        <v>38206366</v>
      </c>
      <c r="AH80" s="181">
        <v>1976</v>
      </c>
      <c r="AI80" s="181">
        <v>17979.808000000001</v>
      </c>
      <c r="AJ80" s="178">
        <v>2663.2544517839997</v>
      </c>
      <c r="AK80" s="178">
        <v>170984000</v>
      </c>
      <c r="AL80" s="178">
        <v>158135687</v>
      </c>
      <c r="AM80" s="178">
        <v>273964914.57045466</v>
      </c>
      <c r="AN80" s="178">
        <v>78100131</v>
      </c>
      <c r="AO80" s="178">
        <v>142087.68228518814</v>
      </c>
      <c r="AP80" s="178">
        <v>226152.81899999999</v>
      </c>
      <c r="AQ80" s="178">
        <v>11973.18515017</v>
      </c>
      <c r="AR80" s="178">
        <v>19.162972669999998</v>
      </c>
      <c r="AS80" s="178">
        <v>30124</v>
      </c>
      <c r="AT80" s="178">
        <v>24953.119058815028</v>
      </c>
    </row>
    <row r="81" spans="1:46">
      <c r="A81" s="430"/>
      <c r="B81" s="430"/>
      <c r="C81" s="430"/>
      <c r="D81" s="431" t="s">
        <v>82</v>
      </c>
      <c r="E81" s="431"/>
      <c r="F81" s="431"/>
      <c r="G81" s="431">
        <v>1082</v>
      </c>
      <c r="H81" s="178"/>
      <c r="I81" s="427">
        <v>1082</v>
      </c>
      <c r="J81" s="359">
        <v>9046503.6338599995</v>
      </c>
      <c r="K81" s="359">
        <v>5714.1351919999997</v>
      </c>
      <c r="L81" s="359">
        <v>23050288.40165</v>
      </c>
      <c r="M81" s="359">
        <v>30343.034049849997</v>
      </c>
      <c r="N81" s="359">
        <v>40477.092585830003</v>
      </c>
      <c r="O81" s="359">
        <v>27058243597</v>
      </c>
      <c r="P81" s="359">
        <v>23146093070.889999</v>
      </c>
      <c r="Q81" s="359">
        <v>25044708221.970001</v>
      </c>
      <c r="R81" s="359">
        <v>107959</v>
      </c>
      <c r="S81" s="359">
        <v>0</v>
      </c>
      <c r="T81" s="359">
        <v>45888045</v>
      </c>
      <c r="U81" s="359">
        <v>11905706.65887</v>
      </c>
      <c r="V81" s="359">
        <v>18371481</v>
      </c>
      <c r="W81" s="359">
        <v>7802024</v>
      </c>
      <c r="X81" s="359">
        <v>106359.03</v>
      </c>
      <c r="Y81" s="359">
        <v>29779074</v>
      </c>
      <c r="Z81" s="359">
        <v>55999527.031999998</v>
      </c>
      <c r="AA81" s="359">
        <v>44681.769405999999</v>
      </c>
      <c r="AB81" s="359">
        <v>50353.961360362504</v>
      </c>
      <c r="AC81" s="178">
        <v>43101751</v>
      </c>
      <c r="AD81" s="178">
        <v>12824552</v>
      </c>
      <c r="AE81" s="178">
        <v>53235382603.860001</v>
      </c>
      <c r="AF81" s="181">
        <v>75678843.869000003</v>
      </c>
      <c r="AG81" s="181">
        <v>81235194</v>
      </c>
      <c r="AH81" s="181">
        <v>44406</v>
      </c>
      <c r="AI81" s="181">
        <v>78897.269</v>
      </c>
      <c r="AJ81" s="178">
        <v>13299.318808993001</v>
      </c>
      <c r="AK81" s="178">
        <v>52013000</v>
      </c>
      <c r="AL81" s="178">
        <v>7658001</v>
      </c>
      <c r="AM81" s="178">
        <v>16238193.98525307</v>
      </c>
      <c r="AN81" s="178">
        <v>0</v>
      </c>
      <c r="AO81" s="178">
        <v>65238.771857476022</v>
      </c>
      <c r="AP81" s="178">
        <v>347682.815</v>
      </c>
      <c r="AQ81" s="178">
        <v>25089.641218579996</v>
      </c>
      <c r="AR81" s="178">
        <v>14510.372115842742</v>
      </c>
      <c r="AS81" s="178">
        <v>48334</v>
      </c>
      <c r="AT81" s="178">
        <v>144675.58801758569</v>
      </c>
    </row>
    <row r="82" spans="1:46">
      <c r="A82" s="430"/>
      <c r="B82" s="430"/>
      <c r="C82" s="430"/>
      <c r="D82" s="431" t="s">
        <v>83</v>
      </c>
      <c r="E82" s="431"/>
      <c r="F82" s="431"/>
      <c r="G82" s="431">
        <v>1083</v>
      </c>
      <c r="H82" s="178"/>
      <c r="I82" s="427">
        <v>1083</v>
      </c>
      <c r="J82" s="359">
        <v>9145271.8545598648</v>
      </c>
      <c r="K82" s="359">
        <v>5998.9124099999999</v>
      </c>
      <c r="L82" s="359">
        <v>16656059.043742996</v>
      </c>
      <c r="M82" s="359">
        <v>22738</v>
      </c>
      <c r="N82" s="359">
        <v>66705.6540002822</v>
      </c>
      <c r="O82" s="359">
        <v>29269337076</v>
      </c>
      <c r="P82" s="359">
        <v>9150591488</v>
      </c>
      <c r="Q82" s="359">
        <v>4286980768.4400001</v>
      </c>
      <c r="R82" s="359">
        <v>353469</v>
      </c>
      <c r="S82" s="359">
        <v>102870.388414</v>
      </c>
      <c r="T82" s="359">
        <v>59486923.928349793</v>
      </c>
      <c r="U82" s="359">
        <v>11623060.68245</v>
      </c>
      <c r="V82" s="359">
        <v>16407075.218014125</v>
      </c>
      <c r="W82" s="359">
        <v>7098777</v>
      </c>
      <c r="X82" s="359">
        <v>125022.77</v>
      </c>
      <c r="Y82" s="359">
        <v>57613487</v>
      </c>
      <c r="Z82" s="359">
        <v>106409449.01128501</v>
      </c>
      <c r="AA82" s="359">
        <v>44651.418105180594</v>
      </c>
      <c r="AB82" s="359">
        <v>39752.084334970568</v>
      </c>
      <c r="AC82" s="178">
        <v>28959200.13986</v>
      </c>
      <c r="AD82" s="178">
        <v>8662896</v>
      </c>
      <c r="AE82" s="178">
        <v>93556702396.919998</v>
      </c>
      <c r="AF82" s="181">
        <v>81173661.189999998</v>
      </c>
      <c r="AG82" s="181">
        <v>92122644</v>
      </c>
      <c r="AH82" s="181">
        <v>38918</v>
      </c>
      <c r="AI82" s="181">
        <v>74559.591485048833</v>
      </c>
      <c r="AJ82" s="178">
        <v>14117.185754352005</v>
      </c>
      <c r="AK82" s="178">
        <v>197592512.84009001</v>
      </c>
      <c r="AL82" s="178">
        <v>105989245.17438899</v>
      </c>
      <c r="AM82" s="178">
        <v>168028508.7103858</v>
      </c>
      <c r="AN82" s="178">
        <v>28326342</v>
      </c>
      <c r="AO82" s="178">
        <v>98293.516314985114</v>
      </c>
      <c r="AP82" s="178">
        <v>390648.23309499997</v>
      </c>
      <c r="AQ82" s="178">
        <v>24558.281705810001</v>
      </c>
      <c r="AR82" s="178">
        <v>11156.79238556999</v>
      </c>
      <c r="AS82" s="178">
        <v>67308</v>
      </c>
      <c r="AT82" s="178">
        <v>92576.776742296832</v>
      </c>
    </row>
    <row r="83" spans="1:46">
      <c r="A83" s="430"/>
      <c r="B83" s="430"/>
      <c r="C83" s="430"/>
      <c r="D83" s="431" t="s">
        <v>125</v>
      </c>
      <c r="E83" s="431"/>
      <c r="F83" s="431"/>
      <c r="G83" s="431">
        <v>1084</v>
      </c>
      <c r="H83" s="178"/>
      <c r="I83" s="427">
        <v>1084</v>
      </c>
      <c r="J83" s="359">
        <v>214423.55202734924</v>
      </c>
      <c r="K83" s="359">
        <v>618.81235654900036</v>
      </c>
      <c r="L83" s="359">
        <v>5603197.12842</v>
      </c>
      <c r="M83" s="359">
        <v>9201</v>
      </c>
      <c r="N83" s="359">
        <v>7244.4928072261182</v>
      </c>
      <c r="O83" s="359">
        <v>12799089504</v>
      </c>
      <c r="P83" s="359">
        <v>7111316409</v>
      </c>
      <c r="Q83" s="359">
        <v>11903331552.780001</v>
      </c>
      <c r="R83" s="359">
        <v>13526</v>
      </c>
      <c r="S83" s="359">
        <v>6721.1094780000003</v>
      </c>
      <c r="T83" s="359">
        <v>6107212.5691252863</v>
      </c>
      <c r="U83" s="359">
        <v>50888.654632500002</v>
      </c>
      <c r="V83" s="359">
        <v>1609054.261647</v>
      </c>
      <c r="W83" s="359">
        <v>414640</v>
      </c>
      <c r="X83" s="359">
        <v>13915.75</v>
      </c>
      <c r="Y83" s="359">
        <v>2301538</v>
      </c>
      <c r="Z83" s="359">
        <v>16203176.1319931</v>
      </c>
      <c r="AA83" s="359">
        <v>29358.977999999999</v>
      </c>
      <c r="AB83" s="359">
        <v>14625.548436088999</v>
      </c>
      <c r="AC83" s="178">
        <v>6565751.643637999</v>
      </c>
      <c r="AD83" s="178">
        <v>848688</v>
      </c>
      <c r="AE83" s="178">
        <v>4377509788.2399998</v>
      </c>
      <c r="AF83" s="181">
        <v>8863824.8148868997</v>
      </c>
      <c r="AG83" s="181">
        <v>8864046</v>
      </c>
      <c r="AH83" s="181">
        <v>4990</v>
      </c>
      <c r="AI83" s="181">
        <v>7451.0905973961771</v>
      </c>
      <c r="AJ83" s="178">
        <v>291.98542038290009</v>
      </c>
      <c r="AK83" s="178">
        <v>11611813.72484</v>
      </c>
      <c r="AL83" s="178">
        <v>34476099.179471478</v>
      </c>
      <c r="AM83" s="178">
        <v>9519865.6438267026</v>
      </c>
      <c r="AN83" s="178">
        <v>26082143</v>
      </c>
      <c r="AO83" s="178">
        <v>38349.594106518525</v>
      </c>
      <c r="AP83" s="178">
        <v>55799.759161972899</v>
      </c>
      <c r="AQ83" s="178">
        <v>247.38700978750003</v>
      </c>
      <c r="AR83" s="178">
        <v>2525.1849187174998</v>
      </c>
      <c r="AS83" s="178">
        <v>4026</v>
      </c>
      <c r="AT83" s="178">
        <v>12485.940485150601</v>
      </c>
    </row>
    <row r="84" spans="1:46">
      <c r="A84" s="430"/>
      <c r="B84" s="430"/>
      <c r="C84" s="430"/>
      <c r="D84" s="431" t="s">
        <v>351</v>
      </c>
      <c r="E84" s="431"/>
      <c r="F84" s="431"/>
      <c r="G84" s="431">
        <v>1085</v>
      </c>
      <c r="H84" s="178"/>
      <c r="I84" s="427">
        <v>1085</v>
      </c>
      <c r="J84" s="359">
        <v>5104809.618032787</v>
      </c>
      <c r="K84" s="359">
        <v>387.99355345099957</v>
      </c>
      <c r="L84" s="359">
        <v>3736486.8656670079</v>
      </c>
      <c r="M84" s="359">
        <v>11421.502368119996</v>
      </c>
      <c r="N84" s="359">
        <v>63133.845328421667</v>
      </c>
      <c r="O84" s="359">
        <v>6915237465</v>
      </c>
      <c r="P84" s="359">
        <v>15339309999.309998</v>
      </c>
      <c r="Q84" s="359">
        <v>17968010534</v>
      </c>
      <c r="R84" s="359">
        <v>28024</v>
      </c>
      <c r="S84" s="359">
        <v>6499.5021080000006</v>
      </c>
      <c r="T84" s="359">
        <v>14471817.50252492</v>
      </c>
      <c r="U84" s="359">
        <v>654561.10550854914</v>
      </c>
      <c r="V84" s="359">
        <v>1531197.5203388743</v>
      </c>
      <c r="W84" s="359">
        <v>1060285</v>
      </c>
      <c r="X84" s="359">
        <v>15391.66399999999</v>
      </c>
      <c r="Y84" s="359">
        <v>11185032</v>
      </c>
      <c r="Z84" s="359">
        <v>65727880.949721888</v>
      </c>
      <c r="AA84" s="359">
        <v>38332.366059819396</v>
      </c>
      <c r="AB84" s="359">
        <v>37206.500047222842</v>
      </c>
      <c r="AC84" s="178">
        <v>26594850.216502003</v>
      </c>
      <c r="AD84" s="178">
        <v>10930270</v>
      </c>
      <c r="AE84" s="178">
        <v>63472765241.379974</v>
      </c>
      <c r="AF84" s="181">
        <v>4564931.479113102</v>
      </c>
      <c r="AG84" s="181">
        <v>18454870</v>
      </c>
      <c r="AH84" s="181">
        <v>2474</v>
      </c>
      <c r="AI84" s="181">
        <v>14866.394917554993</v>
      </c>
      <c r="AJ84" s="178">
        <v>1553.4020860420951</v>
      </c>
      <c r="AK84" s="178">
        <v>13792673.435069978</v>
      </c>
      <c r="AL84" s="178">
        <v>25328343.646139532</v>
      </c>
      <c r="AM84" s="178">
        <v>112654734.20149526</v>
      </c>
      <c r="AN84" s="178">
        <v>23691646</v>
      </c>
      <c r="AO84" s="178">
        <v>70683.34372116052</v>
      </c>
      <c r="AP84" s="178">
        <v>127387.64174302708</v>
      </c>
      <c r="AQ84" s="178">
        <v>12257.157653152499</v>
      </c>
      <c r="AR84" s="178">
        <v>847.55778422525145</v>
      </c>
      <c r="AS84" s="178">
        <v>7124</v>
      </c>
      <c r="AT84" s="178">
        <v>64565.989848953293</v>
      </c>
    </row>
    <row r="85" spans="1:46">
      <c r="A85" s="430"/>
      <c r="B85" s="430" t="s">
        <v>198</v>
      </c>
      <c r="C85" s="430"/>
      <c r="D85" s="431" t="s">
        <v>430</v>
      </c>
      <c r="E85" s="431"/>
      <c r="F85" s="431"/>
      <c r="G85" s="431">
        <v>1086</v>
      </c>
      <c r="H85" s="178"/>
      <c r="I85" s="427">
        <v>1086</v>
      </c>
      <c r="J85" s="359">
        <v>1455999.46459</v>
      </c>
      <c r="K85" s="359">
        <v>1687</v>
      </c>
      <c r="L85" s="359">
        <v>503397.62498000002</v>
      </c>
      <c r="M85" s="359">
        <v>5440.9927309535205</v>
      </c>
      <c r="N85" s="359">
        <v>24075.892863953864</v>
      </c>
      <c r="O85" s="359">
        <v>3484160304</v>
      </c>
      <c r="P85" s="359">
        <v>1925256125.7499998</v>
      </c>
      <c r="Q85" s="359">
        <v>2437278556.2895947</v>
      </c>
      <c r="R85" s="359">
        <v>7080</v>
      </c>
      <c r="S85" s="359">
        <v>4049</v>
      </c>
      <c r="T85" s="359">
        <v>3498558</v>
      </c>
      <c r="U85" s="359">
        <v>304537</v>
      </c>
      <c r="V85" s="359">
        <v>1007172</v>
      </c>
      <c r="W85" s="359">
        <v>216667</v>
      </c>
      <c r="X85" s="359">
        <v>6331.4579999999996</v>
      </c>
      <c r="Y85" s="359">
        <v>2690192</v>
      </c>
      <c r="Z85" s="359">
        <v>10900464.969157999</v>
      </c>
      <c r="AA85" s="359">
        <v>16968.446674999999</v>
      </c>
      <c r="AB85" s="359">
        <v>9471.8364721324997</v>
      </c>
      <c r="AC85" s="178">
        <v>7173625</v>
      </c>
      <c r="AD85" s="178">
        <v>690599</v>
      </c>
      <c r="AE85" s="178">
        <v>10341000000</v>
      </c>
      <c r="AF85" s="181">
        <v>3379280.4049999998</v>
      </c>
      <c r="AG85" s="181">
        <v>6135748</v>
      </c>
      <c r="AH85" s="181">
        <v>1168</v>
      </c>
      <c r="AI85" s="181">
        <v>4768</v>
      </c>
      <c r="AJ85" s="178">
        <v>1628</v>
      </c>
      <c r="AK85" s="178">
        <v>53014000</v>
      </c>
      <c r="AL85" s="178">
        <v>1814450</v>
      </c>
      <c r="AM85" s="178">
        <v>3952619.0889270995</v>
      </c>
      <c r="AN85" s="178">
        <v>1764743</v>
      </c>
      <c r="AO85" s="178">
        <v>14774</v>
      </c>
      <c r="AP85" s="178">
        <v>12729.669</v>
      </c>
      <c r="AQ85" s="178">
        <v>5292</v>
      </c>
      <c r="AR85" s="178">
        <v>157.72728962273982</v>
      </c>
      <c r="AS85" s="178">
        <v>2554</v>
      </c>
      <c r="AT85" s="178">
        <v>1548</v>
      </c>
    </row>
    <row r="86" spans="1:46">
      <c r="A86" s="430" t="s">
        <v>89</v>
      </c>
      <c r="B86" s="430" t="s">
        <v>199</v>
      </c>
      <c r="C86" s="430"/>
      <c r="D86" s="431" t="s">
        <v>213</v>
      </c>
      <c r="E86" s="431"/>
      <c r="F86" s="431"/>
      <c r="G86" s="431">
        <v>1087</v>
      </c>
      <c r="H86" s="178"/>
      <c r="I86" s="427">
        <v>1087</v>
      </c>
      <c r="J86" s="359">
        <v>142429903.21754</v>
      </c>
      <c r="K86" s="359">
        <v>139814</v>
      </c>
      <c r="L86" s="359">
        <v>38977361</v>
      </c>
      <c r="M86" s="359">
        <v>198259</v>
      </c>
      <c r="N86" s="359">
        <v>653432</v>
      </c>
      <c r="O86" s="359">
        <v>83958272806</v>
      </c>
      <c r="P86" s="359">
        <v>60507415992.493141</v>
      </c>
      <c r="Q86" s="359">
        <v>81209413001</v>
      </c>
      <c r="R86" s="359">
        <v>1218730</v>
      </c>
      <c r="S86" s="359">
        <v>87813.099320980997</v>
      </c>
      <c r="T86" s="359">
        <v>380537972</v>
      </c>
      <c r="U86" s="359">
        <v>13856626</v>
      </c>
      <c r="V86" s="359">
        <v>58341981</v>
      </c>
      <c r="W86" s="359">
        <v>87086114</v>
      </c>
      <c r="X86" s="359">
        <v>1059742.452</v>
      </c>
      <c r="Y86" s="359">
        <v>375215199</v>
      </c>
      <c r="Z86" s="359">
        <v>1052148392.02759</v>
      </c>
      <c r="AA86" s="359">
        <v>220758.676076</v>
      </c>
      <c r="AB86" s="359">
        <v>447102.77343065006</v>
      </c>
      <c r="AC86" s="178">
        <v>113895538</v>
      </c>
      <c r="AD86" s="178">
        <v>26638397</v>
      </c>
      <c r="AE86" s="178">
        <v>474710714282</v>
      </c>
      <c r="AF86" s="181">
        <v>193628324.47299999</v>
      </c>
      <c r="AG86" s="181">
        <v>473348893.89899999</v>
      </c>
      <c r="AH86" s="181">
        <v>79532.024355550151</v>
      </c>
      <c r="AI86" s="181">
        <v>749175.66700000002</v>
      </c>
      <c r="AJ86" s="178">
        <v>239980</v>
      </c>
      <c r="AK86" s="178">
        <v>897140000</v>
      </c>
      <c r="AL86" s="178">
        <v>1262419764</v>
      </c>
      <c r="AM86" s="178">
        <v>1268427037.1741061</v>
      </c>
      <c r="AN86" s="178">
        <v>465291217</v>
      </c>
      <c r="AO86" s="178">
        <v>693622.53222416749</v>
      </c>
      <c r="AP86" s="178">
        <v>1690262.5428000002</v>
      </c>
      <c r="AQ86" s="178">
        <v>74133</v>
      </c>
      <c r="AR86" s="178">
        <v>9384.5799994999998</v>
      </c>
      <c r="AS86" s="178">
        <v>210182</v>
      </c>
      <c r="AT86" s="178">
        <v>628870</v>
      </c>
    </row>
    <row r="87" spans="1:46">
      <c r="A87" s="430"/>
      <c r="B87" s="430" t="s">
        <v>200</v>
      </c>
      <c r="C87" s="430"/>
      <c r="D87" s="431" t="s">
        <v>99</v>
      </c>
      <c r="E87" s="431"/>
      <c r="F87" s="431"/>
      <c r="G87" s="431">
        <v>1088</v>
      </c>
      <c r="H87" s="178"/>
      <c r="I87" s="427">
        <v>1088</v>
      </c>
      <c r="J87" s="359">
        <v>31309349.037379999</v>
      </c>
      <c r="K87" s="359">
        <v>58860</v>
      </c>
      <c r="L87" s="359">
        <v>14524105</v>
      </c>
      <c r="M87" s="359">
        <v>115474</v>
      </c>
      <c r="N87" s="359">
        <v>409181</v>
      </c>
      <c r="O87" s="359">
        <v>55781294498</v>
      </c>
      <c r="P87" s="359">
        <v>14404891964.790001</v>
      </c>
      <c r="Q87" s="359">
        <v>31083613987.388725</v>
      </c>
      <c r="R87" s="359">
        <v>839113</v>
      </c>
      <c r="S87" s="359">
        <v>40760.332304655502</v>
      </c>
      <c r="T87" s="359">
        <v>94752319</v>
      </c>
      <c r="U87" s="359">
        <v>21975339</v>
      </c>
      <c r="V87" s="359">
        <v>10197968</v>
      </c>
      <c r="W87" s="359">
        <v>19123621</v>
      </c>
      <c r="X87" s="359">
        <v>164218.61369999999</v>
      </c>
      <c r="Y87" s="359">
        <v>84523138</v>
      </c>
      <c r="Z87" s="359">
        <v>429361820.328583</v>
      </c>
      <c r="AA87" s="359">
        <v>126959.36830037269</v>
      </c>
      <c r="AB87" s="359">
        <v>93738.210406063023</v>
      </c>
      <c r="AC87" s="178">
        <v>72598820</v>
      </c>
      <c r="AD87" s="178">
        <v>4963587</v>
      </c>
      <c r="AE87" s="178">
        <v>275481507038.21002</v>
      </c>
      <c r="AF87" s="181">
        <v>113928907.65000001</v>
      </c>
      <c r="AG87" s="181">
        <v>148252236.29899999</v>
      </c>
      <c r="AH87" s="181">
        <v>24823.559999999979</v>
      </c>
      <c r="AI87" s="181">
        <v>352536.34402587003</v>
      </c>
      <c r="AJ87" s="178">
        <v>124533</v>
      </c>
      <c r="AK87" s="178">
        <v>859553706.96000004</v>
      </c>
      <c r="AL87" s="178">
        <v>766946350.30006611</v>
      </c>
      <c r="AM87" s="178">
        <v>2085721134.1377926</v>
      </c>
      <c r="AN87" s="178">
        <v>99027867.143999994</v>
      </c>
      <c r="AO87" s="178">
        <v>831337.0704611378</v>
      </c>
      <c r="AP87" s="178">
        <v>516283.73290691001</v>
      </c>
      <c r="AQ87" s="178">
        <v>70493.659747280006</v>
      </c>
      <c r="AR87" s="178">
        <v>1513.855</v>
      </c>
      <c r="AS87" s="178">
        <v>56388</v>
      </c>
      <c r="AT87" s="178">
        <v>322518</v>
      </c>
    </row>
    <row r="88" spans="1:46">
      <c r="A88" s="430"/>
      <c r="B88" s="430"/>
      <c r="C88" s="430"/>
      <c r="D88" s="431" t="s">
        <v>112</v>
      </c>
      <c r="E88" s="431"/>
      <c r="F88" s="431"/>
      <c r="G88" s="431">
        <v>1089</v>
      </c>
      <c r="H88" s="178"/>
      <c r="I88" s="427">
        <v>1089</v>
      </c>
      <c r="J88" s="359">
        <v>5357616.2871899996</v>
      </c>
      <c r="K88" s="359">
        <v>12792</v>
      </c>
      <c r="L88" s="359">
        <v>3308750</v>
      </c>
      <c r="M88" s="359">
        <v>20991</v>
      </c>
      <c r="N88" s="359">
        <v>123669</v>
      </c>
      <c r="O88" s="359">
        <v>30693474538</v>
      </c>
      <c r="P88" s="359">
        <v>9960384630.3299999</v>
      </c>
      <c r="Q88" s="359">
        <v>28737218579</v>
      </c>
      <c r="R88" s="359">
        <v>0</v>
      </c>
      <c r="S88" s="359">
        <v>0</v>
      </c>
      <c r="T88" s="359">
        <v>0</v>
      </c>
      <c r="U88" s="359">
        <v>0</v>
      </c>
      <c r="V88" s="359">
        <v>0</v>
      </c>
      <c r="W88" s="359">
        <v>0</v>
      </c>
      <c r="X88" s="359">
        <v>23233.7497</v>
      </c>
      <c r="Y88" s="359">
        <v>0</v>
      </c>
      <c r="Z88" s="359">
        <v>0</v>
      </c>
      <c r="AA88" s="359">
        <v>25869.729713000001</v>
      </c>
      <c r="AB88" s="359">
        <v>0</v>
      </c>
      <c r="AC88" s="178">
        <v>18208997</v>
      </c>
      <c r="AD88" s="178">
        <v>0</v>
      </c>
      <c r="AE88" s="178">
        <v>71626678039.679993</v>
      </c>
      <c r="AF88" s="181">
        <v>28989299.925428465</v>
      </c>
      <c r="AG88" s="181">
        <v>0</v>
      </c>
      <c r="AH88" s="181">
        <v>0</v>
      </c>
      <c r="AI88" s="181">
        <v>164633.56753140001</v>
      </c>
      <c r="AJ88" s="178">
        <v>70198</v>
      </c>
      <c r="AK88" s="178">
        <v>301708459.19000012</v>
      </c>
      <c r="AL88" s="178">
        <v>413989190.5</v>
      </c>
      <c r="AM88" s="178">
        <v>87395502.970903799</v>
      </c>
      <c r="AN88" s="178">
        <v>31449942.9078</v>
      </c>
      <c r="AO88" s="178">
        <v>416968.45198742277</v>
      </c>
      <c r="AP88" s="178">
        <v>65496.1557627</v>
      </c>
      <c r="AQ88" s="178">
        <v>8724.4439397500009</v>
      </c>
      <c r="AR88" s="178">
        <v>0</v>
      </c>
      <c r="AS88" s="178">
        <v>852</v>
      </c>
      <c r="AT88" s="178">
        <v>52565</v>
      </c>
    </row>
    <row r="89" spans="1:46">
      <c r="A89" s="430"/>
      <c r="B89" s="430"/>
      <c r="C89" s="430"/>
      <c r="D89" s="431" t="s">
        <v>100</v>
      </c>
      <c r="E89" s="431"/>
      <c r="F89" s="431"/>
      <c r="G89" s="431">
        <v>1090</v>
      </c>
      <c r="H89" s="178"/>
      <c r="I89" s="427">
        <v>1090</v>
      </c>
      <c r="J89" s="359">
        <v>78823560.973330006</v>
      </c>
      <c r="K89" s="359">
        <v>76449</v>
      </c>
      <c r="L89" s="359">
        <v>3930011</v>
      </c>
      <c r="M89" s="359">
        <v>24541</v>
      </c>
      <c r="N89" s="359">
        <v>128902</v>
      </c>
      <c r="O89" s="359">
        <v>12363137730</v>
      </c>
      <c r="P89" s="359">
        <v>2441194000</v>
      </c>
      <c r="Q89" s="359">
        <v>5200273724.5344534</v>
      </c>
      <c r="R89" s="359">
        <v>633881</v>
      </c>
      <c r="S89" s="359">
        <v>0</v>
      </c>
      <c r="T89" s="359">
        <v>194894182</v>
      </c>
      <c r="U89" s="359">
        <v>0</v>
      </c>
      <c r="V89" s="359">
        <v>22602602</v>
      </c>
      <c r="W89" s="359">
        <v>44152519</v>
      </c>
      <c r="X89" s="359">
        <v>590917.39299999992</v>
      </c>
      <c r="Y89" s="359">
        <v>102873021</v>
      </c>
      <c r="Z89" s="359">
        <v>494043075.05744499</v>
      </c>
      <c r="AA89" s="359">
        <v>64289.210414999994</v>
      </c>
      <c r="AB89" s="359">
        <v>262085.6144489095</v>
      </c>
      <c r="AC89" s="178">
        <v>41274780</v>
      </c>
      <c r="AD89" s="178">
        <v>0</v>
      </c>
      <c r="AE89" s="178">
        <v>180948832876.88</v>
      </c>
      <c r="AF89" s="181">
        <v>45609455.781000003</v>
      </c>
      <c r="AG89" s="181">
        <v>288645348.53799999</v>
      </c>
      <c r="AH89" s="181">
        <v>34378.659999999996</v>
      </c>
      <c r="AI89" s="181">
        <v>429774.54599999997</v>
      </c>
      <c r="AJ89" s="178">
        <v>43228</v>
      </c>
      <c r="AK89" s="178">
        <v>203772000</v>
      </c>
      <c r="AL89" s="178">
        <v>362892856.38493395</v>
      </c>
      <c r="AM89" s="178">
        <v>197112991.684306</v>
      </c>
      <c r="AN89" s="178">
        <v>291739665.25319999</v>
      </c>
      <c r="AO89" s="178">
        <v>106887.40978153401</v>
      </c>
      <c r="AP89" s="178">
        <v>774230.36015588092</v>
      </c>
      <c r="AQ89" s="178">
        <v>11588.977999999999</v>
      </c>
      <c r="AR89" s="178">
        <v>0</v>
      </c>
      <c r="AS89" s="178">
        <v>65386</v>
      </c>
      <c r="AT89" s="178">
        <v>229760</v>
      </c>
    </row>
    <row r="90" spans="1:46">
      <c r="A90" s="430"/>
      <c r="B90" s="430"/>
      <c r="C90" s="430"/>
      <c r="D90" s="431" t="s">
        <v>352</v>
      </c>
      <c r="E90" s="431"/>
      <c r="F90" s="431"/>
      <c r="G90" s="431">
        <v>1091</v>
      </c>
      <c r="H90" s="178"/>
      <c r="I90" s="427">
        <v>1091</v>
      </c>
      <c r="J90" s="359">
        <v>104775293.72352001</v>
      </c>
      <c r="K90" s="359">
        <v>122517</v>
      </c>
      <c r="L90" s="359">
        <v>15145366</v>
      </c>
      <c r="M90" s="359">
        <v>119024</v>
      </c>
      <c r="N90" s="359">
        <v>414414</v>
      </c>
      <c r="O90" s="359">
        <v>37450957690</v>
      </c>
      <c r="P90" s="359">
        <v>6885701334.460001</v>
      </c>
      <c r="Q90" s="359">
        <v>7546669132.9231787</v>
      </c>
      <c r="R90" s="359">
        <v>1472994</v>
      </c>
      <c r="S90" s="359">
        <v>40760.332304655502</v>
      </c>
      <c r="T90" s="359">
        <v>289646501</v>
      </c>
      <c r="U90" s="359">
        <v>21975339</v>
      </c>
      <c r="V90" s="359">
        <v>32800570</v>
      </c>
      <c r="W90" s="359">
        <v>63276140</v>
      </c>
      <c r="X90" s="359">
        <v>731902.25699999998</v>
      </c>
      <c r="Y90" s="359">
        <v>187396159</v>
      </c>
      <c r="Z90" s="359">
        <v>923404895.38602805</v>
      </c>
      <c r="AA90" s="359">
        <v>165378.84900237271</v>
      </c>
      <c r="AB90" s="359">
        <v>355823.82485497254</v>
      </c>
      <c r="AC90" s="178">
        <v>95664603</v>
      </c>
      <c r="AD90" s="178">
        <v>4963587</v>
      </c>
      <c r="AE90" s="178">
        <v>384803661875.41003</v>
      </c>
      <c r="AF90" s="181">
        <v>130549063.50557154</v>
      </c>
      <c r="AG90" s="181">
        <v>436897584.83700001</v>
      </c>
      <c r="AH90" s="181">
        <v>59202.219999999972</v>
      </c>
      <c r="AI90" s="181">
        <v>617677.32249447005</v>
      </c>
      <c r="AJ90" s="178">
        <v>97563</v>
      </c>
      <c r="AK90" s="178">
        <v>761617247.76999998</v>
      </c>
      <c r="AL90" s="178">
        <v>715850016.18500006</v>
      </c>
      <c r="AM90" s="178">
        <v>2195438622.8511949</v>
      </c>
      <c r="AN90" s="178">
        <v>359317589.48939997</v>
      </c>
      <c r="AO90" s="178">
        <v>521256.02825524902</v>
      </c>
      <c r="AP90" s="178">
        <v>1225017.9373000909</v>
      </c>
      <c r="AQ90" s="178">
        <v>73358.193807529999</v>
      </c>
      <c r="AR90" s="178">
        <v>1513.855</v>
      </c>
      <c r="AS90" s="178">
        <v>120922</v>
      </c>
      <c r="AT90" s="178">
        <v>499713</v>
      </c>
    </row>
    <row r="91" spans="1:46">
      <c r="A91" s="430" t="s">
        <v>146</v>
      </c>
      <c r="B91" s="430" t="s">
        <v>201</v>
      </c>
      <c r="C91" s="430"/>
      <c r="D91" s="431" t="s">
        <v>93</v>
      </c>
      <c r="E91" s="431"/>
      <c r="F91" s="431"/>
      <c r="G91" s="431">
        <v>1092</v>
      </c>
    </row>
    <row r="92" spans="1:46">
      <c r="A92" s="430"/>
      <c r="B92" s="431"/>
      <c r="C92" s="431"/>
      <c r="D92" s="431" t="s">
        <v>94</v>
      </c>
      <c r="E92" s="431"/>
      <c r="F92" s="431"/>
      <c r="G92" s="431">
        <v>1093</v>
      </c>
    </row>
    <row r="93" spans="1:46">
      <c r="A93" s="430"/>
      <c r="B93" s="431"/>
      <c r="C93" s="431"/>
      <c r="D93" s="431" t="s">
        <v>116</v>
      </c>
      <c r="E93" s="431"/>
      <c r="F93" s="431"/>
      <c r="G93" s="431">
        <v>1094</v>
      </c>
    </row>
    <row r="94" spans="1:46">
      <c r="A94" s="430"/>
      <c r="B94" s="431"/>
      <c r="C94" s="431"/>
      <c r="D94" s="431" t="s">
        <v>215</v>
      </c>
      <c r="E94" s="431"/>
      <c r="F94" s="431"/>
      <c r="G94" s="431">
        <v>1095</v>
      </c>
    </row>
    <row r="95" spans="1:46">
      <c r="A95" s="430"/>
      <c r="B95" s="431"/>
      <c r="C95" s="431"/>
      <c r="D95" s="431" t="s">
        <v>95</v>
      </c>
      <c r="E95" s="431"/>
      <c r="F95" s="431"/>
      <c r="G95" s="431">
        <v>1096</v>
      </c>
    </row>
    <row r="96" spans="1:46">
      <c r="A96" s="430"/>
      <c r="B96" s="431"/>
      <c r="C96" s="431"/>
      <c r="D96" s="431" t="s">
        <v>216</v>
      </c>
      <c r="E96" s="431"/>
      <c r="F96" s="431"/>
      <c r="G96" s="431">
        <v>1097</v>
      </c>
    </row>
    <row r="97" spans="1:7">
      <c r="A97" s="430"/>
      <c r="B97" s="431"/>
      <c r="C97" s="431"/>
      <c r="D97" s="431" t="s">
        <v>431</v>
      </c>
      <c r="E97" s="431"/>
      <c r="F97" s="431"/>
      <c r="G97" s="431">
        <v>1098</v>
      </c>
    </row>
    <row r="98" spans="1:7">
      <c r="A98" s="430"/>
      <c r="B98" s="431"/>
      <c r="C98" s="431"/>
      <c r="D98" s="431" t="s">
        <v>96</v>
      </c>
      <c r="E98" s="431"/>
      <c r="F98" s="431"/>
      <c r="G98" s="431">
        <v>1099</v>
      </c>
    </row>
    <row r="99" spans="1:7">
      <c r="A99" s="430"/>
      <c r="B99" s="431"/>
      <c r="C99" s="431"/>
      <c r="D99" s="431" t="s">
        <v>97</v>
      </c>
      <c r="E99" s="431"/>
      <c r="F99" s="431"/>
      <c r="G99" s="431">
        <v>1100</v>
      </c>
    </row>
    <row r="100" spans="1:7">
      <c r="A100" s="430"/>
      <c r="B100" s="431"/>
      <c r="C100" s="431"/>
      <c r="D100" s="431" t="s">
        <v>660</v>
      </c>
      <c r="E100" s="431"/>
      <c r="F100" s="431"/>
      <c r="G100" s="431">
        <v>1101</v>
      </c>
    </row>
    <row r="101" spans="1:7">
      <c r="A101" s="430"/>
      <c r="B101" s="431"/>
      <c r="C101" s="431"/>
      <c r="D101" s="431" t="s">
        <v>98</v>
      </c>
      <c r="E101" s="431"/>
      <c r="F101" s="431"/>
      <c r="G101" s="431">
        <v>1102</v>
      </c>
    </row>
    <row r="102" spans="1:7">
      <c r="A102" s="430"/>
      <c r="B102" s="431" t="s">
        <v>202</v>
      </c>
      <c r="C102" s="431"/>
      <c r="D102" s="431" t="s">
        <v>661</v>
      </c>
      <c r="E102" s="431"/>
      <c r="F102" s="431"/>
      <c r="G102" s="431">
        <v>1107</v>
      </c>
    </row>
    <row r="103" spans="1:7">
      <c r="A103" s="430"/>
      <c r="B103" s="431"/>
      <c r="C103" s="431" t="s">
        <v>662</v>
      </c>
      <c r="D103" s="431" t="s">
        <v>663</v>
      </c>
      <c r="E103" s="431"/>
      <c r="F103" s="431"/>
      <c r="G103" s="431">
        <v>1109</v>
      </c>
    </row>
    <row r="104" spans="1:7">
      <c r="A104" s="430"/>
      <c r="B104" s="431"/>
      <c r="C104" s="431"/>
      <c r="D104" s="431" t="s">
        <v>664</v>
      </c>
      <c r="E104" s="431"/>
      <c r="F104" s="431"/>
      <c r="G104" s="431">
        <v>1110</v>
      </c>
    </row>
    <row r="105" spans="1:7">
      <c r="A105" s="430" t="s">
        <v>145</v>
      </c>
      <c r="B105" s="431" t="s">
        <v>203</v>
      </c>
      <c r="C105" s="431"/>
      <c r="D105" s="431" t="s">
        <v>432</v>
      </c>
      <c r="E105" s="431"/>
      <c r="F105" s="431"/>
      <c r="G105" s="431">
        <v>1202</v>
      </c>
    </row>
    <row r="106" spans="1:7">
      <c r="A106" s="430"/>
      <c r="B106" s="431"/>
      <c r="C106" s="431"/>
      <c r="D106" s="431" t="s">
        <v>433</v>
      </c>
      <c r="E106" s="431"/>
      <c r="F106" s="431"/>
      <c r="G106" s="431">
        <v>1203</v>
      </c>
    </row>
    <row r="107" spans="1:7">
      <c r="A107" s="430"/>
      <c r="B107" s="431"/>
      <c r="C107" s="431"/>
      <c r="D107" s="431" t="s">
        <v>665</v>
      </c>
      <c r="E107" s="431"/>
      <c r="F107" s="431"/>
      <c r="G107" s="431">
        <v>1260</v>
      </c>
    </row>
    <row r="108" spans="1:7">
      <c r="A108" s="430"/>
      <c r="B108" s="431"/>
      <c r="C108" s="431"/>
      <c r="D108" s="431" t="s">
        <v>666</v>
      </c>
      <c r="E108" s="431"/>
      <c r="F108" s="431"/>
      <c r="G108" s="431">
        <v>1117</v>
      </c>
    </row>
    <row r="109" spans="1:7">
      <c r="A109" s="430"/>
      <c r="B109" s="431"/>
      <c r="C109" s="431" t="s">
        <v>667</v>
      </c>
      <c r="D109" s="431" t="s">
        <v>609</v>
      </c>
      <c r="E109" s="431"/>
      <c r="F109" s="431"/>
      <c r="G109" s="431">
        <v>1701</v>
      </c>
    </row>
    <row r="110" spans="1:7">
      <c r="A110" s="430"/>
      <c r="B110" s="431"/>
      <c r="C110" s="431"/>
      <c r="D110" s="431" t="s">
        <v>434</v>
      </c>
      <c r="E110" s="431"/>
      <c r="F110" s="431"/>
      <c r="G110" s="431">
        <v>1205</v>
      </c>
    </row>
    <row r="111" spans="1:7">
      <c r="A111" s="430"/>
      <c r="B111" s="431"/>
      <c r="C111" s="431"/>
      <c r="D111" s="431" t="s">
        <v>668</v>
      </c>
      <c r="E111" s="431"/>
      <c r="F111" s="431"/>
      <c r="G111" s="431">
        <v>1208</v>
      </c>
    </row>
    <row r="112" spans="1:7">
      <c r="A112" s="430"/>
      <c r="B112" s="431" t="s">
        <v>204</v>
      </c>
      <c r="C112" s="431"/>
      <c r="D112" s="431" t="s">
        <v>669</v>
      </c>
      <c r="E112" s="431"/>
      <c r="F112" s="431"/>
      <c r="G112" s="431">
        <v>1215</v>
      </c>
    </row>
    <row r="113" spans="1:7">
      <c r="A113" s="430"/>
      <c r="B113" s="431"/>
      <c r="C113" s="431"/>
      <c r="D113" s="431" t="s">
        <v>438</v>
      </c>
      <c r="E113" s="431"/>
      <c r="F113" s="431"/>
      <c r="G113" s="431">
        <v>1216</v>
      </c>
    </row>
    <row r="114" spans="1:7">
      <c r="A114" s="430"/>
      <c r="B114" s="431"/>
      <c r="C114" s="431"/>
      <c r="D114" s="431" t="s">
        <v>439</v>
      </c>
      <c r="E114" s="431"/>
      <c r="F114" s="431"/>
      <c r="G114" s="431">
        <v>1217</v>
      </c>
    </row>
    <row r="115" spans="1:7">
      <c r="A115" s="430"/>
      <c r="B115" s="431"/>
      <c r="C115" s="431"/>
      <c r="D115" s="431" t="s">
        <v>440</v>
      </c>
      <c r="E115" s="431"/>
      <c r="F115" s="431"/>
      <c r="G115" s="431">
        <v>1218</v>
      </c>
    </row>
    <row r="116" spans="1:7">
      <c r="A116" s="430"/>
      <c r="B116" s="431"/>
      <c r="C116" s="431"/>
      <c r="D116" s="431" t="s">
        <v>441</v>
      </c>
      <c r="E116" s="431"/>
      <c r="F116" s="431"/>
      <c r="G116" s="431">
        <v>1219</v>
      </c>
    </row>
    <row r="117" spans="1:7">
      <c r="A117" s="430"/>
      <c r="B117" s="431"/>
      <c r="C117" s="431"/>
      <c r="D117" s="431" t="s">
        <v>442</v>
      </c>
      <c r="E117" s="431"/>
      <c r="F117" s="431"/>
      <c r="G117" s="431">
        <v>1220</v>
      </c>
    </row>
    <row r="118" spans="1:7">
      <c r="A118" s="430"/>
      <c r="B118" s="431"/>
      <c r="C118" s="431"/>
      <c r="D118" s="431" t="s">
        <v>619</v>
      </c>
      <c r="E118" s="431"/>
      <c r="F118" s="431"/>
      <c r="G118" s="431">
        <v>1702</v>
      </c>
    </row>
    <row r="119" spans="1:7">
      <c r="A119" s="430"/>
      <c r="B119" s="431"/>
      <c r="C119" s="431"/>
      <c r="D119" s="431" t="s">
        <v>620</v>
      </c>
      <c r="E119" s="431"/>
      <c r="F119" s="431"/>
      <c r="G119" s="431">
        <v>1703</v>
      </c>
    </row>
    <row r="120" spans="1:7">
      <c r="A120" s="430"/>
      <c r="B120" s="431"/>
      <c r="C120" s="431"/>
      <c r="D120" s="431" t="s">
        <v>621</v>
      </c>
      <c r="E120" s="431"/>
      <c r="F120" s="431"/>
      <c r="G120" s="431">
        <v>1704</v>
      </c>
    </row>
    <row r="121" spans="1:7">
      <c r="A121" s="430"/>
      <c r="B121" s="431"/>
      <c r="C121" s="431"/>
      <c r="D121" s="431" t="s">
        <v>670</v>
      </c>
      <c r="E121" s="431"/>
      <c r="F121" s="431"/>
      <c r="G121" s="431">
        <v>1221</v>
      </c>
    </row>
    <row r="122" spans="1:7">
      <c r="A122" s="430"/>
      <c r="B122" s="431"/>
      <c r="C122" s="431"/>
      <c r="D122" s="431" t="s">
        <v>443</v>
      </c>
      <c r="E122" s="431"/>
      <c r="F122" s="431"/>
      <c r="G122" s="431">
        <v>1222</v>
      </c>
    </row>
    <row r="123" spans="1:7">
      <c r="A123" s="430"/>
      <c r="B123" s="431"/>
      <c r="C123" s="431"/>
      <c r="D123" s="431" t="s">
        <v>444</v>
      </c>
      <c r="E123" s="431"/>
      <c r="F123" s="431"/>
      <c r="G123" s="431">
        <v>1223</v>
      </c>
    </row>
    <row r="124" spans="1:7">
      <c r="A124" s="430"/>
      <c r="B124" s="431"/>
      <c r="C124" s="431"/>
      <c r="D124" s="431" t="s">
        <v>445</v>
      </c>
      <c r="E124" s="431"/>
      <c r="F124" s="431"/>
      <c r="G124" s="431">
        <v>1224</v>
      </c>
    </row>
    <row r="125" spans="1:7">
      <c r="A125" s="430"/>
      <c r="B125" s="431"/>
      <c r="C125" s="431"/>
      <c r="D125" s="431" t="s">
        <v>446</v>
      </c>
      <c r="E125" s="431"/>
      <c r="F125" s="431"/>
      <c r="G125" s="431">
        <v>1225</v>
      </c>
    </row>
    <row r="126" spans="1:7">
      <c r="A126" s="430"/>
      <c r="B126" s="431"/>
      <c r="C126" s="431"/>
      <c r="D126" s="431" t="s">
        <v>624</v>
      </c>
      <c r="E126" s="431"/>
      <c r="F126" s="431"/>
      <c r="G126" s="431">
        <v>1705</v>
      </c>
    </row>
    <row r="127" spans="1:7">
      <c r="A127" s="430"/>
      <c r="B127" s="431"/>
      <c r="C127" s="431"/>
      <c r="D127" s="431" t="s">
        <v>625</v>
      </c>
      <c r="E127" s="431"/>
      <c r="F127" s="431"/>
      <c r="G127" s="431">
        <v>1706</v>
      </c>
    </row>
    <row r="128" spans="1:7">
      <c r="A128" s="430"/>
      <c r="B128" s="431"/>
      <c r="C128" s="431"/>
      <c r="D128" s="431" t="s">
        <v>626</v>
      </c>
      <c r="E128" s="431"/>
      <c r="F128" s="431"/>
      <c r="G128" s="431">
        <v>1707</v>
      </c>
    </row>
    <row r="129" spans="1:7">
      <c r="A129" s="430"/>
      <c r="B129" s="431"/>
      <c r="C129" s="431"/>
      <c r="D129" s="431" t="s">
        <v>628</v>
      </c>
      <c r="E129" s="431"/>
      <c r="F129" s="431"/>
      <c r="G129" s="431">
        <v>1226</v>
      </c>
    </row>
    <row r="130" spans="1:7">
      <c r="A130" s="430"/>
      <c r="B130" s="431" t="s">
        <v>205</v>
      </c>
      <c r="C130" s="431" t="s">
        <v>221</v>
      </c>
      <c r="D130" s="431" t="s">
        <v>447</v>
      </c>
      <c r="E130" s="431"/>
      <c r="F130" s="431"/>
      <c r="G130" s="431">
        <v>1121</v>
      </c>
    </row>
    <row r="131" spans="1:7">
      <c r="A131" s="430"/>
      <c r="B131" s="431"/>
      <c r="C131" s="431"/>
      <c r="D131" s="431" t="s">
        <v>448</v>
      </c>
      <c r="E131" s="431"/>
      <c r="F131" s="431"/>
      <c r="G131" s="431">
        <v>1122</v>
      </c>
    </row>
    <row r="132" spans="1:7">
      <c r="A132" s="430"/>
      <c r="B132" s="431"/>
      <c r="C132" s="431"/>
      <c r="D132" s="431" t="s">
        <v>449</v>
      </c>
      <c r="E132" s="431"/>
      <c r="F132" s="431"/>
      <c r="G132" s="431">
        <v>1123</v>
      </c>
    </row>
    <row r="133" spans="1:7">
      <c r="A133" s="430"/>
      <c r="B133" s="431"/>
      <c r="C133" s="431"/>
      <c r="D133" s="431" t="s">
        <v>450</v>
      </c>
      <c r="E133" s="431"/>
      <c r="F133" s="431"/>
      <c r="G133" s="431">
        <v>1124</v>
      </c>
    </row>
    <row r="134" spans="1:7">
      <c r="A134" s="430"/>
      <c r="B134" s="431"/>
      <c r="C134" s="431"/>
      <c r="D134" s="431" t="s">
        <v>451</v>
      </c>
      <c r="E134" s="431"/>
      <c r="F134" s="431"/>
      <c r="G134" s="431">
        <v>1125</v>
      </c>
    </row>
    <row r="135" spans="1:7">
      <c r="A135" s="430"/>
      <c r="B135" s="431"/>
      <c r="C135" s="431"/>
      <c r="D135" s="431" t="s">
        <v>452</v>
      </c>
      <c r="E135" s="431"/>
      <c r="F135" s="431"/>
      <c r="G135" s="431">
        <v>1126</v>
      </c>
    </row>
    <row r="136" spans="1:7">
      <c r="A136" s="430"/>
      <c r="B136" s="431"/>
      <c r="C136" s="431"/>
      <c r="D136" s="431" t="s">
        <v>453</v>
      </c>
      <c r="E136" s="431"/>
      <c r="F136" s="431"/>
      <c r="G136" s="431">
        <v>1127</v>
      </c>
    </row>
    <row r="137" spans="1:7">
      <c r="A137" s="430"/>
      <c r="B137" s="431"/>
      <c r="C137" s="431"/>
      <c r="D137" s="431" t="s">
        <v>454</v>
      </c>
      <c r="E137" s="431"/>
      <c r="F137" s="431"/>
      <c r="G137" s="431">
        <v>1128</v>
      </c>
    </row>
    <row r="138" spans="1:7">
      <c r="A138" s="430"/>
      <c r="B138" s="431"/>
      <c r="C138" s="431"/>
      <c r="D138" s="431" t="s">
        <v>455</v>
      </c>
      <c r="E138" s="431"/>
      <c r="F138" s="431"/>
      <c r="G138" s="431">
        <v>1129</v>
      </c>
    </row>
    <row r="139" spans="1:7">
      <c r="A139" s="430"/>
      <c r="B139" s="431"/>
      <c r="C139" s="431"/>
      <c r="D139" s="431" t="s">
        <v>456</v>
      </c>
      <c r="E139" s="431"/>
      <c r="F139" s="431"/>
      <c r="G139" s="431">
        <v>1130</v>
      </c>
    </row>
    <row r="140" spans="1:7">
      <c r="A140" s="430"/>
      <c r="B140" s="431"/>
      <c r="C140" s="431"/>
      <c r="D140" s="431" t="s">
        <v>457</v>
      </c>
      <c r="E140" s="431"/>
      <c r="F140" s="431"/>
      <c r="G140" s="431">
        <v>1131</v>
      </c>
    </row>
    <row r="141" spans="1:7">
      <c r="A141" s="430"/>
      <c r="B141" s="431"/>
      <c r="C141" s="431"/>
      <c r="D141" s="431" t="s">
        <v>458</v>
      </c>
      <c r="E141" s="431"/>
      <c r="F141" s="431"/>
      <c r="G141" s="431">
        <v>1132</v>
      </c>
    </row>
    <row r="142" spans="1:7">
      <c r="A142" s="430"/>
      <c r="B142" s="431"/>
      <c r="C142" s="431"/>
      <c r="D142" s="431" t="s">
        <v>459</v>
      </c>
      <c r="E142" s="431"/>
      <c r="F142" s="431"/>
      <c r="G142" s="431">
        <v>1133</v>
      </c>
    </row>
    <row r="143" spans="1:7">
      <c r="A143" s="430"/>
      <c r="B143" s="431"/>
      <c r="C143" s="431"/>
      <c r="D143" s="431" t="s">
        <v>460</v>
      </c>
      <c r="E143" s="431"/>
      <c r="F143" s="431"/>
      <c r="G143" s="431">
        <v>1134</v>
      </c>
    </row>
    <row r="144" spans="1:7">
      <c r="A144" s="430"/>
      <c r="B144" s="431"/>
      <c r="C144" s="431"/>
      <c r="D144" s="431" t="s">
        <v>461</v>
      </c>
      <c r="E144" s="431"/>
      <c r="F144" s="431"/>
      <c r="G144" s="431">
        <v>1135</v>
      </c>
    </row>
    <row r="145" spans="1:7">
      <c r="A145" s="430"/>
      <c r="B145" s="431"/>
      <c r="C145" s="431"/>
      <c r="D145" s="431" t="s">
        <v>671</v>
      </c>
      <c r="E145" s="431"/>
      <c r="F145" s="431"/>
      <c r="G145" s="431">
        <v>1136</v>
      </c>
    </row>
    <row r="146" spans="1:7">
      <c r="A146" s="430"/>
      <c r="B146" s="431"/>
      <c r="C146" s="431"/>
      <c r="D146" s="431" t="s">
        <v>494</v>
      </c>
      <c r="E146" s="431"/>
      <c r="F146" s="431"/>
      <c r="G146" s="431">
        <v>1266</v>
      </c>
    </row>
    <row r="147" spans="1:7">
      <c r="A147" s="430"/>
      <c r="B147" s="431"/>
      <c r="C147" s="431"/>
      <c r="D147" s="431" t="s">
        <v>170</v>
      </c>
      <c r="E147" s="431"/>
      <c r="F147" s="431"/>
      <c r="G147" s="431">
        <v>1137</v>
      </c>
    </row>
    <row r="148" spans="1:7">
      <c r="A148" s="430"/>
      <c r="B148" s="431"/>
      <c r="C148" s="431"/>
      <c r="D148" s="431" t="s">
        <v>495</v>
      </c>
      <c r="E148" s="431"/>
      <c r="F148" s="431"/>
      <c r="G148" s="431">
        <v>1267</v>
      </c>
    </row>
    <row r="149" spans="1:7">
      <c r="A149" s="430"/>
      <c r="B149" s="431"/>
      <c r="C149" s="431"/>
      <c r="D149" s="431" t="s">
        <v>171</v>
      </c>
      <c r="E149" s="431"/>
      <c r="F149" s="431"/>
      <c r="G149" s="431">
        <v>1138</v>
      </c>
    </row>
    <row r="150" spans="1:7">
      <c r="A150" s="430"/>
      <c r="B150" s="431"/>
      <c r="C150" s="431"/>
      <c r="D150" s="431" t="s">
        <v>496</v>
      </c>
      <c r="E150" s="431"/>
      <c r="F150" s="431"/>
      <c r="G150" s="431">
        <v>1268</v>
      </c>
    </row>
    <row r="151" spans="1:7">
      <c r="A151" s="430"/>
      <c r="B151" s="431"/>
      <c r="C151" s="431"/>
      <c r="D151" s="431" t="s">
        <v>172</v>
      </c>
      <c r="E151" s="431"/>
      <c r="F151" s="431"/>
      <c r="G151" s="431">
        <v>1139</v>
      </c>
    </row>
    <row r="152" spans="1:7">
      <c r="A152" s="430"/>
      <c r="B152" s="431"/>
      <c r="C152" s="431"/>
      <c r="D152" s="431" t="s">
        <v>497</v>
      </c>
      <c r="E152" s="431"/>
      <c r="F152" s="431"/>
      <c r="G152" s="431">
        <v>1269</v>
      </c>
    </row>
    <row r="153" spans="1:7">
      <c r="A153" s="430"/>
      <c r="B153" s="431"/>
      <c r="C153" s="431"/>
      <c r="D153" s="431" t="s">
        <v>173</v>
      </c>
      <c r="E153" s="431"/>
      <c r="F153" s="431"/>
      <c r="G153" s="431">
        <v>1140</v>
      </c>
    </row>
    <row r="154" spans="1:7">
      <c r="A154" s="430"/>
      <c r="B154" s="431"/>
      <c r="C154" s="431"/>
      <c r="D154" s="431" t="s">
        <v>498</v>
      </c>
      <c r="E154" s="431"/>
      <c r="F154" s="431"/>
      <c r="G154" s="431">
        <v>1270</v>
      </c>
    </row>
    <row r="155" spans="1:7">
      <c r="A155" s="430"/>
      <c r="B155" s="431"/>
      <c r="C155" s="431"/>
      <c r="D155" s="431" t="s">
        <v>212</v>
      </c>
      <c r="E155" s="431"/>
      <c r="F155" s="431"/>
      <c r="G155" s="431">
        <v>1141</v>
      </c>
    </row>
    <row r="156" spans="1:7">
      <c r="A156" s="430"/>
      <c r="B156" s="431"/>
      <c r="C156" s="431"/>
      <c r="D156" s="431" t="s">
        <v>207</v>
      </c>
      <c r="E156" s="431"/>
      <c r="F156" s="431"/>
      <c r="G156" s="431">
        <v>1142</v>
      </c>
    </row>
    <row r="157" spans="1:7">
      <c r="A157" s="430"/>
      <c r="B157" s="431"/>
      <c r="C157" s="431"/>
      <c r="D157" s="431" t="s">
        <v>208</v>
      </c>
      <c r="E157" s="431"/>
      <c r="F157" s="431"/>
      <c r="G157" s="431">
        <v>1143</v>
      </c>
    </row>
    <row r="158" spans="1:7">
      <c r="A158" s="430"/>
      <c r="B158" s="431"/>
      <c r="C158" s="431"/>
      <c r="D158" s="431" t="s">
        <v>209</v>
      </c>
      <c r="E158" s="431"/>
      <c r="F158" s="431"/>
      <c r="G158" s="431">
        <v>1144</v>
      </c>
    </row>
    <row r="159" spans="1:7">
      <c r="A159" s="430"/>
      <c r="B159" s="431"/>
      <c r="C159" s="431"/>
      <c r="D159" s="431" t="s">
        <v>210</v>
      </c>
      <c r="E159" s="431"/>
      <c r="F159" s="431"/>
      <c r="G159" s="431">
        <v>1145</v>
      </c>
    </row>
    <row r="160" spans="1:7">
      <c r="A160" s="430"/>
      <c r="B160" s="431"/>
      <c r="C160" s="431"/>
      <c r="D160" s="431" t="s">
        <v>672</v>
      </c>
      <c r="E160" s="431"/>
      <c r="F160" s="431"/>
      <c r="G160" s="431">
        <v>1802</v>
      </c>
    </row>
    <row r="161" spans="1:7">
      <c r="A161" s="430"/>
      <c r="B161" s="431"/>
      <c r="C161" s="431"/>
      <c r="D161" s="431" t="s">
        <v>673</v>
      </c>
      <c r="E161" s="431"/>
      <c r="F161" s="431"/>
      <c r="G161" s="431">
        <v>1803</v>
      </c>
    </row>
    <row r="162" spans="1:7">
      <c r="A162" s="430"/>
      <c r="B162" s="431"/>
      <c r="C162" s="431"/>
      <c r="D162" s="431" t="s">
        <v>674</v>
      </c>
      <c r="E162" s="431"/>
      <c r="F162" s="431"/>
      <c r="G162" s="431">
        <v>1804</v>
      </c>
    </row>
    <row r="163" spans="1:7">
      <c r="A163" s="430"/>
      <c r="B163" s="431"/>
      <c r="C163" s="431"/>
      <c r="D163" s="431" t="s">
        <v>675</v>
      </c>
      <c r="E163" s="431"/>
      <c r="F163" s="431"/>
      <c r="G163" s="431">
        <v>1805</v>
      </c>
    </row>
    <row r="164" spans="1:7">
      <c r="A164" s="430"/>
      <c r="B164" s="431" t="s">
        <v>462</v>
      </c>
      <c r="C164" s="431"/>
      <c r="D164" s="431" t="s">
        <v>463</v>
      </c>
      <c r="E164" s="431"/>
      <c r="F164" s="431"/>
      <c r="G164" s="431">
        <v>1227</v>
      </c>
    </row>
    <row r="165" spans="1:7">
      <c r="A165" s="430"/>
      <c r="B165" s="431"/>
      <c r="C165" s="431"/>
      <c r="D165" s="431" t="s">
        <v>499</v>
      </c>
      <c r="E165" s="431"/>
      <c r="F165" s="431"/>
      <c r="G165" s="431">
        <v>1300</v>
      </c>
    </row>
    <row r="166" spans="1:7">
      <c r="A166" s="430"/>
      <c r="B166" s="431"/>
      <c r="C166" s="431"/>
      <c r="D166" s="431" t="s">
        <v>500</v>
      </c>
      <c r="E166" s="431"/>
      <c r="F166" s="431"/>
      <c r="G166" s="431">
        <v>1271</v>
      </c>
    </row>
    <row r="167" spans="1:7">
      <c r="A167" s="430"/>
      <c r="B167" s="431"/>
      <c r="C167" s="431"/>
      <c r="D167" s="431" t="s">
        <v>501</v>
      </c>
      <c r="E167" s="431"/>
      <c r="F167" s="431"/>
      <c r="G167" s="431">
        <v>1272</v>
      </c>
    </row>
    <row r="168" spans="1:7">
      <c r="A168" s="430"/>
      <c r="B168" s="431"/>
      <c r="C168" s="431"/>
      <c r="D168" s="431" t="s">
        <v>676</v>
      </c>
      <c r="E168" s="431"/>
      <c r="F168" s="431"/>
      <c r="G168" s="431">
        <v>1275</v>
      </c>
    </row>
    <row r="169" spans="1:7">
      <c r="A169" s="430"/>
      <c r="B169" s="431"/>
      <c r="C169" s="431"/>
      <c r="D169" s="431" t="s">
        <v>677</v>
      </c>
      <c r="E169" s="431"/>
      <c r="F169" s="431"/>
      <c r="G169" s="431">
        <v>1229</v>
      </c>
    </row>
    <row r="170" spans="1:7">
      <c r="A170" s="430"/>
      <c r="B170" s="431"/>
      <c r="C170" s="431"/>
      <c r="D170" s="431" t="s">
        <v>678</v>
      </c>
      <c r="E170" s="431"/>
      <c r="F170" s="431"/>
      <c r="G170" s="431">
        <v>1806</v>
      </c>
    </row>
    <row r="171" spans="1:7">
      <c r="A171" s="430"/>
      <c r="B171" s="431"/>
      <c r="C171" s="431"/>
      <c r="D171" s="431" t="s">
        <v>679</v>
      </c>
      <c r="E171" s="431"/>
      <c r="F171" s="431"/>
      <c r="G171" s="431">
        <v>1807</v>
      </c>
    </row>
    <row r="172" spans="1:7">
      <c r="A172" s="430"/>
      <c r="B172" s="431"/>
      <c r="C172" s="431"/>
      <c r="D172" s="431" t="s">
        <v>680</v>
      </c>
      <c r="E172" s="431"/>
      <c r="F172" s="431"/>
      <c r="G172" s="431">
        <v>1808</v>
      </c>
    </row>
    <row r="173" spans="1:7">
      <c r="A173" s="430"/>
      <c r="B173" s="431"/>
      <c r="C173" s="431"/>
      <c r="D173" s="431" t="s">
        <v>681</v>
      </c>
      <c r="E173" s="431"/>
      <c r="F173" s="431"/>
      <c r="G173" s="431">
        <v>1809</v>
      </c>
    </row>
    <row r="174" spans="1:7">
      <c r="A174" s="430"/>
      <c r="B174" s="431" t="s">
        <v>464</v>
      </c>
      <c r="C174" s="431"/>
      <c r="D174" s="431" t="s">
        <v>181</v>
      </c>
      <c r="E174" s="431"/>
      <c r="F174" s="431"/>
      <c r="G174" s="431">
        <v>1146</v>
      </c>
    </row>
    <row r="175" spans="1:7">
      <c r="A175" s="430"/>
      <c r="B175" s="431"/>
      <c r="C175" s="431"/>
      <c r="D175" s="431" t="s">
        <v>465</v>
      </c>
      <c r="E175" s="431"/>
      <c r="F175" s="431"/>
      <c r="G175" s="431">
        <v>1148</v>
      </c>
    </row>
    <row r="176" spans="1:7">
      <c r="A176" s="430"/>
      <c r="B176" s="431"/>
      <c r="C176" s="431"/>
      <c r="D176" s="431" t="s">
        <v>466</v>
      </c>
      <c r="E176" s="431"/>
      <c r="F176" s="431"/>
      <c r="G176" s="431">
        <v>1149</v>
      </c>
    </row>
    <row r="177" spans="1:7">
      <c r="A177" s="430"/>
      <c r="B177" s="431"/>
      <c r="C177" s="431"/>
      <c r="D177" s="431" t="s">
        <v>631</v>
      </c>
      <c r="E177" s="431"/>
      <c r="F177" s="431"/>
      <c r="G177" s="431">
        <v>1711</v>
      </c>
    </row>
    <row r="178" spans="1:7">
      <c r="A178" s="430"/>
      <c r="B178" s="431"/>
      <c r="C178" s="431"/>
      <c r="D178" s="431" t="s">
        <v>632</v>
      </c>
      <c r="E178" s="431"/>
      <c r="F178" s="431"/>
      <c r="G178" s="431">
        <v>1279</v>
      </c>
    </row>
    <row r="179" spans="1:7">
      <c r="A179" s="430"/>
      <c r="B179" s="431"/>
      <c r="C179" s="431"/>
      <c r="D179" s="431" t="s">
        <v>633</v>
      </c>
      <c r="E179" s="431"/>
      <c r="F179" s="431"/>
      <c r="G179" s="431">
        <v>1712</v>
      </c>
    </row>
    <row r="180" spans="1:7">
      <c r="A180" s="430"/>
      <c r="B180" s="431"/>
      <c r="C180" s="431"/>
      <c r="D180" s="431" t="s">
        <v>634</v>
      </c>
      <c r="E180" s="431"/>
      <c r="F180" s="431"/>
      <c r="G180" s="431">
        <v>1280</v>
      </c>
    </row>
    <row r="181" spans="1:7">
      <c r="A181" s="430"/>
      <c r="B181" s="431"/>
      <c r="C181" s="431"/>
      <c r="D181" s="431" t="s">
        <v>635</v>
      </c>
      <c r="E181" s="431"/>
      <c r="F181" s="431"/>
      <c r="G181" s="431">
        <v>1281</v>
      </c>
    </row>
    <row r="182" spans="1:7">
      <c r="A182" s="430"/>
      <c r="B182" s="431"/>
      <c r="C182" s="431"/>
      <c r="D182" s="431" t="s">
        <v>636</v>
      </c>
      <c r="E182" s="431"/>
      <c r="F182" s="431"/>
      <c r="G182" s="431">
        <v>1282</v>
      </c>
    </row>
    <row r="183" spans="1:7">
      <c r="A183" s="430"/>
      <c r="B183" s="431"/>
      <c r="C183" s="431"/>
      <c r="D183" s="431" t="s">
        <v>502</v>
      </c>
      <c r="E183" s="431"/>
      <c r="F183" s="431"/>
      <c r="G183" s="431">
        <v>1283</v>
      </c>
    </row>
    <row r="184" spans="1:7">
      <c r="A184" s="430"/>
      <c r="B184" s="431"/>
      <c r="C184" s="431"/>
      <c r="D184" s="431" t="s">
        <v>638</v>
      </c>
      <c r="E184" s="431"/>
      <c r="F184" s="431"/>
      <c r="G184" s="431">
        <v>1284</v>
      </c>
    </row>
    <row r="185" spans="1:7">
      <c r="A185" s="430"/>
      <c r="B185" s="431"/>
      <c r="C185" s="431"/>
      <c r="D185" s="431" t="s">
        <v>640</v>
      </c>
      <c r="E185" s="431"/>
      <c r="F185" s="431"/>
      <c r="G185" s="431">
        <v>1713</v>
      </c>
    </row>
    <row r="186" spans="1:7">
      <c r="A186" s="430"/>
      <c r="B186" s="431"/>
      <c r="C186" s="431"/>
      <c r="D186" s="431" t="s">
        <v>642</v>
      </c>
      <c r="E186" s="431"/>
      <c r="F186" s="431"/>
      <c r="G186" s="431">
        <v>1285</v>
      </c>
    </row>
    <row r="187" spans="1:7">
      <c r="A187" s="430"/>
      <c r="B187" s="430"/>
      <c r="C187" s="431"/>
      <c r="D187" s="431" t="s">
        <v>503</v>
      </c>
      <c r="E187" s="431"/>
      <c r="F187" s="431"/>
      <c r="G187" s="431">
        <v>1286</v>
      </c>
    </row>
    <row r="188" spans="1:7">
      <c r="A188" s="430"/>
      <c r="B188" s="430"/>
      <c r="C188" s="431"/>
      <c r="D188" s="431" t="s">
        <v>645</v>
      </c>
      <c r="E188" s="431"/>
      <c r="F188" s="431"/>
      <c r="G188" s="431">
        <v>1287</v>
      </c>
    </row>
    <row r="189" spans="1:7">
      <c r="A189" s="430"/>
      <c r="B189" s="430"/>
      <c r="C189" s="431"/>
      <c r="D189" s="431" t="s">
        <v>647</v>
      </c>
      <c r="E189" s="431"/>
      <c r="F189" s="431"/>
      <c r="G189" s="431">
        <v>1714</v>
      </c>
    </row>
    <row r="190" spans="1:7">
      <c r="A190" s="430"/>
      <c r="B190" s="430"/>
      <c r="C190" s="431"/>
      <c r="D190" s="431" t="s">
        <v>682</v>
      </c>
      <c r="E190" s="431"/>
      <c r="F190" s="431"/>
      <c r="G190" s="431">
        <v>1810</v>
      </c>
    </row>
    <row r="191" spans="1:7">
      <c r="A191" s="430"/>
      <c r="B191" s="430"/>
      <c r="C191" s="431"/>
      <c r="D191" s="431" t="s">
        <v>683</v>
      </c>
      <c r="E191" s="431"/>
      <c r="F191" s="431"/>
      <c r="G191" s="431">
        <v>1811</v>
      </c>
    </row>
    <row r="192" spans="1:7">
      <c r="A192" s="430"/>
      <c r="B192" s="430"/>
      <c r="C192" s="431"/>
      <c r="D192" s="431" t="s">
        <v>684</v>
      </c>
      <c r="E192" s="431"/>
      <c r="F192" s="431"/>
      <c r="G192" s="431">
        <v>1812</v>
      </c>
    </row>
    <row r="193" spans="1:7">
      <c r="A193" s="430"/>
      <c r="B193" s="430"/>
      <c r="C193" s="431"/>
      <c r="D193" s="431" t="s">
        <v>685</v>
      </c>
      <c r="E193" s="431"/>
      <c r="F193" s="431"/>
      <c r="G193" s="431">
        <v>1813</v>
      </c>
    </row>
    <row r="194" spans="1:7">
      <c r="A194" s="430"/>
      <c r="B194" s="430"/>
      <c r="C194" s="431"/>
      <c r="D194" s="431" t="s">
        <v>686</v>
      </c>
      <c r="E194" s="431"/>
      <c r="F194" s="431"/>
      <c r="G194" s="431">
        <v>1814</v>
      </c>
    </row>
    <row r="195" spans="1:7">
      <c r="A195" s="430"/>
      <c r="B195" s="430" t="s">
        <v>468</v>
      </c>
      <c r="C195" s="431" t="s">
        <v>469</v>
      </c>
      <c r="D195" s="431" t="s">
        <v>470</v>
      </c>
      <c r="E195" s="431"/>
      <c r="F195" s="431"/>
      <c r="G195" s="431">
        <v>1178</v>
      </c>
    </row>
    <row r="196" spans="1:7">
      <c r="A196" s="430"/>
      <c r="B196" s="430"/>
      <c r="C196" s="431"/>
      <c r="D196" s="431" t="s">
        <v>471</v>
      </c>
      <c r="E196" s="431"/>
      <c r="F196" s="431"/>
      <c r="G196" s="431">
        <v>1179</v>
      </c>
    </row>
    <row r="197" spans="1:7">
      <c r="A197" s="430"/>
      <c r="B197" s="430"/>
      <c r="C197" s="431"/>
      <c r="D197" s="431" t="s">
        <v>472</v>
      </c>
      <c r="E197" s="431"/>
      <c r="F197" s="431"/>
      <c r="G197" s="431">
        <v>1180</v>
      </c>
    </row>
    <row r="198" spans="1:7">
      <c r="A198" s="430"/>
      <c r="B198" s="430"/>
      <c r="C198" s="431"/>
      <c r="D198" s="431" t="s">
        <v>473</v>
      </c>
      <c r="E198" s="431"/>
      <c r="F198" s="431"/>
      <c r="G198" s="431">
        <v>1181</v>
      </c>
    </row>
    <row r="199" spans="1:7">
      <c r="A199" s="430"/>
      <c r="B199" s="430"/>
      <c r="C199" s="431"/>
      <c r="D199" s="431" t="s">
        <v>474</v>
      </c>
      <c r="E199" s="431"/>
      <c r="F199" s="431"/>
      <c r="G199" s="431">
        <v>1182</v>
      </c>
    </row>
    <row r="200" spans="1:7">
      <c r="A200" s="430"/>
      <c r="B200" s="430"/>
      <c r="C200" s="431"/>
      <c r="D200" s="431" t="s">
        <v>475</v>
      </c>
      <c r="E200" s="431"/>
      <c r="F200" s="431"/>
      <c r="G200" s="431">
        <v>1183</v>
      </c>
    </row>
    <row r="201" spans="1:7">
      <c r="A201" s="430"/>
      <c r="B201" s="430"/>
      <c r="C201" s="431" t="s">
        <v>476</v>
      </c>
      <c r="D201" s="431" t="s">
        <v>477</v>
      </c>
      <c r="E201" s="431"/>
      <c r="F201" s="431"/>
      <c r="G201" s="431">
        <v>1184</v>
      </c>
    </row>
    <row r="202" spans="1:7">
      <c r="A202" s="430"/>
      <c r="B202" s="431"/>
      <c r="C202" s="431"/>
      <c r="D202" s="431" t="s">
        <v>478</v>
      </c>
      <c r="E202" s="431"/>
      <c r="F202" s="431"/>
      <c r="G202" s="431">
        <v>1185</v>
      </c>
    </row>
    <row r="203" spans="1:7">
      <c r="A203" s="430"/>
      <c r="B203" s="431"/>
      <c r="C203" s="431"/>
      <c r="D203" s="431" t="s">
        <v>479</v>
      </c>
      <c r="E203" s="431"/>
      <c r="F203" s="431"/>
      <c r="G203" s="431">
        <v>1186</v>
      </c>
    </row>
    <row r="204" spans="1:7">
      <c r="A204" s="430"/>
      <c r="B204" s="431"/>
      <c r="C204" s="431"/>
      <c r="D204" s="431" t="s">
        <v>480</v>
      </c>
      <c r="E204" s="431"/>
      <c r="F204" s="431"/>
      <c r="G204" s="431">
        <v>1187</v>
      </c>
    </row>
    <row r="205" spans="1:7">
      <c r="A205" s="430"/>
      <c r="B205" s="431"/>
      <c r="C205" s="431" t="s">
        <v>481</v>
      </c>
      <c r="D205" s="431" t="s">
        <v>482</v>
      </c>
      <c r="E205" s="431"/>
      <c r="F205" s="431"/>
      <c r="G205" s="431">
        <v>1188</v>
      </c>
    </row>
    <row r="206" spans="1:7">
      <c r="A206" s="430"/>
      <c r="B206" s="431"/>
      <c r="C206" s="431"/>
      <c r="D206" s="431" t="s">
        <v>483</v>
      </c>
      <c r="E206" s="431"/>
      <c r="F206" s="431"/>
      <c r="G206" s="431">
        <v>1189</v>
      </c>
    </row>
    <row r="207" spans="1:7">
      <c r="A207" s="430"/>
      <c r="B207" s="431"/>
      <c r="C207" s="431" t="s">
        <v>484</v>
      </c>
      <c r="D207" s="431" t="s">
        <v>477</v>
      </c>
      <c r="E207" s="431"/>
      <c r="F207" s="431"/>
      <c r="G207" s="431">
        <v>1190</v>
      </c>
    </row>
    <row r="208" spans="1:7">
      <c r="A208" s="430"/>
      <c r="B208" s="431"/>
      <c r="C208" s="431"/>
      <c r="D208" s="431" t="s">
        <v>478</v>
      </c>
      <c r="E208" s="431"/>
      <c r="F208" s="431"/>
      <c r="G208" s="431">
        <v>1191</v>
      </c>
    </row>
    <row r="209" spans="1:7">
      <c r="A209" s="430"/>
      <c r="B209" s="431"/>
      <c r="C209" s="431"/>
      <c r="D209" s="431" t="s">
        <v>485</v>
      </c>
      <c r="E209" s="431"/>
      <c r="F209" s="431"/>
      <c r="G209" s="431">
        <v>1192</v>
      </c>
    </row>
    <row r="210" spans="1:7">
      <c r="A210" s="430"/>
      <c r="B210" s="431"/>
      <c r="C210" s="431"/>
      <c r="D210" s="431" t="s">
        <v>486</v>
      </c>
      <c r="E210" s="431"/>
      <c r="F210" s="431"/>
      <c r="G210" s="431">
        <v>1193</v>
      </c>
    </row>
    <row r="211" spans="1:7">
      <c r="A211" s="430"/>
      <c r="B211" s="431"/>
      <c r="C211" s="431" t="s">
        <v>504</v>
      </c>
      <c r="D211" s="431" t="s">
        <v>477</v>
      </c>
      <c r="E211" s="431"/>
      <c r="F211" s="431"/>
      <c r="G211" s="431">
        <v>1194</v>
      </c>
    </row>
    <row r="212" spans="1:7">
      <c r="A212" s="430"/>
      <c r="B212" s="431"/>
      <c r="C212" s="431"/>
      <c r="D212" s="431" t="s">
        <v>478</v>
      </c>
      <c r="E212" s="431"/>
      <c r="F212" s="431"/>
      <c r="G212" s="431">
        <v>1195</v>
      </c>
    </row>
    <row r="213" spans="1:7">
      <c r="A213" s="430"/>
      <c r="B213" s="431"/>
      <c r="C213" s="431"/>
      <c r="D213" s="431" t="s">
        <v>485</v>
      </c>
      <c r="E213" s="431"/>
      <c r="F213" s="431"/>
      <c r="G213" s="431">
        <v>1196</v>
      </c>
    </row>
    <row r="214" spans="1:7">
      <c r="A214" s="431"/>
      <c r="B214" s="431"/>
      <c r="C214" s="431"/>
      <c r="D214" s="431" t="s">
        <v>486</v>
      </c>
      <c r="E214" s="431"/>
      <c r="F214" s="431"/>
      <c r="G214" s="431">
        <v>1197</v>
      </c>
    </row>
    <row r="215" spans="1:7">
      <c r="A215" s="431"/>
      <c r="B215" s="431" t="s">
        <v>505</v>
      </c>
      <c r="C215" s="431"/>
      <c r="D215" s="431" t="s">
        <v>506</v>
      </c>
      <c r="E215" s="431"/>
      <c r="F215" s="431"/>
      <c r="G215" s="431">
        <v>1296</v>
      </c>
    </row>
    <row r="216" spans="1:7">
      <c r="A216" s="431"/>
      <c r="B216" s="431"/>
      <c r="C216" s="431"/>
      <c r="D216" s="431" t="s">
        <v>649</v>
      </c>
      <c r="E216" s="431"/>
      <c r="F216" s="431"/>
      <c r="G216" s="431">
        <v>1298</v>
      </c>
    </row>
    <row r="217" spans="1:7">
      <c r="A217" s="431" t="s">
        <v>117</v>
      </c>
      <c r="B217" s="431" t="s">
        <v>507</v>
      </c>
      <c r="C217" s="431" t="s">
        <v>687</v>
      </c>
      <c r="D217" s="431" t="s">
        <v>128</v>
      </c>
      <c r="E217" s="431"/>
      <c r="F217" s="431"/>
      <c r="G217" s="431">
        <v>1166</v>
      </c>
    </row>
    <row r="218" spans="1:7">
      <c r="A218" s="431"/>
      <c r="B218" s="431"/>
      <c r="C218" s="431"/>
      <c r="D218" s="431" t="s">
        <v>129</v>
      </c>
      <c r="E218" s="431"/>
      <c r="F218" s="431"/>
      <c r="G218" s="431">
        <v>1167</v>
      </c>
    </row>
    <row r="219" spans="1:7">
      <c r="A219" s="431"/>
      <c r="B219" s="431"/>
      <c r="C219" s="431"/>
      <c r="D219" s="431" t="s">
        <v>130</v>
      </c>
      <c r="E219" s="431"/>
      <c r="F219" s="431"/>
      <c r="G219" s="431">
        <v>1168</v>
      </c>
    </row>
    <row r="220" spans="1:7">
      <c r="A220" s="431"/>
      <c r="B220" s="431"/>
      <c r="C220" s="431"/>
      <c r="D220" s="431" t="s">
        <v>131</v>
      </c>
      <c r="E220" s="431"/>
      <c r="F220" s="431" t="s">
        <v>656</v>
      </c>
      <c r="G220" s="431">
        <v>1169</v>
      </c>
    </row>
    <row r="221" spans="1:7">
      <c r="A221" s="431"/>
      <c r="B221" s="431"/>
      <c r="C221" s="431"/>
      <c r="D221" s="431" t="s">
        <v>132</v>
      </c>
      <c r="E221" s="431"/>
      <c r="F221" s="431" t="s">
        <v>656</v>
      </c>
      <c r="G221" s="431">
        <v>1170</v>
      </c>
    </row>
    <row r="222" spans="1:7">
      <c r="A222" s="431"/>
      <c r="B222" s="431"/>
      <c r="C222" s="431"/>
      <c r="D222" s="431" t="s">
        <v>133</v>
      </c>
      <c r="E222" s="431"/>
      <c r="F222" s="431" t="s">
        <v>656</v>
      </c>
      <c r="G222" s="431">
        <v>1171</v>
      </c>
    </row>
    <row r="223" spans="1:7">
      <c r="A223" s="431"/>
      <c r="B223" s="431"/>
      <c r="C223" s="431"/>
      <c r="D223" s="431" t="s">
        <v>134</v>
      </c>
      <c r="E223" s="431"/>
      <c r="F223" s="431" t="s">
        <v>656</v>
      </c>
      <c r="G223" s="431">
        <v>1172</v>
      </c>
    </row>
    <row r="224" spans="1:7">
      <c r="A224" s="431"/>
      <c r="B224" s="431"/>
      <c r="C224" s="431"/>
      <c r="D224" s="431" t="s">
        <v>135</v>
      </c>
      <c r="E224" s="431"/>
      <c r="F224" s="431" t="s">
        <v>656</v>
      </c>
      <c r="G224" s="431">
        <v>1173</v>
      </c>
    </row>
    <row r="225" spans="1:7">
      <c r="A225" s="431"/>
      <c r="B225" s="431"/>
      <c r="C225" s="431"/>
      <c r="D225" s="431" t="s">
        <v>136</v>
      </c>
      <c r="E225" s="431"/>
      <c r="F225" s="431" t="s">
        <v>656</v>
      </c>
      <c r="G225" s="431">
        <v>1174</v>
      </c>
    </row>
    <row r="226" spans="1:7">
      <c r="A226" s="431"/>
      <c r="B226" s="431"/>
      <c r="C226" s="431"/>
      <c r="D226" s="431" t="s">
        <v>137</v>
      </c>
      <c r="E226" s="431"/>
      <c r="F226" s="431" t="s">
        <v>656</v>
      </c>
      <c r="G226" s="431">
        <v>1175</v>
      </c>
    </row>
    <row r="227" spans="1:7">
      <c r="A227" s="431"/>
      <c r="B227" s="431"/>
      <c r="C227" s="431"/>
      <c r="D227" s="431" t="s">
        <v>138</v>
      </c>
      <c r="E227" s="431"/>
      <c r="F227" s="431" t="s">
        <v>656</v>
      </c>
      <c r="G227" s="431">
        <v>1176</v>
      </c>
    </row>
    <row r="228" spans="1:7">
      <c r="A228" s="431"/>
      <c r="B228" s="431"/>
      <c r="C228" s="431"/>
      <c r="D228" s="431" t="s">
        <v>139</v>
      </c>
      <c r="E228" s="431"/>
      <c r="F228" s="431"/>
      <c r="G228" s="431">
        <v>1177</v>
      </c>
    </row>
    <row r="229" spans="1:7"/>
    <row r="230" spans="1:7"/>
    <row r="231" spans="1:7" hidden="1"/>
    <row r="232" spans="1:7" hidden="1"/>
    <row r="233" spans="1:7" hidden="1"/>
    <row r="234" spans="1:7" hidden="1"/>
    <row r="235" spans="1:7" hidden="1"/>
    <row r="236" spans="1:7" hidden="1"/>
    <row r="237" spans="1:7" hidden="1"/>
    <row r="238" spans="1:7" hidden="1"/>
    <row r="239" spans="1:7" hidden="1"/>
    <row r="240" spans="1:7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</sheetData>
  <mergeCells count="1">
    <mergeCell ref="A6:I6"/>
  </mergeCells>
  <printOptions horizontalCentered="1" verticalCentered="1"/>
  <pageMargins left="0.39370078740157499" right="0.39370078740157499" top="0.78740157480314998" bottom="0.78740157480314998" header="0.39370078740157499" footer="0.39370078740157499"/>
  <pageSetup paperSize="9" scale="56" fitToHeight="5" orientation="landscape" r:id="rId1"/>
  <headerFooter alignWithMargins="0">
    <oddHeader>&amp;L&amp;"Arial,Bold"&amp;16Basel Committee on Banking Supervision&amp;C&amp;16&amp;F&amp;R&amp;"Arial,Bold"&amp;16Confidential</oddHeader>
    <oddFooter>&amp;L&amp;16&amp;D  &amp;T&amp;R&amp;16Page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</sheetPr>
  <dimension ref="A1:K318"/>
  <sheetViews>
    <sheetView zoomScale="50" zoomScaleNormal="50" workbookViewId="0"/>
  </sheetViews>
  <sheetFormatPr defaultColWidth="0" defaultRowHeight="12.5"/>
  <cols>
    <col min="1" max="1" width="5.7265625" style="3" customWidth="1"/>
    <col min="2" max="2" width="50.7265625" style="4" customWidth="1"/>
    <col min="3" max="3" width="20.7265625" style="4" customWidth="1"/>
    <col min="4" max="4" width="32.7265625" style="4" customWidth="1"/>
    <col min="5" max="5" width="5.7265625" style="4" customWidth="1"/>
    <col min="6" max="6" width="28.54296875" style="4" customWidth="1"/>
    <col min="7" max="7" width="10.7265625" style="59" customWidth="1"/>
    <col min="8" max="11" width="9.1796875" customWidth="1"/>
    <col min="12" max="16384" width="9.1796875" hidden="1"/>
  </cols>
  <sheetData>
    <row r="1" spans="1:9">
      <c r="A1" s="125"/>
      <c r="B1" s="2"/>
      <c r="C1" s="2"/>
      <c r="D1" s="2"/>
      <c r="E1" s="2"/>
      <c r="F1" s="271" t="s">
        <v>354</v>
      </c>
      <c r="G1" s="92"/>
    </row>
    <row r="2" spans="1:9" ht="25">
      <c r="A2" s="2"/>
      <c r="B2" s="458" t="s">
        <v>736</v>
      </c>
      <c r="C2" s="458"/>
      <c r="D2" s="458"/>
      <c r="E2" s="2"/>
      <c r="F2" s="94" t="s">
        <v>735</v>
      </c>
      <c r="G2" s="92"/>
    </row>
    <row r="3" spans="1:9" ht="15.5">
      <c r="A3" s="39" t="s">
        <v>11</v>
      </c>
      <c r="B3" s="40"/>
      <c r="C3" s="40"/>
      <c r="D3" s="40"/>
      <c r="E3" s="40"/>
      <c r="F3" s="40"/>
      <c r="G3" s="57"/>
    </row>
    <row r="4" spans="1:9">
      <c r="A4" s="60"/>
      <c r="B4" s="17"/>
      <c r="C4" s="17"/>
      <c r="D4" s="1"/>
      <c r="E4" s="1"/>
      <c r="F4" s="1"/>
      <c r="G4" s="15"/>
    </row>
    <row r="5" spans="1:9" ht="13">
      <c r="A5" s="60"/>
      <c r="B5" s="31" t="s">
        <v>188</v>
      </c>
      <c r="C5" s="32"/>
      <c r="D5" s="33"/>
      <c r="E5" s="30" t="s">
        <v>126</v>
      </c>
      <c r="F5" s="20" t="s">
        <v>84</v>
      </c>
      <c r="G5" s="16"/>
    </row>
    <row r="6" spans="1:9">
      <c r="A6" s="60"/>
      <c r="B6" s="74" t="s">
        <v>508</v>
      </c>
      <c r="C6" s="75"/>
      <c r="D6" s="76"/>
      <c r="E6" s="24"/>
      <c r="F6" s="23"/>
      <c r="G6" s="16"/>
    </row>
    <row r="7" spans="1:9">
      <c r="A7" s="60"/>
      <c r="B7" s="77" t="s">
        <v>33</v>
      </c>
      <c r="C7" s="78"/>
      <c r="D7" s="76"/>
      <c r="E7" s="122">
        <v>1001</v>
      </c>
      <c r="F7" s="43"/>
      <c r="G7" s="16" t="s">
        <v>31</v>
      </c>
      <c r="I7">
        <v>1001</v>
      </c>
    </row>
    <row r="8" spans="1:9">
      <c r="A8" s="60"/>
      <c r="B8" s="77" t="s">
        <v>124</v>
      </c>
      <c r="C8" s="78"/>
      <c r="D8" s="76"/>
      <c r="E8" s="122">
        <v>1002</v>
      </c>
      <c r="F8" s="44"/>
      <c r="G8" s="16" t="s">
        <v>32</v>
      </c>
      <c r="I8">
        <v>1002</v>
      </c>
    </row>
    <row r="9" spans="1:9">
      <c r="A9" s="60"/>
      <c r="B9" s="77" t="s">
        <v>230</v>
      </c>
      <c r="C9" s="78"/>
      <c r="D9" s="76"/>
      <c r="E9" s="122">
        <v>1003</v>
      </c>
      <c r="F9" s="130"/>
      <c r="G9" s="16" t="s">
        <v>34</v>
      </c>
      <c r="I9">
        <v>1003</v>
      </c>
    </row>
    <row r="10" spans="1:9">
      <c r="A10" s="60"/>
      <c r="B10" s="77" t="s">
        <v>231</v>
      </c>
      <c r="C10" s="78"/>
      <c r="D10" s="76"/>
      <c r="E10" s="122">
        <v>1004</v>
      </c>
      <c r="F10" s="131"/>
      <c r="G10" s="16" t="s">
        <v>227</v>
      </c>
      <c r="I10">
        <v>1004</v>
      </c>
    </row>
    <row r="11" spans="1:9">
      <c r="A11" s="60"/>
      <c r="B11" s="79" t="s">
        <v>232</v>
      </c>
      <c r="C11" s="80"/>
      <c r="D11" s="82"/>
      <c r="E11" s="122">
        <v>1005</v>
      </c>
      <c r="F11" s="292"/>
      <c r="G11" s="16" t="s">
        <v>228</v>
      </c>
      <c r="I11">
        <v>1005</v>
      </c>
    </row>
    <row r="12" spans="1:9">
      <c r="A12" s="60"/>
      <c r="B12" s="79" t="s">
        <v>233</v>
      </c>
      <c r="C12" s="80"/>
      <c r="D12" s="81"/>
      <c r="E12" s="122">
        <v>1006</v>
      </c>
      <c r="F12" s="45"/>
      <c r="G12" s="16" t="s">
        <v>229</v>
      </c>
      <c r="I12">
        <v>1006</v>
      </c>
    </row>
    <row r="13" spans="1:9">
      <c r="A13" s="60"/>
      <c r="B13" s="74" t="s">
        <v>110</v>
      </c>
      <c r="C13" s="75"/>
      <c r="D13" s="76"/>
      <c r="E13" s="24"/>
      <c r="F13" s="23"/>
      <c r="G13" s="16"/>
    </row>
    <row r="14" spans="1:9">
      <c r="A14" s="60"/>
      <c r="B14" s="77" t="s">
        <v>222</v>
      </c>
      <c r="C14" s="78"/>
      <c r="D14" s="76"/>
      <c r="E14" s="122">
        <v>1007</v>
      </c>
      <c r="F14" s="442"/>
      <c r="G14" s="16" t="s">
        <v>35</v>
      </c>
      <c r="I14">
        <v>1007</v>
      </c>
    </row>
    <row r="15" spans="1:9">
      <c r="A15" s="60"/>
      <c r="B15" s="79" t="s">
        <v>223</v>
      </c>
      <c r="C15" s="80"/>
      <c r="D15" s="81"/>
      <c r="E15" s="122">
        <v>1008</v>
      </c>
      <c r="F15" s="25"/>
      <c r="G15" s="16" t="s">
        <v>36</v>
      </c>
      <c r="I15">
        <v>1008</v>
      </c>
    </row>
    <row r="16" spans="1:9">
      <c r="A16" s="60"/>
      <c r="B16" s="79" t="s">
        <v>224</v>
      </c>
      <c r="C16" s="80"/>
      <c r="D16" s="81"/>
      <c r="E16" s="122">
        <v>1009</v>
      </c>
      <c r="F16" s="91"/>
      <c r="G16" s="16" t="s">
        <v>37</v>
      </c>
      <c r="I16">
        <v>1009</v>
      </c>
    </row>
    <row r="17" spans="1:9">
      <c r="A17" s="60"/>
      <c r="B17" s="79" t="s">
        <v>225</v>
      </c>
      <c r="C17" s="80"/>
      <c r="D17" s="81"/>
      <c r="E17" s="122">
        <v>1010</v>
      </c>
      <c r="F17" s="25"/>
      <c r="G17" s="16" t="s">
        <v>38</v>
      </c>
      <c r="I17">
        <v>1010</v>
      </c>
    </row>
    <row r="18" spans="1:9">
      <c r="A18" s="60"/>
      <c r="B18" s="79" t="s">
        <v>226</v>
      </c>
      <c r="C18" s="80"/>
      <c r="D18" s="81"/>
      <c r="E18" s="122">
        <v>1011</v>
      </c>
      <c r="F18" s="124"/>
      <c r="G18" s="16" t="s">
        <v>39</v>
      </c>
      <c r="I18">
        <v>1011</v>
      </c>
    </row>
    <row r="19" spans="1:9">
      <c r="A19" s="95"/>
      <c r="B19" s="96"/>
      <c r="C19" s="96"/>
      <c r="D19" s="90"/>
      <c r="E19" s="97"/>
      <c r="F19" s="90"/>
      <c r="G19" s="98"/>
    </row>
    <row r="20" spans="1:9" ht="15.5">
      <c r="A20" s="39" t="s">
        <v>13</v>
      </c>
      <c r="B20" s="40"/>
      <c r="C20" s="40"/>
      <c r="D20" s="40"/>
      <c r="E20" s="40"/>
      <c r="F20" s="40"/>
      <c r="G20" s="57"/>
    </row>
    <row r="21" spans="1:9">
      <c r="A21" s="100"/>
      <c r="B21" s="101"/>
      <c r="C21" s="101"/>
      <c r="D21" s="102"/>
      <c r="E21" s="103"/>
      <c r="F21" s="102"/>
      <c r="G21" s="104"/>
    </row>
    <row r="22" spans="1:9" ht="13">
      <c r="A22" s="60"/>
      <c r="B22" s="31" t="s">
        <v>189</v>
      </c>
      <c r="C22" s="32"/>
      <c r="D22" s="33"/>
      <c r="E22" s="30" t="s">
        <v>126</v>
      </c>
      <c r="F22" s="282" t="s">
        <v>353</v>
      </c>
      <c r="G22" s="16"/>
    </row>
    <row r="23" spans="1:9">
      <c r="A23" s="64"/>
      <c r="B23" s="34" t="s">
        <v>384</v>
      </c>
      <c r="C23" s="35"/>
      <c r="D23" s="36"/>
      <c r="E23" s="24"/>
      <c r="F23" s="23"/>
      <c r="G23" s="16"/>
    </row>
    <row r="24" spans="1:9">
      <c r="A24" s="62"/>
      <c r="B24" s="123" t="s">
        <v>385</v>
      </c>
      <c r="C24" s="35"/>
      <c r="D24" s="36"/>
      <c r="E24" s="29">
        <v>1012</v>
      </c>
      <c r="F24" s="441"/>
      <c r="G24" s="16" t="s">
        <v>386</v>
      </c>
      <c r="I24">
        <v>1012</v>
      </c>
    </row>
    <row r="25" spans="1:9">
      <c r="A25" s="62"/>
      <c r="B25" s="123" t="s">
        <v>387</v>
      </c>
      <c r="C25" s="35"/>
      <c r="D25" s="36"/>
      <c r="E25" s="27">
        <v>1201</v>
      </c>
      <c r="F25" s="26"/>
      <c r="G25" s="16" t="s">
        <v>388</v>
      </c>
      <c r="I25">
        <v>1201</v>
      </c>
    </row>
    <row r="26" spans="1:9">
      <c r="A26" s="62"/>
      <c r="B26" s="123" t="s">
        <v>389</v>
      </c>
      <c r="C26" s="35"/>
      <c r="D26" s="36"/>
      <c r="E26" s="29">
        <v>1018</v>
      </c>
      <c r="F26" s="26"/>
      <c r="G26" s="16" t="s">
        <v>390</v>
      </c>
      <c r="I26">
        <v>1018</v>
      </c>
    </row>
    <row r="27" spans="1:9">
      <c r="A27" s="64"/>
      <c r="B27" s="34" t="s">
        <v>391</v>
      </c>
      <c r="C27" s="35"/>
      <c r="D27" s="36"/>
      <c r="E27" s="24"/>
      <c r="F27" s="23"/>
      <c r="G27" s="16"/>
    </row>
    <row r="28" spans="1:9">
      <c r="A28" s="62"/>
      <c r="B28" s="123" t="s">
        <v>392</v>
      </c>
      <c r="C28" s="35"/>
      <c r="D28" s="36"/>
      <c r="E28" s="122">
        <v>1013</v>
      </c>
      <c r="F28" s="26"/>
      <c r="G28" s="16" t="s">
        <v>393</v>
      </c>
      <c r="I28">
        <v>1013</v>
      </c>
    </row>
    <row r="29" spans="1:9">
      <c r="A29" s="62"/>
      <c r="B29" s="123" t="s">
        <v>394</v>
      </c>
      <c r="C29" s="35"/>
      <c r="D29" s="37"/>
      <c r="E29" s="122">
        <v>1014</v>
      </c>
      <c r="F29" s="129"/>
      <c r="G29" s="16" t="s">
        <v>395</v>
      </c>
      <c r="I29">
        <v>1014</v>
      </c>
    </row>
    <row r="30" spans="1:9">
      <c r="A30" s="62"/>
      <c r="B30" s="34" t="s">
        <v>396</v>
      </c>
      <c r="C30" s="35"/>
      <c r="D30" s="37"/>
      <c r="E30" s="29">
        <v>1015</v>
      </c>
      <c r="F30" s="129"/>
      <c r="G30" s="16" t="s">
        <v>19</v>
      </c>
      <c r="I30">
        <v>1015</v>
      </c>
    </row>
    <row r="31" spans="1:9">
      <c r="A31" s="64"/>
      <c r="B31" s="34" t="s">
        <v>397</v>
      </c>
      <c r="C31" s="35"/>
      <c r="D31" s="36"/>
      <c r="E31" s="24"/>
      <c r="F31" s="23"/>
      <c r="G31" s="16"/>
    </row>
    <row r="32" spans="1:9">
      <c r="A32" s="62"/>
      <c r="B32" s="123" t="s">
        <v>398</v>
      </c>
      <c r="C32" s="35"/>
      <c r="D32" s="36"/>
      <c r="E32" s="122">
        <v>1019</v>
      </c>
      <c r="F32" s="26"/>
      <c r="G32" s="14" t="s">
        <v>57</v>
      </c>
      <c r="I32">
        <v>1019</v>
      </c>
    </row>
    <row r="33" spans="1:9">
      <c r="A33" s="62"/>
      <c r="B33" s="123" t="s">
        <v>399</v>
      </c>
      <c r="C33" s="35"/>
      <c r="D33" s="37"/>
      <c r="E33" s="122">
        <v>1022</v>
      </c>
      <c r="F33" s="129"/>
      <c r="G33" s="14" t="s">
        <v>400</v>
      </c>
      <c r="I33">
        <v>1022</v>
      </c>
    </row>
    <row r="34" spans="1:9">
      <c r="A34" s="62"/>
      <c r="B34" s="123" t="s">
        <v>401</v>
      </c>
      <c r="C34" s="35"/>
      <c r="D34" s="37"/>
      <c r="E34" s="122">
        <v>1023</v>
      </c>
      <c r="F34" s="129"/>
      <c r="G34" s="14" t="s">
        <v>402</v>
      </c>
      <c r="I34">
        <v>1023</v>
      </c>
    </row>
    <row r="35" spans="1:9">
      <c r="A35" s="62"/>
      <c r="B35" s="123" t="s">
        <v>403</v>
      </c>
      <c r="C35" s="35"/>
      <c r="D35" s="37"/>
      <c r="E35" s="29">
        <v>1024</v>
      </c>
      <c r="F35" s="129"/>
      <c r="G35" s="14" t="s">
        <v>404</v>
      </c>
      <c r="I35">
        <v>1024</v>
      </c>
    </row>
    <row r="36" spans="1:9" ht="15.5">
      <c r="A36" s="63"/>
      <c r="B36" s="34" t="s">
        <v>405</v>
      </c>
      <c r="C36" s="35"/>
      <c r="D36" s="36"/>
      <c r="E36" s="122">
        <v>1031</v>
      </c>
      <c r="F36" s="129"/>
      <c r="G36" s="14" t="s">
        <v>20</v>
      </c>
      <c r="I36">
        <v>1031</v>
      </c>
    </row>
    <row r="37" spans="1:9" ht="12.75" customHeight="1">
      <c r="A37" s="64"/>
      <c r="B37" s="459" t="s">
        <v>406</v>
      </c>
      <c r="C37" s="459"/>
      <c r="D37" s="459"/>
      <c r="E37" s="24"/>
      <c r="F37" s="23"/>
      <c r="G37" s="16"/>
    </row>
    <row r="38" spans="1:9" ht="15.5">
      <c r="A38" s="66"/>
      <c r="B38" s="459"/>
      <c r="C38" s="459"/>
      <c r="D38" s="459"/>
      <c r="E38" s="122">
        <v>1103</v>
      </c>
      <c r="F38" s="28"/>
      <c r="G38" s="14" t="s">
        <v>114</v>
      </c>
      <c r="I38">
        <v>1103</v>
      </c>
    </row>
    <row r="39" spans="1:9">
      <c r="A39" s="106"/>
      <c r="B39" s="89"/>
      <c r="C39" s="89"/>
      <c r="D39" s="88"/>
      <c r="E39" s="107"/>
      <c r="F39" s="108"/>
      <c r="G39" s="109"/>
    </row>
    <row r="40" spans="1:9" ht="15.5">
      <c r="A40" s="39" t="s">
        <v>56</v>
      </c>
      <c r="B40" s="40"/>
      <c r="C40" s="40"/>
      <c r="D40" s="40"/>
      <c r="E40" s="40"/>
      <c r="F40" s="40"/>
      <c r="G40" s="57"/>
    </row>
    <row r="41" spans="1:9" ht="15.5">
      <c r="A41" s="110"/>
      <c r="B41" s="111"/>
      <c r="C41" s="111"/>
      <c r="D41" s="112"/>
      <c r="E41" s="113"/>
      <c r="F41" s="114"/>
      <c r="G41" s="115"/>
    </row>
    <row r="42" spans="1:9" ht="13">
      <c r="A42" s="60"/>
      <c r="B42" s="31" t="s">
        <v>190</v>
      </c>
      <c r="C42" s="32"/>
      <c r="D42" s="33"/>
      <c r="E42" s="30" t="s">
        <v>126</v>
      </c>
      <c r="F42" s="282" t="s">
        <v>353</v>
      </c>
      <c r="G42" s="16"/>
      <c r="I42" t="s">
        <v>126</v>
      </c>
    </row>
    <row r="43" spans="1:9">
      <c r="A43" s="64"/>
      <c r="B43" s="34" t="s">
        <v>218</v>
      </c>
      <c r="C43" s="35"/>
      <c r="D43" s="36"/>
      <c r="E43" s="122">
        <v>1033</v>
      </c>
      <c r="F43" s="26"/>
      <c r="G43" s="16" t="s">
        <v>21</v>
      </c>
      <c r="I43">
        <v>1033</v>
      </c>
    </row>
    <row r="44" spans="1:9">
      <c r="A44" s="64"/>
      <c r="B44" s="123" t="s">
        <v>119</v>
      </c>
      <c r="C44" s="38"/>
      <c r="D44" s="36"/>
      <c r="E44" s="122">
        <v>1034</v>
      </c>
      <c r="F44" s="26"/>
      <c r="G44" s="16" t="s">
        <v>120</v>
      </c>
      <c r="I44">
        <v>1034</v>
      </c>
    </row>
    <row r="45" spans="1:9">
      <c r="A45" s="64"/>
      <c r="B45" s="34" t="s">
        <v>217</v>
      </c>
      <c r="C45" s="35"/>
      <c r="D45" s="36"/>
      <c r="E45" s="122">
        <v>1035</v>
      </c>
      <c r="F45" s="26"/>
      <c r="G45" s="16" t="s">
        <v>22</v>
      </c>
      <c r="I45">
        <v>1035</v>
      </c>
    </row>
    <row r="46" spans="1:9">
      <c r="A46" s="64"/>
      <c r="B46" s="34" t="s">
        <v>219</v>
      </c>
      <c r="C46" s="35"/>
      <c r="D46" s="36"/>
      <c r="E46" s="24"/>
      <c r="F46" s="23"/>
      <c r="G46" s="16"/>
    </row>
    <row r="47" spans="1:9">
      <c r="A47" s="64"/>
      <c r="B47" s="123" t="s">
        <v>14</v>
      </c>
      <c r="C47" s="38"/>
      <c r="D47" s="36"/>
      <c r="E47" s="122">
        <v>1036</v>
      </c>
      <c r="F47" s="26"/>
      <c r="G47" s="16" t="s">
        <v>40</v>
      </c>
      <c r="I47">
        <v>1036</v>
      </c>
    </row>
    <row r="48" spans="1:9">
      <c r="A48" s="64"/>
      <c r="B48" s="123" t="s">
        <v>15</v>
      </c>
      <c r="C48" s="38"/>
      <c r="D48" s="36"/>
      <c r="E48" s="122">
        <v>1037</v>
      </c>
      <c r="F48" s="26"/>
      <c r="G48" s="16" t="s">
        <v>41</v>
      </c>
      <c r="I48">
        <v>1037</v>
      </c>
    </row>
    <row r="49" spans="1:9">
      <c r="A49" s="64"/>
      <c r="B49" s="123" t="s">
        <v>16</v>
      </c>
      <c r="C49" s="38"/>
      <c r="D49" s="36"/>
      <c r="E49" s="122">
        <v>1038</v>
      </c>
      <c r="F49" s="26"/>
      <c r="G49" s="16" t="s">
        <v>42</v>
      </c>
      <c r="I49">
        <v>1038</v>
      </c>
    </row>
    <row r="50" spans="1:9">
      <c r="A50" s="64"/>
      <c r="B50" s="123" t="s">
        <v>17</v>
      </c>
      <c r="C50" s="38"/>
      <c r="D50" s="36"/>
      <c r="E50" s="122">
        <v>1039</v>
      </c>
      <c r="F50" s="26"/>
      <c r="G50" s="16" t="s">
        <v>43</v>
      </c>
      <c r="I50">
        <v>1039</v>
      </c>
    </row>
    <row r="51" spans="1:9">
      <c r="A51" s="64"/>
      <c r="B51" s="123" t="s">
        <v>142</v>
      </c>
      <c r="C51" s="38"/>
      <c r="D51" s="36"/>
      <c r="E51" s="122">
        <v>1040</v>
      </c>
      <c r="F51" s="26"/>
      <c r="G51" s="16" t="s">
        <v>44</v>
      </c>
      <c r="I51">
        <v>1040</v>
      </c>
    </row>
    <row r="52" spans="1:9">
      <c r="A52" s="64"/>
      <c r="B52" s="83" t="s">
        <v>211</v>
      </c>
      <c r="C52" s="84"/>
      <c r="D52" s="36"/>
      <c r="E52" s="122">
        <v>1041</v>
      </c>
      <c r="F52" s="26"/>
      <c r="G52" s="16" t="s">
        <v>45</v>
      </c>
      <c r="I52">
        <v>1041</v>
      </c>
    </row>
    <row r="53" spans="1:9">
      <c r="A53" s="293"/>
      <c r="B53" s="34" t="s">
        <v>599</v>
      </c>
      <c r="C53" s="35"/>
      <c r="D53" s="37"/>
      <c r="E53" s="122">
        <v>1213</v>
      </c>
      <c r="F53" s="129"/>
      <c r="G53" s="16" t="s">
        <v>23</v>
      </c>
      <c r="I53">
        <v>1213</v>
      </c>
    </row>
    <row r="54" spans="1:9">
      <c r="A54" s="64"/>
      <c r="B54" s="34" t="s">
        <v>220</v>
      </c>
      <c r="C54" s="35"/>
      <c r="D54" s="36"/>
      <c r="E54" s="24"/>
      <c r="F54" s="23"/>
      <c r="G54" s="16"/>
    </row>
    <row r="55" spans="1:9">
      <c r="A55" s="64"/>
      <c r="B55" s="123" t="s">
        <v>143</v>
      </c>
      <c r="C55" s="38"/>
      <c r="D55" s="36"/>
      <c r="E55" s="27">
        <v>1043</v>
      </c>
      <c r="F55" s="26">
        <v>0</v>
      </c>
      <c r="G55" s="16" t="s">
        <v>12</v>
      </c>
      <c r="I55">
        <v>1043</v>
      </c>
    </row>
    <row r="56" spans="1:9">
      <c r="A56" s="64"/>
      <c r="B56" s="123" t="s">
        <v>18</v>
      </c>
      <c r="C56" s="38"/>
      <c r="D56" s="36"/>
      <c r="E56" s="122">
        <v>1044</v>
      </c>
      <c r="F56" s="26">
        <v>0</v>
      </c>
      <c r="G56" s="16" t="s">
        <v>46</v>
      </c>
      <c r="I56">
        <v>1044</v>
      </c>
    </row>
    <row r="57" spans="1:9" ht="12.75" customHeight="1">
      <c r="A57" s="64"/>
      <c r="B57" s="460" t="s">
        <v>121</v>
      </c>
      <c r="C57" s="461"/>
      <c r="D57" s="462"/>
      <c r="E57" s="24"/>
      <c r="F57" s="23"/>
      <c r="G57" s="16"/>
    </row>
    <row r="58" spans="1:9">
      <c r="A58" s="64"/>
      <c r="B58" s="460"/>
      <c r="C58" s="461"/>
      <c r="D58" s="462"/>
      <c r="E58" s="122">
        <v>1045</v>
      </c>
      <c r="F58" s="28">
        <v>0</v>
      </c>
      <c r="G58" s="16" t="s">
        <v>30</v>
      </c>
      <c r="I58">
        <v>1045</v>
      </c>
    </row>
    <row r="59" spans="1:9" ht="15.5">
      <c r="A59" s="67"/>
      <c r="B59" s="11"/>
      <c r="C59" s="11"/>
      <c r="D59" s="5"/>
      <c r="E59" s="21"/>
      <c r="F59" s="6"/>
      <c r="G59" s="10"/>
    </row>
    <row r="60" spans="1:9" ht="13">
      <c r="A60" s="60"/>
      <c r="B60" s="31" t="s">
        <v>191</v>
      </c>
      <c r="C60" s="32"/>
      <c r="D60" s="33"/>
      <c r="E60" s="47" t="s">
        <v>126</v>
      </c>
      <c r="F60" s="282" t="s">
        <v>353</v>
      </c>
      <c r="G60" s="16"/>
      <c r="I60" t="s">
        <v>126</v>
      </c>
    </row>
    <row r="61" spans="1:9">
      <c r="A61" s="64"/>
      <c r="B61" s="34" t="s">
        <v>407</v>
      </c>
      <c r="C61" s="35"/>
      <c r="D61" s="36"/>
      <c r="E61" s="24"/>
      <c r="F61" s="23"/>
      <c r="G61" s="16"/>
    </row>
    <row r="62" spans="1:9" ht="15.5">
      <c r="A62" s="66"/>
      <c r="B62" s="123" t="s">
        <v>408</v>
      </c>
      <c r="C62" s="35"/>
      <c r="D62" s="36"/>
      <c r="E62" s="122">
        <v>1046</v>
      </c>
      <c r="F62" s="26"/>
      <c r="G62" s="16" t="s">
        <v>409</v>
      </c>
      <c r="I62">
        <v>1046</v>
      </c>
    </row>
    <row r="63" spans="1:9" ht="15.5">
      <c r="A63" s="66"/>
      <c r="B63" s="123" t="s">
        <v>410</v>
      </c>
      <c r="C63" s="35"/>
      <c r="D63" s="36"/>
      <c r="E63" s="122">
        <v>1047</v>
      </c>
      <c r="F63" s="26"/>
      <c r="G63" s="16" t="s">
        <v>411</v>
      </c>
      <c r="I63">
        <v>1047</v>
      </c>
    </row>
    <row r="64" spans="1:9">
      <c r="A64" s="62"/>
      <c r="B64" s="123" t="s">
        <v>412</v>
      </c>
      <c r="C64" s="35"/>
      <c r="D64" s="36"/>
      <c r="E64" s="122">
        <v>1105</v>
      </c>
      <c r="F64" s="26"/>
      <c r="G64" s="16" t="s">
        <v>413</v>
      </c>
      <c r="I64">
        <v>1105</v>
      </c>
    </row>
    <row r="65" spans="1:9" ht="15.5">
      <c r="A65" s="66"/>
      <c r="B65" s="34" t="s">
        <v>414</v>
      </c>
      <c r="C65" s="35"/>
      <c r="D65" s="36"/>
      <c r="E65" s="122">
        <v>1048</v>
      </c>
      <c r="F65" s="26"/>
      <c r="G65" s="16" t="s">
        <v>47</v>
      </c>
      <c r="I65">
        <v>1048</v>
      </c>
    </row>
    <row r="66" spans="1:9">
      <c r="A66" s="293"/>
      <c r="B66" s="34" t="s">
        <v>600</v>
      </c>
      <c r="C66" s="35"/>
      <c r="D66" s="36"/>
      <c r="E66" s="122">
        <v>1214</v>
      </c>
      <c r="F66" s="26"/>
      <c r="G66" s="16" t="s">
        <v>48</v>
      </c>
      <c r="I66">
        <v>1214</v>
      </c>
    </row>
    <row r="67" spans="1:9" ht="15.5">
      <c r="A67" s="66"/>
      <c r="B67" s="34" t="s">
        <v>415</v>
      </c>
      <c r="C67" s="35"/>
      <c r="D67" s="36"/>
      <c r="E67" s="24"/>
      <c r="F67" s="23"/>
      <c r="G67" s="16"/>
    </row>
    <row r="68" spans="1:9" ht="15.5">
      <c r="A68" s="66"/>
      <c r="B68" s="123" t="s">
        <v>144</v>
      </c>
      <c r="C68" s="38"/>
      <c r="D68" s="36"/>
      <c r="E68" s="122">
        <v>1050</v>
      </c>
      <c r="F68" s="26"/>
      <c r="G68" s="16" t="s">
        <v>416</v>
      </c>
      <c r="I68">
        <v>1050</v>
      </c>
    </row>
    <row r="69" spans="1:9" ht="15.5">
      <c r="A69" s="66"/>
      <c r="B69" s="123" t="s">
        <v>18</v>
      </c>
      <c r="C69" s="38"/>
      <c r="D69" s="36"/>
      <c r="E69" s="122">
        <v>1051</v>
      </c>
      <c r="F69" s="26"/>
      <c r="G69" s="16" t="s">
        <v>417</v>
      </c>
      <c r="I69">
        <v>1051</v>
      </c>
    </row>
    <row r="70" spans="1:9" ht="15.5">
      <c r="A70" s="66"/>
      <c r="B70" s="280" t="s">
        <v>418</v>
      </c>
      <c r="C70" s="281"/>
      <c r="D70" s="46"/>
      <c r="E70" s="122">
        <v>1052</v>
      </c>
      <c r="F70" s="28"/>
      <c r="G70" s="16" t="s">
        <v>419</v>
      </c>
      <c r="I70">
        <v>1052</v>
      </c>
    </row>
    <row r="71" spans="1:9" ht="15.5">
      <c r="A71" s="67"/>
      <c r="B71" s="12"/>
      <c r="C71" s="12"/>
      <c r="D71" s="13"/>
      <c r="E71" s="22"/>
      <c r="F71" s="7"/>
      <c r="G71" s="10"/>
    </row>
    <row r="72" spans="1:9" ht="13">
      <c r="A72" s="60"/>
      <c r="B72" s="31" t="s">
        <v>192</v>
      </c>
      <c r="C72" s="32"/>
      <c r="D72" s="33"/>
      <c r="E72" s="30" t="s">
        <v>126</v>
      </c>
      <c r="F72" s="282"/>
      <c r="G72" s="16"/>
      <c r="I72" t="s">
        <v>126</v>
      </c>
    </row>
    <row r="73" spans="1:9" ht="15.5">
      <c r="A73" s="66"/>
      <c r="B73" s="34" t="s">
        <v>24</v>
      </c>
      <c r="C73" s="35"/>
      <c r="D73" s="36"/>
      <c r="E73" s="122">
        <v>1053</v>
      </c>
      <c r="F73" s="26"/>
      <c r="G73" s="16" t="s">
        <v>49</v>
      </c>
      <c r="I73">
        <v>1053</v>
      </c>
    </row>
    <row r="74" spans="1:9" ht="15.5">
      <c r="A74" s="66"/>
      <c r="B74" s="34" t="s">
        <v>25</v>
      </c>
      <c r="C74" s="35"/>
      <c r="D74" s="36"/>
      <c r="E74" s="122">
        <v>1054</v>
      </c>
      <c r="F74" s="26"/>
      <c r="G74" s="16" t="s">
        <v>50</v>
      </c>
      <c r="I74">
        <v>1054</v>
      </c>
    </row>
    <row r="75" spans="1:9" ht="15.5">
      <c r="A75" s="66"/>
      <c r="B75" s="34" t="s">
        <v>26</v>
      </c>
      <c r="C75" s="35"/>
      <c r="D75" s="36"/>
      <c r="E75" s="122">
        <v>1055</v>
      </c>
      <c r="F75" s="26"/>
      <c r="G75" s="16" t="s">
        <v>51</v>
      </c>
      <c r="I75">
        <v>1055</v>
      </c>
    </row>
    <row r="76" spans="1:9" ht="15.5">
      <c r="A76" s="66"/>
      <c r="B76" s="34" t="s">
        <v>27</v>
      </c>
      <c r="C76" s="35"/>
      <c r="D76" s="36"/>
      <c r="E76" s="122">
        <v>1056</v>
      </c>
      <c r="F76" s="26"/>
      <c r="G76" s="16" t="s">
        <v>52</v>
      </c>
      <c r="I76">
        <v>1056</v>
      </c>
    </row>
    <row r="77" spans="1:9" ht="15.5">
      <c r="A77" s="66"/>
      <c r="B77" s="34" t="s">
        <v>28</v>
      </c>
      <c r="C77" s="35"/>
      <c r="D77" s="36"/>
      <c r="E77" s="122">
        <v>1057</v>
      </c>
      <c r="F77" s="26"/>
      <c r="G77" s="16" t="s">
        <v>53</v>
      </c>
      <c r="I77">
        <v>1057</v>
      </c>
    </row>
    <row r="78" spans="1:9" ht="15.5">
      <c r="A78" s="66"/>
      <c r="B78" s="34" t="s">
        <v>29</v>
      </c>
      <c r="C78" s="35"/>
      <c r="D78" s="36"/>
      <c r="E78" s="122">
        <v>1058</v>
      </c>
      <c r="F78" s="26"/>
      <c r="G78" s="16" t="s">
        <v>54</v>
      </c>
      <c r="I78">
        <v>1058</v>
      </c>
    </row>
    <row r="79" spans="1:9" ht="15.5">
      <c r="A79" s="66"/>
      <c r="B79" s="34" t="s">
        <v>118</v>
      </c>
      <c r="C79" s="35"/>
      <c r="D79" s="36"/>
      <c r="E79" s="122">
        <v>1059</v>
      </c>
      <c r="F79" s="26"/>
      <c r="G79" s="16" t="s">
        <v>55</v>
      </c>
      <c r="I79">
        <v>1059</v>
      </c>
    </row>
    <row r="80" spans="1:9" ht="15.5">
      <c r="A80" s="66"/>
      <c r="B80" s="280" t="s">
        <v>509</v>
      </c>
      <c r="C80" s="281"/>
      <c r="D80" s="46"/>
      <c r="E80" s="122">
        <v>1060</v>
      </c>
      <c r="F80" s="28"/>
      <c r="G80" s="16" t="s">
        <v>510</v>
      </c>
      <c r="I80">
        <v>1060</v>
      </c>
    </row>
    <row r="81" spans="1:9">
      <c r="A81" s="95"/>
      <c r="B81" s="96"/>
      <c r="C81" s="96"/>
      <c r="D81" s="90"/>
      <c r="E81" s="97"/>
      <c r="F81" s="90"/>
      <c r="G81" s="98"/>
    </row>
    <row r="82" spans="1:9" ht="15.5">
      <c r="A82" s="39" t="s">
        <v>58</v>
      </c>
      <c r="B82" s="40"/>
      <c r="C82" s="40"/>
      <c r="D82" s="40"/>
      <c r="E82" s="40"/>
      <c r="F82" s="40"/>
      <c r="G82" s="57"/>
    </row>
    <row r="83" spans="1:9" ht="15.5">
      <c r="A83" s="110"/>
      <c r="B83" s="111"/>
      <c r="C83" s="111"/>
      <c r="D83" s="112"/>
      <c r="E83" s="113"/>
      <c r="F83" s="114"/>
      <c r="G83" s="115"/>
    </row>
    <row r="84" spans="1:9" ht="13">
      <c r="A84" s="62"/>
      <c r="B84" s="31" t="s">
        <v>193</v>
      </c>
      <c r="C84" s="32"/>
      <c r="D84" s="33"/>
      <c r="E84" s="30" t="s">
        <v>126</v>
      </c>
      <c r="F84" s="282" t="s">
        <v>353</v>
      </c>
      <c r="G84" s="16"/>
      <c r="I84" t="s">
        <v>126</v>
      </c>
    </row>
    <row r="85" spans="1:9">
      <c r="A85" s="62"/>
      <c r="B85" s="34" t="s">
        <v>420</v>
      </c>
      <c r="C85" s="35"/>
      <c r="D85" s="36"/>
      <c r="E85" s="122">
        <v>1061</v>
      </c>
      <c r="F85" s="26"/>
      <c r="G85" s="16" t="s">
        <v>59</v>
      </c>
      <c r="I85">
        <v>1061</v>
      </c>
    </row>
    <row r="86" spans="1:9">
      <c r="A86" s="62"/>
      <c r="B86" s="34" t="s">
        <v>421</v>
      </c>
      <c r="C86" s="35"/>
      <c r="D86" s="36"/>
      <c r="E86" s="122">
        <v>1062</v>
      </c>
      <c r="F86" s="26"/>
      <c r="G86" s="16" t="s">
        <v>60</v>
      </c>
      <c r="I86">
        <v>1062</v>
      </c>
    </row>
    <row r="87" spans="1:9">
      <c r="A87" s="62"/>
      <c r="B87" s="34" t="s">
        <v>422</v>
      </c>
      <c r="C87" s="35"/>
      <c r="D87" s="36"/>
      <c r="E87" s="122">
        <v>1063</v>
      </c>
      <c r="F87" s="26"/>
      <c r="G87" s="16" t="s">
        <v>61</v>
      </c>
      <c r="I87">
        <v>1063</v>
      </c>
    </row>
    <row r="88" spans="1:9">
      <c r="A88" s="62"/>
      <c r="B88" s="34" t="s">
        <v>423</v>
      </c>
      <c r="C88" s="35"/>
      <c r="D88" s="36"/>
      <c r="E88" s="122">
        <v>1064</v>
      </c>
      <c r="F88" s="26"/>
      <c r="G88" s="16" t="s">
        <v>62</v>
      </c>
      <c r="I88">
        <v>1064</v>
      </c>
    </row>
    <row r="89" spans="1:9">
      <c r="A89" s="62"/>
      <c r="B89" s="34" t="s">
        <v>424</v>
      </c>
      <c r="C89" s="35"/>
      <c r="D89" s="36"/>
      <c r="E89" s="122">
        <v>1065</v>
      </c>
      <c r="F89" s="26"/>
      <c r="G89" s="16" t="s">
        <v>63</v>
      </c>
      <c r="I89">
        <v>1065</v>
      </c>
    </row>
    <row r="90" spans="1:9">
      <c r="A90" s="62"/>
      <c r="B90" s="34" t="s">
        <v>425</v>
      </c>
      <c r="C90" s="35"/>
      <c r="D90" s="36"/>
      <c r="E90" s="122">
        <v>1066</v>
      </c>
      <c r="F90" s="26"/>
      <c r="G90" s="16" t="s">
        <v>64</v>
      </c>
      <c r="I90">
        <v>1066</v>
      </c>
    </row>
    <row r="91" spans="1:9">
      <c r="A91" s="62"/>
      <c r="B91" s="34" t="s">
        <v>426</v>
      </c>
      <c r="C91" s="35"/>
      <c r="D91" s="36"/>
      <c r="E91" s="122">
        <v>1067</v>
      </c>
      <c r="F91" s="26"/>
      <c r="G91" s="16" t="s">
        <v>65</v>
      </c>
      <c r="I91">
        <v>1067</v>
      </c>
    </row>
    <row r="92" spans="1:9">
      <c r="A92" s="62"/>
      <c r="B92" s="34" t="s">
        <v>427</v>
      </c>
      <c r="C92" s="35"/>
      <c r="D92" s="36"/>
      <c r="E92" s="122">
        <v>1068</v>
      </c>
      <c r="F92" s="26"/>
      <c r="G92" s="16" t="s">
        <v>66</v>
      </c>
      <c r="I92">
        <v>1068</v>
      </c>
    </row>
    <row r="93" spans="1:9">
      <c r="A93" s="62"/>
      <c r="B93" s="34" t="s">
        <v>428</v>
      </c>
      <c r="C93" s="35"/>
      <c r="D93" s="36"/>
      <c r="E93" s="122">
        <v>1069</v>
      </c>
      <c r="F93" s="26"/>
      <c r="G93" s="16" t="s">
        <v>67</v>
      </c>
      <c r="I93">
        <v>1069</v>
      </c>
    </row>
    <row r="94" spans="1:9">
      <c r="A94" s="62"/>
      <c r="B94" s="34" t="s">
        <v>429</v>
      </c>
      <c r="C94" s="35"/>
      <c r="D94" s="36"/>
      <c r="E94" s="122">
        <v>1070</v>
      </c>
      <c r="F94" s="26"/>
      <c r="G94" s="296" t="s">
        <v>68</v>
      </c>
      <c r="I94">
        <v>1070</v>
      </c>
    </row>
    <row r="95" spans="1:9">
      <c r="A95" s="62"/>
      <c r="B95" s="295" t="s">
        <v>601</v>
      </c>
      <c r="C95" s="356"/>
      <c r="D95" s="357"/>
      <c r="E95" s="27">
        <v>1108</v>
      </c>
      <c r="F95" s="26"/>
      <c r="G95" s="296" t="s">
        <v>69</v>
      </c>
      <c r="I95">
        <v>1108</v>
      </c>
    </row>
    <row r="96" spans="1:9">
      <c r="A96" s="62"/>
      <c r="B96" s="295" t="s">
        <v>602</v>
      </c>
      <c r="C96" s="35"/>
      <c r="D96" s="36"/>
      <c r="E96" s="122">
        <v>1071</v>
      </c>
      <c r="F96" s="26"/>
      <c r="G96" s="296" t="s">
        <v>70</v>
      </c>
      <c r="I96">
        <v>1071</v>
      </c>
    </row>
    <row r="97" spans="1:9">
      <c r="A97" s="62"/>
      <c r="B97" s="295" t="s">
        <v>603</v>
      </c>
      <c r="C97" s="35"/>
      <c r="D97" s="36"/>
      <c r="E97" s="122">
        <v>1072</v>
      </c>
      <c r="F97" s="26"/>
      <c r="G97" s="296" t="s">
        <v>511</v>
      </c>
      <c r="I97">
        <v>1072</v>
      </c>
    </row>
    <row r="98" spans="1:9" ht="15.5">
      <c r="A98" s="67"/>
      <c r="B98" s="280" t="s">
        <v>604</v>
      </c>
      <c r="C98" s="284"/>
      <c r="D98" s="285"/>
      <c r="E98" s="122">
        <v>1073</v>
      </c>
      <c r="F98" s="28"/>
      <c r="G98" s="296" t="s">
        <v>370</v>
      </c>
      <c r="I98">
        <v>1073</v>
      </c>
    </row>
    <row r="99" spans="1:9" ht="15.5">
      <c r="A99" s="67"/>
      <c r="B99" s="11"/>
      <c r="C99" s="11"/>
      <c r="D99" s="5"/>
      <c r="E99" s="21"/>
      <c r="F99" s="6"/>
      <c r="G99" s="10"/>
    </row>
    <row r="100" spans="1:9" ht="15.5">
      <c r="A100" s="67"/>
      <c r="B100" s="11"/>
      <c r="C100" s="11"/>
      <c r="D100" s="5"/>
      <c r="E100" s="21"/>
      <c r="F100" s="6"/>
      <c r="G100" s="10"/>
    </row>
    <row r="101" spans="1:9" ht="13">
      <c r="A101" s="60"/>
      <c r="B101" s="49" t="s">
        <v>194</v>
      </c>
      <c r="C101" s="55"/>
      <c r="D101" s="56"/>
      <c r="E101" s="47" t="s">
        <v>126</v>
      </c>
      <c r="F101" s="282" t="s">
        <v>353</v>
      </c>
      <c r="G101" s="16"/>
      <c r="I101" t="s">
        <v>126</v>
      </c>
    </row>
    <row r="102" spans="1:9">
      <c r="A102" s="68"/>
      <c r="B102" s="280" t="s">
        <v>512</v>
      </c>
      <c r="C102" s="126"/>
      <c r="D102" s="46"/>
      <c r="E102" s="122">
        <v>1074</v>
      </c>
      <c r="F102" s="26"/>
      <c r="G102" s="16" t="s">
        <v>371</v>
      </c>
      <c r="I102">
        <v>1074</v>
      </c>
    </row>
    <row r="103" spans="1:9" ht="15.5">
      <c r="A103" s="67"/>
      <c r="B103" s="11"/>
      <c r="C103" s="11"/>
      <c r="D103" s="5"/>
      <c r="E103" s="21"/>
      <c r="F103" s="6"/>
      <c r="G103" s="10"/>
    </row>
    <row r="104" spans="1:9" ht="13">
      <c r="A104" s="60"/>
      <c r="B104" s="31" t="s">
        <v>195</v>
      </c>
      <c r="C104" s="32"/>
      <c r="D104" s="33"/>
      <c r="E104" s="47" t="s">
        <v>126</v>
      </c>
      <c r="F104" s="282" t="s">
        <v>353</v>
      </c>
      <c r="G104" s="16"/>
      <c r="I104" t="s">
        <v>126</v>
      </c>
    </row>
    <row r="105" spans="1:9">
      <c r="A105" s="62"/>
      <c r="B105" s="34" t="s">
        <v>71</v>
      </c>
      <c r="C105" s="35"/>
      <c r="D105" s="36"/>
      <c r="E105" s="27">
        <v>1075</v>
      </c>
      <c r="F105" s="26"/>
      <c r="G105" s="16" t="s">
        <v>73</v>
      </c>
      <c r="I105">
        <v>1075</v>
      </c>
    </row>
    <row r="106" spans="1:9">
      <c r="A106" s="62"/>
      <c r="B106" s="85" t="s">
        <v>72</v>
      </c>
      <c r="C106" s="86"/>
      <c r="D106" s="36"/>
      <c r="E106" s="122">
        <v>1076</v>
      </c>
      <c r="F106" s="26"/>
      <c r="G106" s="16" t="s">
        <v>74</v>
      </c>
      <c r="I106">
        <v>1076</v>
      </c>
    </row>
    <row r="107" spans="1:9">
      <c r="A107" s="62"/>
      <c r="B107" s="280" t="s">
        <v>513</v>
      </c>
      <c r="C107" s="281"/>
      <c r="D107" s="46"/>
      <c r="E107" s="122">
        <v>1077</v>
      </c>
      <c r="F107" s="28"/>
      <c r="G107" s="16" t="s">
        <v>372</v>
      </c>
      <c r="I107">
        <v>1077</v>
      </c>
    </row>
    <row r="108" spans="1:9">
      <c r="A108" s="95"/>
      <c r="B108" s="96"/>
      <c r="C108" s="96"/>
      <c r="D108" s="90"/>
      <c r="E108" s="97"/>
      <c r="F108" s="90"/>
      <c r="G108" s="98"/>
    </row>
    <row r="109" spans="1:9" ht="15.5">
      <c r="A109" s="39" t="s">
        <v>75</v>
      </c>
      <c r="B109" s="40"/>
      <c r="C109" s="40"/>
      <c r="D109" s="40"/>
      <c r="E109" s="40"/>
      <c r="F109" s="40"/>
      <c r="G109" s="57"/>
    </row>
    <row r="110" spans="1:9" ht="15.5">
      <c r="A110" s="110"/>
      <c r="B110" s="111"/>
      <c r="C110" s="111"/>
      <c r="D110" s="112"/>
      <c r="E110" s="113"/>
      <c r="F110" s="114"/>
      <c r="G110" s="115"/>
    </row>
    <row r="111" spans="1:9" ht="13">
      <c r="A111" s="60"/>
      <c r="B111" s="31" t="s">
        <v>196</v>
      </c>
      <c r="C111" s="32"/>
      <c r="D111" s="42"/>
      <c r="E111" s="47" t="s">
        <v>126</v>
      </c>
      <c r="F111" s="282" t="s">
        <v>353</v>
      </c>
      <c r="G111" s="16"/>
      <c r="I111" t="s">
        <v>126</v>
      </c>
    </row>
    <row r="112" spans="1:9">
      <c r="A112" s="69"/>
      <c r="B112" s="34" t="s">
        <v>76</v>
      </c>
      <c r="C112" s="35"/>
      <c r="D112" s="36"/>
      <c r="E112" s="122">
        <v>1078</v>
      </c>
      <c r="F112" s="26"/>
      <c r="G112" s="16" t="s">
        <v>78</v>
      </c>
      <c r="I112">
        <v>1078</v>
      </c>
    </row>
    <row r="113" spans="1:9">
      <c r="A113" s="69"/>
      <c r="B113" s="85" t="s">
        <v>77</v>
      </c>
      <c r="C113" s="86"/>
      <c r="D113" s="36"/>
      <c r="E113" s="122">
        <v>1079</v>
      </c>
      <c r="F113" s="26"/>
      <c r="G113" s="16" t="s">
        <v>79</v>
      </c>
      <c r="I113">
        <v>1079</v>
      </c>
    </row>
    <row r="114" spans="1:9">
      <c r="A114" s="69"/>
      <c r="B114" s="280" t="s">
        <v>115</v>
      </c>
      <c r="C114" s="281"/>
      <c r="D114" s="46"/>
      <c r="E114" s="122">
        <v>1080</v>
      </c>
      <c r="F114" s="28"/>
      <c r="G114" s="16" t="s">
        <v>80</v>
      </c>
      <c r="I114">
        <v>1080</v>
      </c>
    </row>
    <row r="115" spans="1:9" ht="15.5">
      <c r="A115" s="67"/>
      <c r="B115" s="11"/>
      <c r="C115" s="11"/>
      <c r="D115" s="5"/>
      <c r="E115" s="21"/>
      <c r="F115" s="6"/>
      <c r="G115" s="10"/>
    </row>
    <row r="116" spans="1:9" ht="13">
      <c r="A116" s="60"/>
      <c r="B116" s="31" t="s">
        <v>197</v>
      </c>
      <c r="C116" s="32"/>
      <c r="D116" s="42"/>
      <c r="E116" s="47" t="s">
        <v>126</v>
      </c>
      <c r="F116" s="282" t="s">
        <v>353</v>
      </c>
      <c r="G116" s="16"/>
      <c r="I116" t="s">
        <v>126</v>
      </c>
    </row>
    <row r="117" spans="1:9">
      <c r="A117" s="62"/>
      <c r="B117" s="34" t="s">
        <v>81</v>
      </c>
      <c r="C117" s="35"/>
      <c r="D117" s="36"/>
      <c r="E117" s="122">
        <v>1081</v>
      </c>
      <c r="F117" s="129"/>
      <c r="G117" s="16" t="s">
        <v>85</v>
      </c>
      <c r="I117">
        <v>1081</v>
      </c>
    </row>
    <row r="118" spans="1:9">
      <c r="A118" s="62"/>
      <c r="B118" s="34" t="s">
        <v>82</v>
      </c>
      <c r="C118" s="35"/>
      <c r="D118" s="36"/>
      <c r="E118" s="122">
        <v>1082</v>
      </c>
      <c r="F118" s="26"/>
      <c r="G118" s="16" t="s">
        <v>113</v>
      </c>
      <c r="I118">
        <v>1082</v>
      </c>
    </row>
    <row r="119" spans="1:9">
      <c r="A119" s="62"/>
      <c r="B119" s="34" t="s">
        <v>83</v>
      </c>
      <c r="C119" s="35"/>
      <c r="D119" s="36"/>
      <c r="E119" s="122">
        <v>1083</v>
      </c>
      <c r="F119" s="26"/>
      <c r="G119" s="16" t="s">
        <v>86</v>
      </c>
      <c r="I119">
        <v>1083</v>
      </c>
    </row>
    <row r="120" spans="1:9">
      <c r="A120" s="62"/>
      <c r="B120" s="85" t="s">
        <v>125</v>
      </c>
      <c r="C120" s="86"/>
      <c r="D120" s="36"/>
      <c r="E120" s="122">
        <v>1084</v>
      </c>
      <c r="F120" s="129"/>
      <c r="G120" s="16" t="s">
        <v>87</v>
      </c>
      <c r="I120">
        <v>1084</v>
      </c>
    </row>
    <row r="121" spans="1:9">
      <c r="A121" s="62"/>
      <c r="B121" s="280" t="s">
        <v>514</v>
      </c>
      <c r="C121" s="281"/>
      <c r="D121" s="46"/>
      <c r="E121" s="122">
        <v>1085</v>
      </c>
      <c r="F121" s="28"/>
      <c r="G121" s="16" t="s">
        <v>569</v>
      </c>
      <c r="I121">
        <v>1085</v>
      </c>
    </row>
    <row r="122" spans="1:9" ht="15.5">
      <c r="A122" s="67"/>
      <c r="B122" s="11"/>
      <c r="C122" s="11"/>
      <c r="D122" s="5"/>
      <c r="E122" s="21"/>
      <c r="F122" s="6"/>
      <c r="G122" s="10"/>
    </row>
    <row r="123" spans="1:9" ht="13">
      <c r="A123" s="60"/>
      <c r="B123" s="31" t="s">
        <v>198</v>
      </c>
      <c r="C123" s="32"/>
      <c r="D123" s="33"/>
      <c r="E123" s="47" t="s">
        <v>126</v>
      </c>
      <c r="F123" s="282" t="s">
        <v>353</v>
      </c>
      <c r="G123" s="16"/>
      <c r="I123" t="s">
        <v>126</v>
      </c>
    </row>
    <row r="124" spans="1:9">
      <c r="A124" s="62"/>
      <c r="B124" s="280" t="s">
        <v>430</v>
      </c>
      <c r="C124" s="126"/>
      <c r="D124" s="46"/>
      <c r="E124" s="122">
        <v>1086</v>
      </c>
      <c r="F124" s="26"/>
      <c r="G124" s="16" t="s">
        <v>88</v>
      </c>
      <c r="I124">
        <v>1086</v>
      </c>
    </row>
    <row r="125" spans="1:9">
      <c r="A125" s="95"/>
      <c r="B125" s="96"/>
      <c r="C125" s="96"/>
      <c r="D125" s="90"/>
      <c r="E125" s="97"/>
      <c r="F125" s="90"/>
      <c r="G125" s="98"/>
    </row>
    <row r="126" spans="1:9" ht="15.5">
      <c r="A126" s="39" t="s">
        <v>89</v>
      </c>
      <c r="B126" s="40"/>
      <c r="C126" s="40"/>
      <c r="D126" s="40"/>
      <c r="E126" s="40"/>
      <c r="F126" s="40"/>
      <c r="G126" s="57"/>
    </row>
    <row r="127" spans="1:9" ht="15.5">
      <c r="A127" s="110"/>
      <c r="B127" s="111"/>
      <c r="C127" s="111"/>
      <c r="D127" s="112"/>
      <c r="E127" s="113"/>
      <c r="F127" s="114"/>
      <c r="G127" s="115"/>
    </row>
    <row r="128" spans="1:9" ht="13">
      <c r="A128" s="60"/>
      <c r="B128" s="31" t="s">
        <v>199</v>
      </c>
      <c r="C128" s="32"/>
      <c r="D128" s="33"/>
      <c r="E128" s="47" t="s">
        <v>126</v>
      </c>
      <c r="F128" s="282" t="s">
        <v>353</v>
      </c>
      <c r="G128" s="16"/>
      <c r="I128" t="s">
        <v>126</v>
      </c>
    </row>
    <row r="129" spans="1:9">
      <c r="A129" s="62"/>
      <c r="B129" s="280" t="s">
        <v>213</v>
      </c>
      <c r="C129" s="126"/>
      <c r="D129" s="46"/>
      <c r="E129" s="122">
        <v>1087</v>
      </c>
      <c r="F129" s="26"/>
      <c r="G129" s="16" t="s">
        <v>570</v>
      </c>
      <c r="I129">
        <v>1087</v>
      </c>
    </row>
    <row r="130" spans="1:9" ht="15.5">
      <c r="A130" s="67"/>
      <c r="B130" s="11"/>
      <c r="C130" s="11"/>
      <c r="D130" s="5"/>
      <c r="E130" s="21"/>
      <c r="F130" s="6"/>
      <c r="G130" s="10"/>
    </row>
    <row r="131" spans="1:9" ht="13">
      <c r="A131" s="60"/>
      <c r="B131" s="31" t="s">
        <v>200</v>
      </c>
      <c r="C131" s="32"/>
      <c r="D131" s="33"/>
      <c r="E131" s="54" t="s">
        <v>126</v>
      </c>
      <c r="F131" s="282" t="s">
        <v>353</v>
      </c>
      <c r="G131" s="16"/>
      <c r="I131" t="s">
        <v>126</v>
      </c>
    </row>
    <row r="132" spans="1:9">
      <c r="A132" s="62"/>
      <c r="B132" s="34" t="s">
        <v>99</v>
      </c>
      <c r="C132" s="35"/>
      <c r="D132" s="36"/>
      <c r="E132" s="122">
        <v>1088</v>
      </c>
      <c r="F132" s="26"/>
      <c r="G132" s="16" t="s">
        <v>90</v>
      </c>
      <c r="I132">
        <v>1088</v>
      </c>
    </row>
    <row r="133" spans="1:9">
      <c r="A133" s="62"/>
      <c r="B133" s="123" t="s">
        <v>112</v>
      </c>
      <c r="C133" s="38"/>
      <c r="D133" s="36"/>
      <c r="E133" s="122">
        <v>1089</v>
      </c>
      <c r="F133" s="26"/>
      <c r="G133" s="16" t="s">
        <v>92</v>
      </c>
      <c r="I133">
        <v>1089</v>
      </c>
    </row>
    <row r="134" spans="1:9">
      <c r="A134" s="62"/>
      <c r="B134" s="34" t="s">
        <v>100</v>
      </c>
      <c r="C134" s="35"/>
      <c r="D134" s="36"/>
      <c r="E134" s="27">
        <v>1090</v>
      </c>
      <c r="F134" s="26"/>
      <c r="G134" s="16" t="s">
        <v>91</v>
      </c>
      <c r="I134">
        <v>1090</v>
      </c>
    </row>
    <row r="135" spans="1:9">
      <c r="A135" s="62"/>
      <c r="B135" s="280" t="s">
        <v>515</v>
      </c>
      <c r="C135" s="281"/>
      <c r="D135" s="46"/>
      <c r="E135" s="122">
        <v>1091</v>
      </c>
      <c r="F135" s="28"/>
      <c r="G135" s="16" t="s">
        <v>571</v>
      </c>
      <c r="I135">
        <v>1091</v>
      </c>
    </row>
    <row r="136" spans="1:9">
      <c r="A136" s="95"/>
      <c r="B136" s="96"/>
      <c r="C136" s="96"/>
      <c r="D136" s="90"/>
      <c r="E136" s="97"/>
      <c r="F136" s="90"/>
      <c r="G136" s="98"/>
    </row>
    <row r="137" spans="1:9" ht="15.5">
      <c r="A137" s="39" t="s">
        <v>146</v>
      </c>
      <c r="B137" s="40"/>
      <c r="C137" s="40"/>
      <c r="D137" s="40"/>
      <c r="E137" s="40"/>
      <c r="F137" s="40"/>
      <c r="G137" s="57"/>
    </row>
    <row r="138" spans="1:9" ht="15.5">
      <c r="A138" s="110"/>
      <c r="B138" s="111"/>
      <c r="C138" s="111"/>
      <c r="D138" s="112"/>
      <c r="E138" s="113"/>
      <c r="F138" s="114"/>
      <c r="G138" s="115"/>
    </row>
    <row r="139" spans="1:9" ht="13">
      <c r="A139" s="60"/>
      <c r="B139" s="31" t="s">
        <v>201</v>
      </c>
      <c r="C139" s="32"/>
      <c r="D139" s="33"/>
      <c r="E139" s="47" t="s">
        <v>126</v>
      </c>
      <c r="F139" s="282" t="s">
        <v>353</v>
      </c>
      <c r="G139" s="16"/>
      <c r="I139" t="s">
        <v>126</v>
      </c>
    </row>
    <row r="140" spans="1:9">
      <c r="A140" s="62"/>
      <c r="B140" s="34" t="s">
        <v>93</v>
      </c>
      <c r="C140" s="35"/>
      <c r="D140" s="36"/>
      <c r="E140" s="122">
        <v>1092</v>
      </c>
      <c r="F140" s="26"/>
      <c r="G140" s="16" t="s">
        <v>101</v>
      </c>
      <c r="I140">
        <v>1092</v>
      </c>
    </row>
    <row r="141" spans="1:9">
      <c r="A141" s="62"/>
      <c r="B141" s="34" t="s">
        <v>94</v>
      </c>
      <c r="C141" s="35"/>
      <c r="D141" s="36"/>
      <c r="E141" s="122">
        <v>1093</v>
      </c>
      <c r="F141" s="26"/>
      <c r="G141" s="16" t="s">
        <v>102</v>
      </c>
      <c r="I141">
        <v>1093</v>
      </c>
    </row>
    <row r="142" spans="1:9">
      <c r="A142" s="62"/>
      <c r="B142" s="34" t="s">
        <v>116</v>
      </c>
      <c r="C142" s="35"/>
      <c r="D142" s="36"/>
      <c r="E142" s="122">
        <v>1094</v>
      </c>
      <c r="F142" s="53"/>
      <c r="G142" s="16" t="s">
        <v>103</v>
      </c>
      <c r="I142">
        <v>1094</v>
      </c>
    </row>
    <row r="143" spans="1:9">
      <c r="A143" s="62"/>
      <c r="B143" s="34" t="s">
        <v>215</v>
      </c>
      <c r="C143" s="35"/>
      <c r="D143" s="36"/>
      <c r="E143" s="122">
        <v>1095</v>
      </c>
      <c r="F143" s="129"/>
      <c r="G143" s="16" t="s">
        <v>104</v>
      </c>
      <c r="I143">
        <v>1095</v>
      </c>
    </row>
    <row r="144" spans="1:9">
      <c r="A144" s="62"/>
      <c r="B144" s="34" t="s">
        <v>95</v>
      </c>
      <c r="C144" s="35"/>
      <c r="D144" s="36"/>
      <c r="E144" s="122">
        <v>1096</v>
      </c>
      <c r="F144" s="26"/>
      <c r="G144" s="16" t="s">
        <v>105</v>
      </c>
      <c r="I144">
        <v>1096</v>
      </c>
    </row>
    <row r="145" spans="1:9">
      <c r="A145" s="62"/>
      <c r="B145" s="34" t="s">
        <v>216</v>
      </c>
      <c r="C145" s="35"/>
      <c r="D145" s="36"/>
      <c r="E145" s="122">
        <v>1097</v>
      </c>
      <c r="F145" s="26"/>
      <c r="G145" s="16" t="s">
        <v>106</v>
      </c>
      <c r="I145">
        <v>1097</v>
      </c>
    </row>
    <row r="146" spans="1:9">
      <c r="A146" s="62"/>
      <c r="B146" s="34" t="s">
        <v>431</v>
      </c>
      <c r="C146" s="35"/>
      <c r="D146" s="36"/>
      <c r="E146" s="122">
        <v>1098</v>
      </c>
      <c r="F146" s="26"/>
      <c r="G146" s="16" t="s">
        <v>107</v>
      </c>
      <c r="I146">
        <v>1098</v>
      </c>
    </row>
    <row r="147" spans="1:9">
      <c r="A147" s="62"/>
      <c r="B147" s="34" t="s">
        <v>96</v>
      </c>
      <c r="C147" s="35"/>
      <c r="D147" s="36"/>
      <c r="E147" s="122">
        <v>1099</v>
      </c>
      <c r="F147" s="26"/>
      <c r="G147" s="16" t="s">
        <v>108</v>
      </c>
      <c r="I147">
        <v>1099</v>
      </c>
    </row>
    <row r="148" spans="1:9">
      <c r="A148" s="62"/>
      <c r="B148" s="34" t="s">
        <v>97</v>
      </c>
      <c r="C148" s="35"/>
      <c r="D148" s="36"/>
      <c r="E148" s="122">
        <v>1100</v>
      </c>
      <c r="F148" s="26"/>
      <c r="G148" s="16" t="s">
        <v>516</v>
      </c>
      <c r="I148">
        <v>1100</v>
      </c>
    </row>
    <row r="149" spans="1:9">
      <c r="A149" s="62"/>
      <c r="B149" s="34" t="s">
        <v>517</v>
      </c>
      <c r="C149" s="35"/>
      <c r="D149" s="36"/>
      <c r="E149" s="122">
        <v>1101</v>
      </c>
      <c r="F149" s="26"/>
      <c r="G149" s="16" t="s">
        <v>518</v>
      </c>
      <c r="I149">
        <v>1101</v>
      </c>
    </row>
    <row r="150" spans="1:9" ht="15.5">
      <c r="A150" s="62"/>
      <c r="B150" s="9"/>
      <c r="C150" s="9"/>
      <c r="D150" s="9"/>
      <c r="E150" s="22"/>
      <c r="F150" s="282"/>
      <c r="G150" s="115"/>
    </row>
    <row r="151" spans="1:9" ht="13">
      <c r="A151" s="62"/>
      <c r="B151" s="9"/>
      <c r="C151" s="9"/>
      <c r="D151" s="9"/>
      <c r="E151" s="22"/>
      <c r="F151" s="282" t="s">
        <v>111</v>
      </c>
      <c r="G151" s="16"/>
    </row>
    <row r="152" spans="1:9">
      <c r="A152" s="62"/>
      <c r="B152" s="34" t="s">
        <v>98</v>
      </c>
      <c r="C152" s="35"/>
      <c r="D152" s="52"/>
      <c r="E152" s="122">
        <v>1102</v>
      </c>
      <c r="F152" s="51"/>
      <c r="G152" s="294" t="s">
        <v>109</v>
      </c>
      <c r="I152">
        <v>1102</v>
      </c>
    </row>
    <row r="153" spans="1:9" ht="15.5">
      <c r="A153" s="67"/>
      <c r="B153" s="11"/>
      <c r="C153" s="11"/>
      <c r="D153" s="5"/>
      <c r="E153" s="21"/>
      <c r="F153" s="6"/>
      <c r="G153" s="10"/>
    </row>
    <row r="154" spans="1:9" ht="13">
      <c r="A154" s="60"/>
      <c r="B154" s="31" t="s">
        <v>202</v>
      </c>
      <c r="C154" s="32"/>
      <c r="D154" s="42"/>
      <c r="E154" s="47" t="s">
        <v>126</v>
      </c>
      <c r="F154" s="282" t="s">
        <v>353</v>
      </c>
      <c r="G154" s="16"/>
      <c r="I154" t="s">
        <v>126</v>
      </c>
    </row>
    <row r="155" spans="1:9">
      <c r="A155" s="60"/>
      <c r="B155" s="295" t="s">
        <v>519</v>
      </c>
      <c r="C155" s="35"/>
      <c r="D155" s="36"/>
      <c r="E155" s="122">
        <v>1107</v>
      </c>
      <c r="F155" s="26"/>
      <c r="G155" s="296" t="s">
        <v>520</v>
      </c>
      <c r="I155">
        <v>1107</v>
      </c>
    </row>
    <row r="156" spans="1:9">
      <c r="A156" s="60"/>
      <c r="B156" s="295" t="s">
        <v>521</v>
      </c>
      <c r="C156" s="35"/>
      <c r="D156" s="36"/>
      <c r="E156" s="24"/>
      <c r="F156" s="23"/>
      <c r="G156" s="296"/>
    </row>
    <row r="157" spans="1:9">
      <c r="A157" s="62"/>
      <c r="B157" s="297" t="s">
        <v>605</v>
      </c>
      <c r="C157" s="35"/>
      <c r="D157" s="36"/>
      <c r="E157" s="122">
        <v>1109</v>
      </c>
      <c r="F157" s="129"/>
      <c r="G157" s="296" t="s">
        <v>606</v>
      </c>
      <c r="I157">
        <v>1109</v>
      </c>
    </row>
    <row r="158" spans="1:9">
      <c r="A158" s="62"/>
      <c r="B158" s="297" t="s">
        <v>607</v>
      </c>
      <c r="C158" s="35"/>
      <c r="D158" s="36"/>
      <c r="E158" s="122">
        <v>1110</v>
      </c>
      <c r="F158" s="129"/>
      <c r="G158" s="296" t="s">
        <v>608</v>
      </c>
      <c r="I158">
        <v>1110</v>
      </c>
    </row>
    <row r="159" spans="1:9">
      <c r="A159" s="106"/>
      <c r="B159" s="88"/>
      <c r="C159" s="88"/>
      <c r="D159" s="88"/>
      <c r="E159" s="107"/>
      <c r="F159" s="88"/>
      <c r="G159" s="116"/>
    </row>
    <row r="160" spans="1:9" ht="15.5">
      <c r="A160" s="39" t="s">
        <v>145</v>
      </c>
      <c r="B160" s="40"/>
      <c r="C160" s="40"/>
      <c r="D160" s="40"/>
      <c r="E160" s="40"/>
      <c r="F160" s="40"/>
      <c r="G160" s="57"/>
    </row>
    <row r="161" spans="1:9" ht="15.5">
      <c r="A161" s="110"/>
      <c r="B161" s="111"/>
      <c r="C161" s="111"/>
      <c r="D161" s="112"/>
      <c r="E161" s="113"/>
      <c r="F161" s="114"/>
      <c r="G161" s="115"/>
    </row>
    <row r="162" spans="1:9" ht="13">
      <c r="A162" s="60"/>
      <c r="B162" s="31" t="s">
        <v>203</v>
      </c>
      <c r="C162" s="32"/>
      <c r="D162" s="33"/>
      <c r="E162" s="47" t="s">
        <v>126</v>
      </c>
      <c r="F162" s="282" t="s">
        <v>353</v>
      </c>
      <c r="G162" s="16"/>
      <c r="I162" t="s">
        <v>126</v>
      </c>
    </row>
    <row r="163" spans="1:9">
      <c r="A163" s="62"/>
      <c r="B163" s="34" t="s">
        <v>432</v>
      </c>
      <c r="C163" s="35"/>
      <c r="D163" s="36"/>
      <c r="E163" s="122">
        <v>1202</v>
      </c>
      <c r="F163" s="129"/>
      <c r="G163" s="296" t="s">
        <v>147</v>
      </c>
      <c r="I163">
        <v>1202</v>
      </c>
    </row>
    <row r="164" spans="1:9">
      <c r="A164" s="62"/>
      <c r="B164" s="34" t="s">
        <v>433</v>
      </c>
      <c r="C164" s="35"/>
      <c r="D164" s="36"/>
      <c r="E164" s="122">
        <v>1203</v>
      </c>
      <c r="F164" s="129"/>
      <c r="G164" s="296" t="s">
        <v>148</v>
      </c>
      <c r="I164">
        <v>1203</v>
      </c>
    </row>
    <row r="165" spans="1:9">
      <c r="A165" s="62"/>
      <c r="B165" s="295" t="s">
        <v>734</v>
      </c>
      <c r="C165" s="298"/>
      <c r="D165" s="36"/>
      <c r="E165" s="122">
        <v>1260</v>
      </c>
      <c r="F165" s="129"/>
      <c r="G165" s="296" t="s">
        <v>149</v>
      </c>
      <c r="I165">
        <v>1260</v>
      </c>
    </row>
    <row r="166" spans="1:9">
      <c r="A166" s="62"/>
      <c r="B166" s="295" t="s">
        <v>666</v>
      </c>
      <c r="C166" s="298"/>
      <c r="D166" s="36"/>
      <c r="E166" s="122">
        <v>1117</v>
      </c>
      <c r="F166" s="129"/>
      <c r="G166" s="296" t="s">
        <v>522</v>
      </c>
      <c r="I166">
        <v>1117</v>
      </c>
    </row>
    <row r="167" spans="1:9">
      <c r="A167" s="62"/>
      <c r="B167" s="295" t="s">
        <v>523</v>
      </c>
      <c r="C167" s="298"/>
      <c r="D167" s="36"/>
      <c r="E167" s="24"/>
      <c r="F167" s="23"/>
      <c r="G167" s="296"/>
    </row>
    <row r="168" spans="1:9">
      <c r="A168" s="62"/>
      <c r="B168" s="297" t="s">
        <v>609</v>
      </c>
      <c r="C168" s="298"/>
      <c r="D168" s="36"/>
      <c r="E168" s="27">
        <v>1701</v>
      </c>
      <c r="F168" s="129"/>
      <c r="G168" s="296" t="s">
        <v>524</v>
      </c>
      <c r="I168">
        <v>1701</v>
      </c>
    </row>
    <row r="169" spans="1:9">
      <c r="A169" s="62"/>
      <c r="B169" s="297" t="s">
        <v>434</v>
      </c>
      <c r="C169" s="298"/>
      <c r="D169" s="36"/>
      <c r="E169" s="122">
        <v>1205</v>
      </c>
      <c r="F169" s="283"/>
      <c r="G169" s="296" t="s">
        <v>525</v>
      </c>
      <c r="I169">
        <v>1205</v>
      </c>
    </row>
    <row r="170" spans="1:9">
      <c r="A170" s="62"/>
      <c r="B170" s="297" t="s">
        <v>610</v>
      </c>
      <c r="C170" s="298"/>
      <c r="D170" s="36"/>
      <c r="E170" s="122">
        <v>1208</v>
      </c>
      <c r="F170" s="129"/>
      <c r="G170" s="296" t="s">
        <v>611</v>
      </c>
      <c r="I170">
        <v>1208</v>
      </c>
    </row>
    <row r="171" spans="1:9">
      <c r="A171" s="62"/>
      <c r="B171" s="295" t="s">
        <v>733</v>
      </c>
      <c r="C171" s="298"/>
      <c r="D171" s="36"/>
      <c r="E171" s="27">
        <v>1801</v>
      </c>
      <c r="F171" s="129"/>
      <c r="G171" s="296" t="s">
        <v>732</v>
      </c>
      <c r="I171">
        <v>1801</v>
      </c>
    </row>
    <row r="172" spans="1:9" ht="15.5">
      <c r="A172" s="62"/>
      <c r="B172" s="9"/>
      <c r="C172" s="9"/>
      <c r="D172" s="9"/>
      <c r="E172" s="22"/>
      <c r="F172" s="282"/>
      <c r="G172" s="10"/>
    </row>
    <row r="173" spans="1:9" ht="13">
      <c r="A173" s="62"/>
      <c r="B173" s="31" t="s">
        <v>204</v>
      </c>
      <c r="C173" s="32"/>
      <c r="D173" s="33"/>
      <c r="E173" s="47" t="s">
        <v>126</v>
      </c>
      <c r="F173" s="282" t="s">
        <v>353</v>
      </c>
      <c r="G173" s="16"/>
      <c r="I173" t="s">
        <v>126</v>
      </c>
    </row>
    <row r="174" spans="1:9">
      <c r="A174" s="293"/>
      <c r="B174" s="295" t="s">
        <v>612</v>
      </c>
      <c r="C174" s="298"/>
      <c r="D174" s="36"/>
      <c r="E174" s="122">
        <v>1215</v>
      </c>
      <c r="F174" s="28"/>
      <c r="G174" s="296" t="s">
        <v>613</v>
      </c>
      <c r="I174">
        <v>1215</v>
      </c>
    </row>
    <row r="175" spans="1:9">
      <c r="A175" s="293"/>
      <c r="B175" s="297" t="s">
        <v>438</v>
      </c>
      <c r="C175" s="298"/>
      <c r="D175" s="36"/>
      <c r="E175" s="122">
        <v>1216</v>
      </c>
      <c r="F175" s="129"/>
      <c r="G175" s="296" t="s">
        <v>614</v>
      </c>
      <c r="I175">
        <v>1216</v>
      </c>
    </row>
    <row r="176" spans="1:9">
      <c r="A176" s="293"/>
      <c r="B176" s="297" t="s">
        <v>439</v>
      </c>
      <c r="C176" s="298"/>
      <c r="D176" s="36"/>
      <c r="E176" s="122">
        <v>1217</v>
      </c>
      <c r="F176" s="129"/>
      <c r="G176" s="296" t="s">
        <v>615</v>
      </c>
      <c r="I176">
        <v>1217</v>
      </c>
    </row>
    <row r="177" spans="1:9">
      <c r="A177" s="293"/>
      <c r="B177" s="297" t="s">
        <v>440</v>
      </c>
      <c r="C177" s="298"/>
      <c r="D177" s="36"/>
      <c r="E177" s="122">
        <v>1218</v>
      </c>
      <c r="F177" s="129"/>
      <c r="G177" s="296" t="s">
        <v>616</v>
      </c>
      <c r="I177">
        <v>1218</v>
      </c>
    </row>
    <row r="178" spans="1:9">
      <c r="A178" s="62"/>
      <c r="B178" s="297" t="s">
        <v>441</v>
      </c>
      <c r="C178" s="298"/>
      <c r="D178" s="36"/>
      <c r="E178" s="122">
        <v>1219</v>
      </c>
      <c r="F178" s="129"/>
      <c r="G178" s="296" t="s">
        <v>617</v>
      </c>
      <c r="I178">
        <v>1219</v>
      </c>
    </row>
    <row r="179" spans="1:9">
      <c r="A179" s="62"/>
      <c r="B179" s="297" t="s">
        <v>442</v>
      </c>
      <c r="C179" s="298"/>
      <c r="D179" s="36"/>
      <c r="E179" s="27">
        <v>1220</v>
      </c>
      <c r="F179" s="129"/>
      <c r="G179" s="296" t="s">
        <v>618</v>
      </c>
      <c r="I179">
        <v>1220</v>
      </c>
    </row>
    <row r="180" spans="1:9">
      <c r="A180" s="62"/>
      <c r="B180" s="295" t="s">
        <v>619</v>
      </c>
      <c r="C180" s="356"/>
      <c r="D180" s="357"/>
      <c r="E180" s="27">
        <v>1702</v>
      </c>
      <c r="F180" s="129"/>
      <c r="G180" s="296" t="s">
        <v>154</v>
      </c>
      <c r="I180">
        <v>1702</v>
      </c>
    </row>
    <row r="181" spans="1:9">
      <c r="A181" s="62"/>
      <c r="B181" s="295" t="s">
        <v>620</v>
      </c>
      <c r="C181" s="356"/>
      <c r="D181" s="357"/>
      <c r="E181" s="27">
        <v>1703</v>
      </c>
      <c r="F181" s="129"/>
      <c r="G181" s="296" t="s">
        <v>155</v>
      </c>
      <c r="I181">
        <v>1703</v>
      </c>
    </row>
    <row r="182" spans="1:9">
      <c r="A182" s="62"/>
      <c r="B182" s="295" t="s">
        <v>621</v>
      </c>
      <c r="C182" s="356"/>
      <c r="D182" s="357"/>
      <c r="E182" s="27">
        <v>1704</v>
      </c>
      <c r="F182" s="129"/>
      <c r="G182" s="296" t="s">
        <v>435</v>
      </c>
      <c r="I182">
        <v>1704</v>
      </c>
    </row>
    <row r="183" spans="1:9">
      <c r="A183" s="62"/>
      <c r="B183" s="295" t="s">
        <v>622</v>
      </c>
      <c r="C183" s="298"/>
      <c r="D183" s="36"/>
      <c r="E183" s="27">
        <v>1221</v>
      </c>
      <c r="F183" s="28"/>
      <c r="G183" s="296" t="s">
        <v>623</v>
      </c>
      <c r="I183">
        <v>1221</v>
      </c>
    </row>
    <row r="184" spans="1:9">
      <c r="A184" s="62"/>
      <c r="B184" s="297" t="s">
        <v>443</v>
      </c>
      <c r="C184" s="298"/>
      <c r="D184" s="36"/>
      <c r="E184" s="27">
        <v>1222</v>
      </c>
      <c r="F184" s="129"/>
      <c r="G184" s="296" t="s">
        <v>526</v>
      </c>
      <c r="I184">
        <v>1222</v>
      </c>
    </row>
    <row r="185" spans="1:9">
      <c r="A185" s="62"/>
      <c r="B185" s="297" t="s">
        <v>444</v>
      </c>
      <c r="C185" s="298"/>
      <c r="D185" s="36"/>
      <c r="E185" s="27">
        <v>1223</v>
      </c>
      <c r="F185" s="129"/>
      <c r="G185" s="296" t="s">
        <v>527</v>
      </c>
      <c r="I185">
        <v>1223</v>
      </c>
    </row>
    <row r="186" spans="1:9">
      <c r="A186" s="62"/>
      <c r="B186" s="297" t="s">
        <v>445</v>
      </c>
      <c r="C186" s="298"/>
      <c r="D186" s="36"/>
      <c r="E186" s="27">
        <v>1224</v>
      </c>
      <c r="F186" s="129"/>
      <c r="G186" s="296" t="s">
        <v>528</v>
      </c>
      <c r="I186">
        <v>1224</v>
      </c>
    </row>
    <row r="187" spans="1:9">
      <c r="A187" s="62"/>
      <c r="B187" s="297" t="s">
        <v>446</v>
      </c>
      <c r="C187" s="298"/>
      <c r="D187" s="36"/>
      <c r="E187" s="27">
        <v>1225</v>
      </c>
      <c r="F187" s="129"/>
      <c r="G187" s="296" t="s">
        <v>529</v>
      </c>
      <c r="I187">
        <v>1225</v>
      </c>
    </row>
    <row r="188" spans="1:9">
      <c r="A188" s="62"/>
      <c r="B188" s="295" t="s">
        <v>624</v>
      </c>
      <c r="C188" s="356"/>
      <c r="D188" s="357"/>
      <c r="E188" s="27">
        <v>1705</v>
      </c>
      <c r="F188" s="129"/>
      <c r="G188" s="296" t="s">
        <v>436</v>
      </c>
      <c r="I188">
        <v>1705</v>
      </c>
    </row>
    <row r="189" spans="1:9">
      <c r="A189" s="62"/>
      <c r="B189" s="295" t="s">
        <v>625</v>
      </c>
      <c r="C189" s="356"/>
      <c r="D189" s="357"/>
      <c r="E189" s="27">
        <v>1706</v>
      </c>
      <c r="F189" s="129"/>
      <c r="G189" s="296" t="s">
        <v>437</v>
      </c>
      <c r="I189">
        <v>1706</v>
      </c>
    </row>
    <row r="190" spans="1:9">
      <c r="A190" s="62"/>
      <c r="B190" s="295" t="s">
        <v>626</v>
      </c>
      <c r="C190" s="356"/>
      <c r="D190" s="357"/>
      <c r="E190" s="27">
        <v>1707</v>
      </c>
      <c r="F190" s="129"/>
      <c r="G190" s="296" t="s">
        <v>627</v>
      </c>
      <c r="I190">
        <v>1707</v>
      </c>
    </row>
    <row r="191" spans="1:9">
      <c r="A191" s="62"/>
      <c r="B191" s="295" t="s">
        <v>628</v>
      </c>
      <c r="C191" s="298"/>
      <c r="D191" s="36"/>
      <c r="E191" s="27">
        <v>1226</v>
      </c>
      <c r="F191" s="129"/>
      <c r="G191" s="296" t="s">
        <v>629</v>
      </c>
      <c r="I191">
        <v>1226</v>
      </c>
    </row>
    <row r="192" spans="1:9" ht="15.5">
      <c r="A192" s="62"/>
      <c r="B192" s="9"/>
      <c r="C192" s="9"/>
      <c r="D192" s="9"/>
      <c r="E192" s="22"/>
      <c r="F192" s="282"/>
      <c r="G192" s="115"/>
    </row>
    <row r="193" spans="1:9" ht="15.5">
      <c r="A193" s="67"/>
      <c r="B193" s="31" t="s">
        <v>205</v>
      </c>
      <c r="C193" s="32"/>
      <c r="D193" s="33"/>
      <c r="E193" s="30" t="s">
        <v>126</v>
      </c>
      <c r="F193" s="282" t="s">
        <v>353</v>
      </c>
      <c r="G193" s="1"/>
      <c r="I193" t="s">
        <v>126</v>
      </c>
    </row>
    <row r="194" spans="1:9" ht="15.5">
      <c r="A194" s="67"/>
      <c r="B194" s="295" t="s">
        <v>221</v>
      </c>
      <c r="C194" s="35"/>
      <c r="D194" s="36"/>
      <c r="E194" s="23"/>
      <c r="F194" s="23"/>
      <c r="G194" s="1"/>
    </row>
    <row r="195" spans="1:9">
      <c r="A195" s="62"/>
      <c r="B195" s="297" t="s">
        <v>447</v>
      </c>
      <c r="C195" s="35"/>
      <c r="D195" s="36"/>
      <c r="E195" s="122">
        <v>1121</v>
      </c>
      <c r="F195" s="129"/>
      <c r="G195" s="296" t="s">
        <v>156</v>
      </c>
      <c r="I195">
        <v>1121</v>
      </c>
    </row>
    <row r="196" spans="1:9">
      <c r="A196" s="62"/>
      <c r="B196" s="297" t="s">
        <v>448</v>
      </c>
      <c r="C196" s="35"/>
      <c r="D196" s="36"/>
      <c r="E196" s="122">
        <v>1122</v>
      </c>
      <c r="F196" s="129"/>
      <c r="G196" s="296" t="s">
        <v>157</v>
      </c>
      <c r="I196">
        <v>1122</v>
      </c>
    </row>
    <row r="197" spans="1:9">
      <c r="A197" s="62"/>
      <c r="B197" s="297" t="s">
        <v>449</v>
      </c>
      <c r="C197" s="35"/>
      <c r="D197" s="36"/>
      <c r="E197" s="122">
        <v>1123</v>
      </c>
      <c r="F197" s="129"/>
      <c r="G197" s="296" t="s">
        <v>158</v>
      </c>
      <c r="I197">
        <v>1123</v>
      </c>
    </row>
    <row r="198" spans="1:9">
      <c r="A198" s="62"/>
      <c r="B198" s="297" t="s">
        <v>450</v>
      </c>
      <c r="C198" s="35"/>
      <c r="D198" s="36"/>
      <c r="E198" s="122">
        <v>1124</v>
      </c>
      <c r="F198" s="129"/>
      <c r="G198" s="296" t="s">
        <v>159</v>
      </c>
      <c r="I198">
        <v>1124</v>
      </c>
    </row>
    <row r="199" spans="1:9">
      <c r="A199" s="62"/>
      <c r="B199" s="297" t="s">
        <v>451</v>
      </c>
      <c r="C199" s="35"/>
      <c r="D199" s="36"/>
      <c r="E199" s="122">
        <v>1125</v>
      </c>
      <c r="F199" s="129"/>
      <c r="G199" s="296" t="s">
        <v>160</v>
      </c>
      <c r="I199">
        <v>1125</v>
      </c>
    </row>
    <row r="200" spans="1:9">
      <c r="A200" s="62"/>
      <c r="B200" s="297" t="s">
        <v>452</v>
      </c>
      <c r="C200" s="35"/>
      <c r="D200" s="36"/>
      <c r="E200" s="122">
        <v>1126</v>
      </c>
      <c r="F200" s="129"/>
      <c r="G200" s="296" t="s">
        <v>161</v>
      </c>
      <c r="I200">
        <v>1126</v>
      </c>
    </row>
    <row r="201" spans="1:9">
      <c r="A201" s="62"/>
      <c r="B201" s="297" t="s">
        <v>453</v>
      </c>
      <c r="C201" s="35"/>
      <c r="D201" s="36"/>
      <c r="E201" s="122">
        <v>1127</v>
      </c>
      <c r="F201" s="129"/>
      <c r="G201" s="296" t="s">
        <v>162</v>
      </c>
      <c r="I201">
        <v>1127</v>
      </c>
    </row>
    <row r="202" spans="1:9">
      <c r="A202" s="62"/>
      <c r="B202" s="297" t="s">
        <v>454</v>
      </c>
      <c r="C202" s="35"/>
      <c r="D202" s="36"/>
      <c r="E202" s="122">
        <v>1128</v>
      </c>
      <c r="F202" s="129"/>
      <c r="G202" s="296" t="s">
        <v>163</v>
      </c>
      <c r="I202">
        <v>1128</v>
      </c>
    </row>
    <row r="203" spans="1:9">
      <c r="A203" s="62"/>
      <c r="B203" s="297" t="s">
        <v>455</v>
      </c>
      <c r="C203" s="35"/>
      <c r="D203" s="36"/>
      <c r="E203" s="122">
        <v>1129</v>
      </c>
      <c r="F203" s="129"/>
      <c r="G203" s="296" t="s">
        <v>164</v>
      </c>
      <c r="I203">
        <v>1129</v>
      </c>
    </row>
    <row r="204" spans="1:9">
      <c r="A204" s="62"/>
      <c r="B204" s="297" t="s">
        <v>456</v>
      </c>
      <c r="C204" s="35"/>
      <c r="D204" s="36"/>
      <c r="E204" s="122">
        <v>1130</v>
      </c>
      <c r="F204" s="129"/>
      <c r="G204" s="296" t="s">
        <v>165</v>
      </c>
      <c r="I204">
        <v>1130</v>
      </c>
    </row>
    <row r="205" spans="1:9">
      <c r="A205" s="62"/>
      <c r="B205" s="297" t="s">
        <v>457</v>
      </c>
      <c r="C205" s="35"/>
      <c r="D205" s="36"/>
      <c r="E205" s="122">
        <v>1131</v>
      </c>
      <c r="F205" s="129"/>
      <c r="G205" s="296" t="s">
        <v>166</v>
      </c>
      <c r="I205">
        <v>1131</v>
      </c>
    </row>
    <row r="206" spans="1:9">
      <c r="A206" s="62"/>
      <c r="B206" s="297" t="s">
        <v>458</v>
      </c>
      <c r="C206" s="35"/>
      <c r="D206" s="36"/>
      <c r="E206" s="122">
        <v>1132</v>
      </c>
      <c r="F206" s="129"/>
      <c r="G206" s="296" t="s">
        <v>167</v>
      </c>
      <c r="I206">
        <v>1132</v>
      </c>
    </row>
    <row r="207" spans="1:9">
      <c r="A207" s="62"/>
      <c r="B207" s="297" t="s">
        <v>459</v>
      </c>
      <c r="C207" s="35"/>
      <c r="D207" s="36"/>
      <c r="E207" s="122">
        <v>1133</v>
      </c>
      <c r="F207" s="129"/>
      <c r="G207" s="296" t="s">
        <v>168</v>
      </c>
      <c r="I207">
        <v>1133</v>
      </c>
    </row>
    <row r="208" spans="1:9">
      <c r="A208" s="62"/>
      <c r="B208" s="297" t="s">
        <v>460</v>
      </c>
      <c r="C208" s="35"/>
      <c r="D208" s="36"/>
      <c r="E208" s="122">
        <v>1134</v>
      </c>
      <c r="F208" s="129"/>
      <c r="G208" s="296" t="s">
        <v>214</v>
      </c>
      <c r="I208">
        <v>1134</v>
      </c>
    </row>
    <row r="209" spans="1:9">
      <c r="A209" s="62"/>
      <c r="B209" s="297" t="s">
        <v>461</v>
      </c>
      <c r="C209" s="35"/>
      <c r="D209" s="36"/>
      <c r="E209" s="122">
        <v>1135</v>
      </c>
      <c r="F209" s="129"/>
      <c r="G209" s="296" t="s">
        <v>206</v>
      </c>
      <c r="I209">
        <v>1135</v>
      </c>
    </row>
    <row r="210" spans="1:9">
      <c r="A210" s="62"/>
      <c r="B210" s="295" t="s">
        <v>530</v>
      </c>
      <c r="C210" s="35"/>
      <c r="D210" s="36"/>
      <c r="E210" s="122">
        <v>1136</v>
      </c>
      <c r="F210" s="129"/>
      <c r="G210" s="296" t="s">
        <v>169</v>
      </c>
      <c r="I210">
        <v>1136</v>
      </c>
    </row>
    <row r="211" spans="1:9">
      <c r="A211" s="62"/>
      <c r="B211" s="297" t="s">
        <v>494</v>
      </c>
      <c r="C211" s="35"/>
      <c r="D211" s="36"/>
      <c r="E211" s="122">
        <v>1266</v>
      </c>
      <c r="F211" s="129"/>
      <c r="G211" s="296" t="s">
        <v>531</v>
      </c>
      <c r="I211">
        <v>1266</v>
      </c>
    </row>
    <row r="212" spans="1:9">
      <c r="A212" s="62"/>
      <c r="B212" s="299" t="s">
        <v>170</v>
      </c>
      <c r="C212" s="35"/>
      <c r="D212" s="36"/>
      <c r="E212" s="122">
        <v>1137</v>
      </c>
      <c r="F212" s="129"/>
      <c r="G212" s="296" t="s">
        <v>174</v>
      </c>
      <c r="I212">
        <v>1137</v>
      </c>
    </row>
    <row r="213" spans="1:9">
      <c r="A213" s="62"/>
      <c r="B213" s="297" t="s">
        <v>495</v>
      </c>
      <c r="C213" s="35"/>
      <c r="D213" s="36"/>
      <c r="E213" s="122">
        <v>1267</v>
      </c>
      <c r="F213" s="129"/>
      <c r="G213" s="296" t="s">
        <v>532</v>
      </c>
      <c r="I213">
        <v>1267</v>
      </c>
    </row>
    <row r="214" spans="1:9">
      <c r="A214" s="62"/>
      <c r="B214" s="299" t="s">
        <v>171</v>
      </c>
      <c r="C214" s="35"/>
      <c r="D214" s="36"/>
      <c r="E214" s="122">
        <v>1138</v>
      </c>
      <c r="F214" s="129"/>
      <c r="G214" s="296" t="s">
        <v>175</v>
      </c>
      <c r="I214">
        <v>1138</v>
      </c>
    </row>
    <row r="215" spans="1:9">
      <c r="A215" s="62"/>
      <c r="B215" s="297" t="s">
        <v>496</v>
      </c>
      <c r="C215" s="35"/>
      <c r="D215" s="36"/>
      <c r="E215" s="122">
        <v>1268</v>
      </c>
      <c r="F215" s="129"/>
      <c r="G215" s="296" t="s">
        <v>533</v>
      </c>
      <c r="I215">
        <v>1268</v>
      </c>
    </row>
    <row r="216" spans="1:9">
      <c r="A216" s="62"/>
      <c r="B216" s="299" t="s">
        <v>172</v>
      </c>
      <c r="C216" s="35"/>
      <c r="D216" s="36"/>
      <c r="E216" s="122">
        <v>1139</v>
      </c>
      <c r="F216" s="129"/>
      <c r="G216" s="296" t="s">
        <v>176</v>
      </c>
      <c r="I216">
        <v>1139</v>
      </c>
    </row>
    <row r="217" spans="1:9">
      <c r="A217" s="62"/>
      <c r="B217" s="297" t="s">
        <v>497</v>
      </c>
      <c r="C217" s="35"/>
      <c r="D217" s="36"/>
      <c r="E217" s="122">
        <v>1269</v>
      </c>
      <c r="F217" s="129"/>
      <c r="G217" s="296" t="s">
        <v>534</v>
      </c>
      <c r="I217">
        <v>1269</v>
      </c>
    </row>
    <row r="218" spans="1:9">
      <c r="A218" s="62"/>
      <c r="B218" s="299" t="s">
        <v>173</v>
      </c>
      <c r="C218" s="35"/>
      <c r="D218" s="36"/>
      <c r="E218" s="122">
        <v>1140</v>
      </c>
      <c r="F218" s="129"/>
      <c r="G218" s="296" t="s">
        <v>177</v>
      </c>
      <c r="I218">
        <v>1140</v>
      </c>
    </row>
    <row r="219" spans="1:9">
      <c r="A219" s="62"/>
      <c r="B219" s="297" t="s">
        <v>498</v>
      </c>
      <c r="C219" s="35"/>
      <c r="D219" s="36"/>
      <c r="E219" s="122">
        <v>1270</v>
      </c>
      <c r="F219" s="129"/>
      <c r="G219" s="296" t="s">
        <v>535</v>
      </c>
      <c r="I219">
        <v>1270</v>
      </c>
    </row>
    <row r="220" spans="1:9">
      <c r="A220" s="62"/>
      <c r="B220" s="295" t="s">
        <v>212</v>
      </c>
      <c r="C220" s="298"/>
      <c r="D220" s="36"/>
      <c r="E220" s="122">
        <v>1141</v>
      </c>
      <c r="F220" s="129"/>
      <c r="G220" s="296" t="s">
        <v>178</v>
      </c>
      <c r="I220">
        <v>1141</v>
      </c>
    </row>
    <row r="221" spans="1:9">
      <c r="A221" s="62"/>
      <c r="B221" s="295" t="s">
        <v>207</v>
      </c>
      <c r="C221" s="298"/>
      <c r="D221" s="36"/>
      <c r="E221" s="122">
        <v>1142</v>
      </c>
      <c r="F221" s="129"/>
      <c r="G221" s="296" t="s">
        <v>179</v>
      </c>
      <c r="I221">
        <v>1142</v>
      </c>
    </row>
    <row r="222" spans="1:9">
      <c r="A222" s="62"/>
      <c r="B222" s="295" t="s">
        <v>208</v>
      </c>
      <c r="C222" s="298"/>
      <c r="D222" s="36"/>
      <c r="E222" s="122">
        <v>1143</v>
      </c>
      <c r="F222" s="129"/>
      <c r="G222" s="296" t="s">
        <v>180</v>
      </c>
      <c r="I222">
        <v>1143</v>
      </c>
    </row>
    <row r="223" spans="1:9">
      <c r="A223" s="62"/>
      <c r="B223" s="295" t="s">
        <v>209</v>
      </c>
      <c r="C223" s="298"/>
      <c r="D223" s="36"/>
      <c r="E223" s="122">
        <v>1144</v>
      </c>
      <c r="F223" s="129"/>
      <c r="G223" s="296" t="s">
        <v>150</v>
      </c>
      <c r="I223">
        <v>1144</v>
      </c>
    </row>
    <row r="224" spans="1:9">
      <c r="A224" s="62"/>
      <c r="B224" s="295" t="s">
        <v>210</v>
      </c>
      <c r="C224" s="298"/>
      <c r="D224" s="36"/>
      <c r="E224" s="122">
        <v>1145</v>
      </c>
      <c r="F224" s="129"/>
      <c r="G224" s="296" t="s">
        <v>151</v>
      </c>
      <c r="I224">
        <v>1145</v>
      </c>
    </row>
    <row r="225" spans="1:9">
      <c r="A225" s="62"/>
      <c r="B225" s="295" t="s">
        <v>672</v>
      </c>
      <c r="C225" s="298"/>
      <c r="D225" s="36"/>
      <c r="E225" s="27">
        <v>1802</v>
      </c>
      <c r="F225" s="283"/>
      <c r="G225" s="296" t="s">
        <v>630</v>
      </c>
      <c r="I225">
        <v>1802</v>
      </c>
    </row>
    <row r="226" spans="1:9">
      <c r="A226" s="62"/>
      <c r="B226" s="297" t="s">
        <v>673</v>
      </c>
      <c r="C226" s="298"/>
      <c r="D226" s="36"/>
      <c r="E226" s="27">
        <v>1803</v>
      </c>
      <c r="F226" s="283"/>
      <c r="G226" s="296" t="s">
        <v>731</v>
      </c>
      <c r="I226">
        <v>1803</v>
      </c>
    </row>
    <row r="227" spans="1:9">
      <c r="A227" s="62"/>
      <c r="B227" s="297" t="s">
        <v>674</v>
      </c>
      <c r="C227" s="298"/>
      <c r="D227" s="36"/>
      <c r="E227" s="27">
        <v>1804</v>
      </c>
      <c r="F227" s="283"/>
      <c r="G227" s="296" t="s">
        <v>730</v>
      </c>
      <c r="I227">
        <v>1804</v>
      </c>
    </row>
    <row r="228" spans="1:9">
      <c r="A228" s="62"/>
      <c r="B228" s="297" t="s">
        <v>675</v>
      </c>
      <c r="C228" s="298"/>
      <c r="D228" s="36"/>
      <c r="E228" s="27">
        <v>1805</v>
      </c>
      <c r="F228" s="283"/>
      <c r="G228" s="296" t="s">
        <v>729</v>
      </c>
      <c r="I228">
        <v>1805</v>
      </c>
    </row>
    <row r="229" spans="1:9" ht="15.5">
      <c r="A229" s="62"/>
      <c r="B229" s="9"/>
      <c r="C229" s="9"/>
      <c r="D229" s="9"/>
      <c r="E229" s="22"/>
      <c r="F229" s="282"/>
      <c r="G229" s="10"/>
    </row>
    <row r="230" spans="1:9" ht="13">
      <c r="A230" s="62"/>
      <c r="B230" s="31" t="s">
        <v>462</v>
      </c>
      <c r="C230" s="32"/>
      <c r="D230" s="33"/>
      <c r="E230" s="47" t="s">
        <v>126</v>
      </c>
      <c r="F230" s="282" t="s">
        <v>353</v>
      </c>
      <c r="G230" s="16"/>
      <c r="I230" t="s">
        <v>126</v>
      </c>
    </row>
    <row r="231" spans="1:9">
      <c r="A231" s="62"/>
      <c r="B231" s="295" t="s">
        <v>463</v>
      </c>
      <c r="C231" s="35"/>
      <c r="D231" s="36"/>
      <c r="E231" s="27">
        <v>1227</v>
      </c>
      <c r="F231" s="129"/>
      <c r="G231" s="296" t="s">
        <v>182</v>
      </c>
      <c r="I231">
        <v>1227</v>
      </c>
    </row>
    <row r="232" spans="1:9">
      <c r="A232" s="62"/>
      <c r="B232" s="295" t="s">
        <v>728</v>
      </c>
      <c r="C232" s="298"/>
      <c r="D232" s="36"/>
      <c r="E232" s="27">
        <v>1901</v>
      </c>
      <c r="F232" s="129"/>
      <c r="G232" s="296" t="s">
        <v>727</v>
      </c>
      <c r="I232">
        <v>1901</v>
      </c>
    </row>
    <row r="233" spans="1:9">
      <c r="A233" s="62"/>
      <c r="B233" s="297" t="s">
        <v>726</v>
      </c>
      <c r="C233" s="35"/>
      <c r="D233" s="36"/>
      <c r="E233" s="27">
        <v>1902</v>
      </c>
      <c r="F233" s="129"/>
      <c r="G233" s="296" t="s">
        <v>725</v>
      </c>
      <c r="I233">
        <v>1902</v>
      </c>
    </row>
    <row r="234" spans="1:9">
      <c r="A234" s="62"/>
      <c r="B234" s="295" t="s">
        <v>724</v>
      </c>
      <c r="C234" s="35"/>
      <c r="D234" s="36"/>
      <c r="E234" s="27">
        <v>1903</v>
      </c>
      <c r="F234" s="129"/>
      <c r="G234" s="296" t="s">
        <v>723</v>
      </c>
      <c r="I234">
        <v>1903</v>
      </c>
    </row>
    <row r="235" spans="1:9" ht="13">
      <c r="A235" s="62"/>
      <c r="B235" s="295" t="s">
        <v>722</v>
      </c>
      <c r="C235" s="300"/>
      <c r="D235" s="301"/>
      <c r="E235" s="27">
        <v>1904</v>
      </c>
      <c r="F235" s="129"/>
      <c r="G235" s="296" t="s">
        <v>721</v>
      </c>
      <c r="I235">
        <v>1904</v>
      </c>
    </row>
    <row r="236" spans="1:9" ht="13">
      <c r="A236" s="62"/>
      <c r="B236" s="295" t="s">
        <v>720</v>
      </c>
      <c r="C236" s="300"/>
      <c r="D236" s="301"/>
      <c r="E236" s="27">
        <v>1905</v>
      </c>
      <c r="F236" s="129"/>
      <c r="G236" s="296" t="s">
        <v>719</v>
      </c>
      <c r="I236">
        <v>1905</v>
      </c>
    </row>
    <row r="237" spans="1:9" ht="13">
      <c r="A237" s="62"/>
      <c r="B237" s="295" t="s">
        <v>499</v>
      </c>
      <c r="C237" s="300"/>
      <c r="D237" s="301"/>
      <c r="E237" s="27">
        <v>1300</v>
      </c>
      <c r="F237" s="129"/>
      <c r="G237" s="296" t="s">
        <v>183</v>
      </c>
      <c r="I237">
        <v>1300</v>
      </c>
    </row>
    <row r="238" spans="1:9" ht="13">
      <c r="A238" s="62"/>
      <c r="B238" s="295" t="s">
        <v>500</v>
      </c>
      <c r="C238" s="300"/>
      <c r="D238" s="301"/>
      <c r="E238" s="27">
        <v>1271</v>
      </c>
      <c r="F238" s="129"/>
      <c r="G238" s="296" t="s">
        <v>536</v>
      </c>
      <c r="I238">
        <v>1271</v>
      </c>
    </row>
    <row r="239" spans="1:9" ht="13">
      <c r="A239" s="62"/>
      <c r="B239" s="295" t="s">
        <v>501</v>
      </c>
      <c r="C239" s="300"/>
      <c r="D239" s="301"/>
      <c r="E239" s="27">
        <v>1272</v>
      </c>
      <c r="F239" s="129"/>
      <c r="G239" s="296" t="s">
        <v>537</v>
      </c>
      <c r="I239">
        <v>1272</v>
      </c>
    </row>
    <row r="240" spans="1:9" ht="13">
      <c r="A240" s="62"/>
      <c r="B240" s="297" t="s">
        <v>676</v>
      </c>
      <c r="C240" s="300"/>
      <c r="D240" s="301"/>
      <c r="E240" s="27">
        <v>1275</v>
      </c>
      <c r="F240" s="129"/>
      <c r="G240" s="296" t="s">
        <v>718</v>
      </c>
      <c r="I240">
        <v>1275</v>
      </c>
    </row>
    <row r="241" spans="1:9" ht="13">
      <c r="A241" s="62"/>
      <c r="B241" s="295" t="s">
        <v>677</v>
      </c>
      <c r="C241" s="300"/>
      <c r="D241" s="301"/>
      <c r="E241" s="27">
        <v>1229</v>
      </c>
      <c r="F241" s="129"/>
      <c r="G241" s="296" t="s">
        <v>717</v>
      </c>
      <c r="I241">
        <v>1229</v>
      </c>
    </row>
    <row r="242" spans="1:9" ht="13">
      <c r="A242" s="62"/>
      <c r="B242" s="295" t="s">
        <v>678</v>
      </c>
      <c r="C242" s="300"/>
      <c r="D242" s="301"/>
      <c r="E242" s="27">
        <v>1806</v>
      </c>
      <c r="F242" s="129"/>
      <c r="G242" s="296" t="s">
        <v>716</v>
      </c>
      <c r="I242">
        <v>1806</v>
      </c>
    </row>
    <row r="243" spans="1:9" ht="13">
      <c r="A243" s="62"/>
      <c r="B243" s="295" t="s">
        <v>679</v>
      </c>
      <c r="C243" s="300"/>
      <c r="D243" s="301"/>
      <c r="E243" s="27">
        <v>1807</v>
      </c>
      <c r="F243" s="129"/>
      <c r="G243" s="296" t="s">
        <v>715</v>
      </c>
      <c r="I243">
        <v>1807</v>
      </c>
    </row>
    <row r="244" spans="1:9" ht="13">
      <c r="A244" s="62"/>
      <c r="B244" s="297" t="s">
        <v>714</v>
      </c>
      <c r="C244" s="300"/>
      <c r="D244" s="301"/>
      <c r="E244" s="27">
        <v>1906</v>
      </c>
      <c r="F244" s="129"/>
      <c r="G244" s="296" t="s">
        <v>713</v>
      </c>
      <c r="I244">
        <v>1906</v>
      </c>
    </row>
    <row r="245" spans="1:9" ht="13">
      <c r="A245" s="62"/>
      <c r="B245" s="295" t="s">
        <v>712</v>
      </c>
      <c r="C245" s="300"/>
      <c r="D245" s="301"/>
      <c r="E245" s="27">
        <v>1907</v>
      </c>
      <c r="F245" s="129"/>
      <c r="G245" s="296" t="s">
        <v>711</v>
      </c>
      <c r="I245">
        <v>1907</v>
      </c>
    </row>
    <row r="246" spans="1:9" ht="13">
      <c r="A246" s="62"/>
      <c r="B246" s="295" t="s">
        <v>710</v>
      </c>
      <c r="C246" s="300"/>
      <c r="D246" s="301"/>
      <c r="E246" s="27">
        <v>1908</v>
      </c>
      <c r="F246" s="129"/>
      <c r="G246" s="296" t="s">
        <v>709</v>
      </c>
      <c r="I246">
        <v>1908</v>
      </c>
    </row>
    <row r="247" spans="1:9" ht="13">
      <c r="A247" s="62"/>
      <c r="B247" s="295" t="s">
        <v>680</v>
      </c>
      <c r="C247" s="440"/>
      <c r="D247" s="439"/>
      <c r="E247" s="27">
        <v>1808</v>
      </c>
      <c r="F247" s="129"/>
      <c r="G247" s="296" t="s">
        <v>708</v>
      </c>
      <c r="I247">
        <v>1808</v>
      </c>
    </row>
    <row r="248" spans="1:9" ht="13">
      <c r="A248" s="62"/>
      <c r="B248" s="295" t="s">
        <v>681</v>
      </c>
      <c r="C248" s="440"/>
      <c r="D248" s="439"/>
      <c r="E248" s="27">
        <v>1809</v>
      </c>
      <c r="F248" s="129"/>
      <c r="G248" s="296" t="s">
        <v>707</v>
      </c>
      <c r="I248">
        <v>1809</v>
      </c>
    </row>
    <row r="249" spans="1:9" ht="15.5">
      <c r="A249" s="62"/>
      <c r="B249" s="9"/>
      <c r="C249" s="9"/>
      <c r="D249" s="9"/>
      <c r="E249" s="22"/>
      <c r="F249" s="282"/>
      <c r="G249" s="10"/>
    </row>
    <row r="250" spans="1:9" ht="13">
      <c r="A250" s="62"/>
      <c r="B250" s="31" t="s">
        <v>464</v>
      </c>
      <c r="C250" s="32"/>
      <c r="D250" s="33"/>
      <c r="E250" s="47" t="s">
        <v>126</v>
      </c>
      <c r="F250" s="282" t="s">
        <v>353</v>
      </c>
      <c r="G250" s="16"/>
      <c r="I250" t="s">
        <v>126</v>
      </c>
    </row>
    <row r="251" spans="1:9">
      <c r="A251" s="62"/>
      <c r="B251" s="295" t="s">
        <v>181</v>
      </c>
      <c r="C251" s="35"/>
      <c r="D251" s="36"/>
      <c r="E251" s="27">
        <v>1146</v>
      </c>
      <c r="F251" s="129"/>
      <c r="G251" s="296" t="s">
        <v>152</v>
      </c>
      <c r="I251">
        <v>1146</v>
      </c>
    </row>
    <row r="252" spans="1:9">
      <c r="A252" s="62"/>
      <c r="B252" s="295" t="s">
        <v>465</v>
      </c>
      <c r="C252" s="35"/>
      <c r="D252" s="36"/>
      <c r="E252" s="27">
        <v>1148</v>
      </c>
      <c r="F252" s="129"/>
      <c r="G252" s="296" t="s">
        <v>153</v>
      </c>
      <c r="I252">
        <v>1148</v>
      </c>
    </row>
    <row r="253" spans="1:9">
      <c r="A253" s="62"/>
      <c r="B253" s="297" t="s">
        <v>466</v>
      </c>
      <c r="C253" s="35"/>
      <c r="D253" s="36"/>
      <c r="E253" s="27">
        <v>1149</v>
      </c>
      <c r="F253" s="129"/>
      <c r="G253" s="296" t="s">
        <v>467</v>
      </c>
      <c r="I253">
        <v>1149</v>
      </c>
    </row>
    <row r="254" spans="1:9">
      <c r="A254" s="62"/>
      <c r="B254" s="295" t="s">
        <v>631</v>
      </c>
      <c r="C254" s="35"/>
      <c r="D254" s="36"/>
      <c r="E254" s="27">
        <v>1711</v>
      </c>
      <c r="F254" s="129"/>
      <c r="G254" s="296" t="s">
        <v>538</v>
      </c>
      <c r="I254">
        <v>1711</v>
      </c>
    </row>
    <row r="255" spans="1:9" ht="13">
      <c r="A255" s="62"/>
      <c r="B255" s="295" t="s">
        <v>632</v>
      </c>
      <c r="C255" s="300"/>
      <c r="D255" s="301"/>
      <c r="E255" s="27">
        <v>1279</v>
      </c>
      <c r="F255" s="129"/>
      <c r="G255" s="296" t="s">
        <v>539</v>
      </c>
      <c r="I255">
        <v>1279</v>
      </c>
    </row>
    <row r="256" spans="1:9" ht="13">
      <c r="A256" s="62"/>
      <c r="B256" s="295" t="s">
        <v>633</v>
      </c>
      <c r="C256" s="300"/>
      <c r="D256" s="301"/>
      <c r="E256" s="27">
        <v>1712</v>
      </c>
      <c r="F256" s="129"/>
      <c r="G256" s="296" t="s">
        <v>540</v>
      </c>
      <c r="I256">
        <v>1712</v>
      </c>
    </row>
    <row r="257" spans="1:9" ht="13">
      <c r="A257" s="62"/>
      <c r="B257" s="295" t="s">
        <v>634</v>
      </c>
      <c r="C257" s="300"/>
      <c r="D257" s="301"/>
      <c r="E257" s="27">
        <v>1280</v>
      </c>
      <c r="F257" s="129"/>
      <c r="G257" s="296" t="s">
        <v>541</v>
      </c>
      <c r="I257">
        <v>1280</v>
      </c>
    </row>
    <row r="258" spans="1:9" ht="13">
      <c r="A258" s="62"/>
      <c r="B258" s="295" t="s">
        <v>635</v>
      </c>
      <c r="C258" s="300"/>
      <c r="D258" s="301"/>
      <c r="E258" s="27">
        <v>1281</v>
      </c>
      <c r="F258" s="129"/>
      <c r="G258" s="296" t="s">
        <v>542</v>
      </c>
      <c r="I258">
        <v>1281</v>
      </c>
    </row>
    <row r="259" spans="1:9" ht="13">
      <c r="A259" s="62"/>
      <c r="B259" s="295" t="s">
        <v>636</v>
      </c>
      <c r="C259" s="300"/>
      <c r="D259" s="301"/>
      <c r="E259" s="27">
        <v>1282</v>
      </c>
      <c r="F259" s="129"/>
      <c r="G259" s="296" t="s">
        <v>637</v>
      </c>
      <c r="I259">
        <v>1282</v>
      </c>
    </row>
    <row r="260" spans="1:9" ht="13">
      <c r="A260" s="62"/>
      <c r="B260" s="297" t="s">
        <v>502</v>
      </c>
      <c r="C260" s="300"/>
      <c r="D260" s="301"/>
      <c r="E260" s="27">
        <v>1283</v>
      </c>
      <c r="F260" s="129"/>
      <c r="G260" s="296" t="s">
        <v>543</v>
      </c>
      <c r="I260">
        <v>1283</v>
      </c>
    </row>
    <row r="261" spans="1:9" ht="13">
      <c r="A261" s="62"/>
      <c r="B261" s="295" t="s">
        <v>638</v>
      </c>
      <c r="C261" s="300"/>
      <c r="D261" s="301"/>
      <c r="E261" s="27">
        <v>1284</v>
      </c>
      <c r="F261" s="129"/>
      <c r="G261" s="296" t="s">
        <v>639</v>
      </c>
      <c r="I261">
        <v>1284</v>
      </c>
    </row>
    <row r="262" spans="1:9" ht="13">
      <c r="A262" s="62"/>
      <c r="B262" s="295" t="s">
        <v>640</v>
      </c>
      <c r="C262" s="300"/>
      <c r="D262" s="301"/>
      <c r="E262" s="27">
        <v>1713</v>
      </c>
      <c r="F262" s="129"/>
      <c r="G262" s="296" t="s">
        <v>641</v>
      </c>
      <c r="I262">
        <v>1713</v>
      </c>
    </row>
    <row r="263" spans="1:9" ht="13">
      <c r="A263" s="62"/>
      <c r="B263" s="295" t="s">
        <v>642</v>
      </c>
      <c r="C263" s="300"/>
      <c r="D263" s="301"/>
      <c r="E263" s="27">
        <v>1285</v>
      </c>
      <c r="F263" s="129"/>
      <c r="G263" s="296" t="s">
        <v>643</v>
      </c>
      <c r="I263">
        <v>1285</v>
      </c>
    </row>
    <row r="264" spans="1:9" ht="13">
      <c r="A264" s="62"/>
      <c r="B264" s="297" t="s">
        <v>503</v>
      </c>
      <c r="C264" s="300"/>
      <c r="D264" s="301"/>
      <c r="E264" s="27">
        <v>1286</v>
      </c>
      <c r="F264" s="129"/>
      <c r="G264" s="296" t="s">
        <v>644</v>
      </c>
      <c r="I264">
        <v>1286</v>
      </c>
    </row>
    <row r="265" spans="1:9" ht="13">
      <c r="A265" s="62"/>
      <c r="B265" s="295" t="s">
        <v>645</v>
      </c>
      <c r="C265" s="300"/>
      <c r="D265" s="301"/>
      <c r="E265" s="27">
        <v>1287</v>
      </c>
      <c r="F265" s="129"/>
      <c r="G265" s="296" t="s">
        <v>646</v>
      </c>
      <c r="I265">
        <v>1287</v>
      </c>
    </row>
    <row r="266" spans="1:9" ht="13">
      <c r="A266" s="62"/>
      <c r="B266" s="295" t="s">
        <v>647</v>
      </c>
      <c r="C266" s="300"/>
      <c r="D266" s="301"/>
      <c r="E266" s="27">
        <v>1714</v>
      </c>
      <c r="F266" s="129"/>
      <c r="G266" s="296" t="s">
        <v>648</v>
      </c>
      <c r="I266">
        <v>1714</v>
      </c>
    </row>
    <row r="267" spans="1:9" ht="13">
      <c r="A267" s="62"/>
      <c r="B267" s="295" t="s">
        <v>682</v>
      </c>
      <c r="C267" s="440"/>
      <c r="D267" s="439"/>
      <c r="E267" s="27">
        <v>1810</v>
      </c>
      <c r="F267" s="129"/>
      <c r="G267" s="296" t="s">
        <v>706</v>
      </c>
      <c r="I267">
        <v>1810</v>
      </c>
    </row>
    <row r="268" spans="1:9" ht="13">
      <c r="A268" s="62"/>
      <c r="B268" s="295" t="s">
        <v>683</v>
      </c>
      <c r="C268" s="440"/>
      <c r="D268" s="439"/>
      <c r="E268" s="27">
        <v>1811</v>
      </c>
      <c r="F268" s="129"/>
      <c r="G268" s="296" t="s">
        <v>705</v>
      </c>
      <c r="I268">
        <v>1811</v>
      </c>
    </row>
    <row r="269" spans="1:9" ht="13">
      <c r="A269" s="62"/>
      <c r="B269" s="295" t="s">
        <v>684</v>
      </c>
      <c r="C269" s="440"/>
      <c r="D269" s="439"/>
      <c r="E269" s="27">
        <v>1812</v>
      </c>
      <c r="F269" s="129"/>
      <c r="G269" s="296" t="s">
        <v>704</v>
      </c>
      <c r="I269">
        <v>1812</v>
      </c>
    </row>
    <row r="270" spans="1:9" ht="13">
      <c r="A270" s="62"/>
      <c r="B270" s="295" t="s">
        <v>685</v>
      </c>
      <c r="C270" s="440"/>
      <c r="D270" s="439"/>
      <c r="E270" s="27">
        <v>1813</v>
      </c>
      <c r="F270" s="129"/>
      <c r="G270" s="296" t="s">
        <v>703</v>
      </c>
      <c r="I270">
        <v>1813</v>
      </c>
    </row>
    <row r="271" spans="1:9" ht="13">
      <c r="A271" s="62"/>
      <c r="B271" s="295" t="s">
        <v>686</v>
      </c>
      <c r="C271" s="440"/>
      <c r="D271" s="439"/>
      <c r="E271" s="27">
        <v>1814</v>
      </c>
      <c r="F271" s="129"/>
      <c r="G271" s="296" t="s">
        <v>702</v>
      </c>
      <c r="I271">
        <v>1814</v>
      </c>
    </row>
    <row r="272" spans="1:9" ht="13">
      <c r="A272" s="62"/>
      <c r="B272" s="295" t="s">
        <v>701</v>
      </c>
      <c r="C272" s="440"/>
      <c r="D272" s="439"/>
      <c r="E272" s="27">
        <v>1909</v>
      </c>
      <c r="F272" s="283"/>
      <c r="G272" s="296" t="s">
        <v>700</v>
      </c>
      <c r="I272">
        <v>1909</v>
      </c>
    </row>
    <row r="273" spans="1:9" ht="13">
      <c r="A273" s="62"/>
      <c r="B273" s="295" t="s">
        <v>699</v>
      </c>
      <c r="C273" s="440"/>
      <c r="D273" s="439"/>
      <c r="E273" s="27">
        <v>1910</v>
      </c>
      <c r="F273" s="283"/>
      <c r="G273" s="296" t="s">
        <v>698</v>
      </c>
      <c r="I273">
        <v>1910</v>
      </c>
    </row>
    <row r="274" spans="1:9" ht="13">
      <c r="A274" s="62"/>
      <c r="B274" s="295" t="s">
        <v>697</v>
      </c>
      <c r="C274" s="440"/>
      <c r="D274" s="439"/>
      <c r="E274" s="27">
        <v>1911</v>
      </c>
      <c r="F274" s="283"/>
      <c r="G274" s="296" t="s">
        <v>696</v>
      </c>
      <c r="I274">
        <v>1911</v>
      </c>
    </row>
    <row r="275" spans="1:9" ht="13">
      <c r="A275" s="62"/>
      <c r="B275" s="295" t="s">
        <v>695</v>
      </c>
      <c r="C275" s="440"/>
      <c r="D275" s="439"/>
      <c r="E275" s="27">
        <v>1912</v>
      </c>
      <c r="F275" s="283"/>
      <c r="G275" s="296" t="s">
        <v>694</v>
      </c>
      <c r="I275">
        <v>1912</v>
      </c>
    </row>
    <row r="276" spans="1:9" ht="15.5">
      <c r="A276" s="62"/>
      <c r="B276" s="9"/>
      <c r="C276" s="9"/>
      <c r="D276" s="9"/>
      <c r="E276" s="22"/>
      <c r="F276" s="282"/>
      <c r="G276" s="115"/>
    </row>
    <row r="277" spans="1:9" ht="13">
      <c r="A277" s="62"/>
      <c r="B277" s="31" t="s">
        <v>505</v>
      </c>
      <c r="C277" s="32"/>
      <c r="D277" s="33"/>
      <c r="E277" s="47" t="s">
        <v>126</v>
      </c>
      <c r="F277" s="282" t="s">
        <v>353</v>
      </c>
      <c r="G277" s="16"/>
      <c r="I277" t="s">
        <v>126</v>
      </c>
    </row>
    <row r="278" spans="1:9" ht="13">
      <c r="A278" s="62"/>
      <c r="B278" s="295" t="s">
        <v>506</v>
      </c>
      <c r="C278" s="300"/>
      <c r="D278" s="301"/>
      <c r="E278" s="27">
        <v>1296</v>
      </c>
      <c r="F278" s="129"/>
      <c r="G278" s="296" t="s">
        <v>487</v>
      </c>
      <c r="I278">
        <v>1296</v>
      </c>
    </row>
    <row r="279" spans="1:9" ht="13">
      <c r="A279" s="62"/>
      <c r="B279" s="295" t="s">
        <v>649</v>
      </c>
      <c r="C279" s="300"/>
      <c r="D279" s="301"/>
      <c r="E279" s="27">
        <v>1298</v>
      </c>
      <c r="F279" s="129"/>
      <c r="G279" s="296" t="s">
        <v>693</v>
      </c>
      <c r="I279">
        <v>1298</v>
      </c>
    </row>
    <row r="280" spans="1:9">
      <c r="A280" s="62"/>
      <c r="B280" s="88"/>
      <c r="C280" s="88"/>
      <c r="D280" s="88"/>
      <c r="E280" s="107"/>
      <c r="F280" s="88"/>
      <c r="G280" s="116"/>
    </row>
    <row r="281" spans="1:9" ht="15.5">
      <c r="A281" s="62"/>
      <c r="B281" s="40"/>
      <c r="C281" s="40"/>
      <c r="D281" s="40"/>
      <c r="E281" s="40"/>
      <c r="F281" s="40"/>
      <c r="G281" s="57"/>
    </row>
    <row r="282" spans="1:9" ht="25">
      <c r="A282" s="62"/>
      <c r="B282" s="118"/>
      <c r="C282" s="118"/>
      <c r="D282" s="120"/>
      <c r="E282" s="119"/>
      <c r="F282" s="120"/>
      <c r="G282" s="121"/>
    </row>
    <row r="283" spans="1:9" ht="13">
      <c r="A283" s="62"/>
      <c r="B283" s="2"/>
      <c r="C283" s="2"/>
      <c r="D283" s="282" t="s">
        <v>123</v>
      </c>
      <c r="E283" s="282"/>
      <c r="F283" s="19" t="s">
        <v>123</v>
      </c>
      <c r="G283" s="58"/>
    </row>
    <row r="284" spans="1:9" ht="13">
      <c r="A284" s="62"/>
      <c r="B284" s="49" t="s">
        <v>507</v>
      </c>
      <c r="C284" s="50"/>
      <c r="D284" s="282" t="s">
        <v>657</v>
      </c>
      <c r="E284" s="30" t="s">
        <v>126</v>
      </c>
      <c r="F284" s="19" t="s">
        <v>122</v>
      </c>
      <c r="G284" s="58"/>
    </row>
    <row r="285" spans="1:9">
      <c r="A285" s="62"/>
      <c r="B285" s="85" t="s">
        <v>128</v>
      </c>
      <c r="C285" s="93"/>
      <c r="D285" s="128"/>
      <c r="E285" s="122">
        <v>1166</v>
      </c>
      <c r="F285" s="48"/>
      <c r="G285" s="303" t="s">
        <v>544</v>
      </c>
    </row>
    <row r="286" spans="1:9">
      <c r="A286" s="62"/>
      <c r="B286" s="85" t="s">
        <v>129</v>
      </c>
      <c r="C286" s="93"/>
      <c r="D286" s="128"/>
      <c r="E286" s="122">
        <v>1167</v>
      </c>
      <c r="F286" s="48"/>
      <c r="G286" s="303" t="s">
        <v>545</v>
      </c>
    </row>
    <row r="287" spans="1:9">
      <c r="A287" s="62"/>
      <c r="B287" s="85" t="s">
        <v>130</v>
      </c>
      <c r="C287" s="93"/>
      <c r="D287" s="128"/>
      <c r="E287" s="122">
        <v>1168</v>
      </c>
      <c r="F287" s="48"/>
      <c r="G287" s="303" t="s">
        <v>546</v>
      </c>
    </row>
    <row r="288" spans="1:9">
      <c r="A288" s="106"/>
      <c r="B288" s="85" t="s">
        <v>131</v>
      </c>
      <c r="C288" s="93"/>
      <c r="D288" s="128"/>
      <c r="E288" s="122">
        <v>1169</v>
      </c>
      <c r="F288" s="48"/>
      <c r="G288" s="303" t="s">
        <v>547</v>
      </c>
    </row>
    <row r="289" spans="1:9" ht="15.5">
      <c r="A289" s="39" t="s">
        <v>117</v>
      </c>
      <c r="B289" s="85" t="s">
        <v>132</v>
      </c>
      <c r="C289" s="93"/>
      <c r="D289" s="128"/>
      <c r="E289" s="122">
        <v>1170</v>
      </c>
      <c r="F289" s="48"/>
      <c r="G289" s="303" t="s">
        <v>548</v>
      </c>
    </row>
    <row r="290" spans="1:9">
      <c r="A290" s="117"/>
      <c r="B290" s="85" t="s">
        <v>133</v>
      </c>
      <c r="C290" s="93"/>
      <c r="D290" s="128"/>
      <c r="E290" s="122">
        <v>1171</v>
      </c>
      <c r="F290" s="48"/>
      <c r="G290" s="303" t="s">
        <v>549</v>
      </c>
    </row>
    <row r="291" spans="1:9">
      <c r="A291" s="70"/>
      <c r="B291" s="85" t="s">
        <v>134</v>
      </c>
      <c r="C291" s="93"/>
      <c r="D291" s="128"/>
      <c r="E291" s="122">
        <v>1172</v>
      </c>
      <c r="F291" s="48"/>
      <c r="G291" s="303" t="s">
        <v>550</v>
      </c>
    </row>
    <row r="292" spans="1:9">
      <c r="A292" s="70"/>
      <c r="B292" s="85" t="s">
        <v>135</v>
      </c>
      <c r="C292" s="93"/>
      <c r="D292" s="128"/>
      <c r="E292" s="122">
        <v>1173</v>
      </c>
      <c r="F292" s="48"/>
      <c r="G292" s="303" t="s">
        <v>551</v>
      </c>
      <c r="I292" t="s">
        <v>126</v>
      </c>
    </row>
    <row r="293" spans="1:9">
      <c r="A293" s="70"/>
      <c r="B293" s="85" t="s">
        <v>136</v>
      </c>
      <c r="C293" s="93"/>
      <c r="D293" s="128"/>
      <c r="E293" s="122">
        <v>1174</v>
      </c>
      <c r="F293" s="48"/>
      <c r="G293" s="303" t="s">
        <v>552</v>
      </c>
      <c r="I293">
        <v>1166</v>
      </c>
    </row>
    <row r="294" spans="1:9">
      <c r="A294" s="70"/>
      <c r="B294" s="85" t="s">
        <v>137</v>
      </c>
      <c r="C294" s="93"/>
      <c r="D294" s="128"/>
      <c r="E294" s="122">
        <v>1175</v>
      </c>
      <c r="F294" s="48"/>
      <c r="G294" s="303" t="s">
        <v>553</v>
      </c>
      <c r="I294">
        <v>1167</v>
      </c>
    </row>
    <row r="295" spans="1:9">
      <c r="A295" s="70"/>
      <c r="B295" s="85" t="s">
        <v>138</v>
      </c>
      <c r="C295" s="93"/>
      <c r="D295" s="128"/>
      <c r="E295" s="122">
        <v>1176</v>
      </c>
      <c r="F295" s="48"/>
      <c r="G295" s="303" t="s">
        <v>554</v>
      </c>
      <c r="I295">
        <v>1168</v>
      </c>
    </row>
    <row r="296" spans="1:9">
      <c r="A296" s="70"/>
      <c r="B296" s="85" t="s">
        <v>139</v>
      </c>
      <c r="C296" s="93"/>
      <c r="D296" s="128"/>
      <c r="E296" s="122">
        <v>1177</v>
      </c>
      <c r="F296" s="48"/>
      <c r="G296" s="303" t="s">
        <v>555</v>
      </c>
      <c r="I296">
        <v>1169</v>
      </c>
    </row>
    <row r="297" spans="1:9">
      <c r="A297" s="70"/>
      <c r="B297" s="34" t="s">
        <v>127</v>
      </c>
      <c r="C297" s="87"/>
      <c r="D297" s="23"/>
      <c r="E297" s="23"/>
      <c r="F297" s="23"/>
      <c r="G297" s="303"/>
      <c r="I297">
        <v>1170</v>
      </c>
    </row>
    <row r="298" spans="1:9">
      <c r="A298" s="70"/>
      <c r="B298" s="123" t="s">
        <v>650</v>
      </c>
      <c r="C298" s="87"/>
      <c r="D298" s="23"/>
      <c r="E298" s="23"/>
      <c r="F298" s="23"/>
      <c r="G298" s="303" t="s">
        <v>556</v>
      </c>
      <c r="I298">
        <v>1171</v>
      </c>
    </row>
    <row r="299" spans="1:9">
      <c r="A299" s="70"/>
      <c r="B299" s="123" t="s">
        <v>141</v>
      </c>
      <c r="C299" s="87"/>
      <c r="D299" s="23"/>
      <c r="E299" s="23"/>
      <c r="F299" s="23"/>
      <c r="G299" s="303" t="s">
        <v>557</v>
      </c>
      <c r="I299">
        <v>1172</v>
      </c>
    </row>
    <row r="300" spans="1:9">
      <c r="A300" s="70"/>
      <c r="B300" s="123" t="s">
        <v>140</v>
      </c>
      <c r="C300" s="87"/>
      <c r="D300" s="23"/>
      <c r="E300" s="23"/>
      <c r="F300" s="23"/>
      <c r="G300" s="303" t="s">
        <v>558</v>
      </c>
      <c r="I300">
        <v>1173</v>
      </c>
    </row>
    <row r="301" spans="1:9">
      <c r="A301" s="70"/>
      <c r="B301" s="123" t="s">
        <v>184</v>
      </c>
      <c r="C301" s="87"/>
      <c r="D301" s="23"/>
      <c r="E301" s="23"/>
      <c r="F301" s="23"/>
      <c r="G301" s="303" t="s">
        <v>559</v>
      </c>
      <c r="I301">
        <v>1174</v>
      </c>
    </row>
    <row r="302" spans="1:9">
      <c r="A302" s="70"/>
      <c r="B302" s="123" t="s">
        <v>185</v>
      </c>
      <c r="C302" s="87"/>
      <c r="D302" s="23"/>
      <c r="E302" s="23"/>
      <c r="F302" s="23"/>
      <c r="G302" s="303" t="s">
        <v>560</v>
      </c>
      <c r="I302">
        <v>1175</v>
      </c>
    </row>
    <row r="303" spans="1:9">
      <c r="A303" s="70"/>
      <c r="B303" s="123" t="s">
        <v>186</v>
      </c>
      <c r="C303" s="87"/>
      <c r="D303" s="23"/>
      <c r="E303" s="23"/>
      <c r="F303" s="23"/>
      <c r="G303" s="303" t="s">
        <v>561</v>
      </c>
      <c r="I303">
        <v>1176</v>
      </c>
    </row>
    <row r="304" spans="1:9">
      <c r="A304" s="70"/>
      <c r="B304" s="123" t="s">
        <v>187</v>
      </c>
      <c r="C304" s="87"/>
      <c r="D304" s="23"/>
      <c r="E304" s="23"/>
      <c r="F304" s="23"/>
      <c r="G304" s="303" t="s">
        <v>562</v>
      </c>
      <c r="I304">
        <v>1177</v>
      </c>
    </row>
    <row r="305" spans="1:7">
      <c r="A305" s="70"/>
      <c r="B305" s="123" t="s">
        <v>488</v>
      </c>
      <c r="C305" s="87"/>
      <c r="D305" s="23"/>
      <c r="E305" s="23"/>
      <c r="F305" s="23"/>
      <c r="G305" s="303" t="s">
        <v>563</v>
      </c>
    </row>
    <row r="306" spans="1:7">
      <c r="A306" s="70"/>
      <c r="B306" s="123" t="s">
        <v>489</v>
      </c>
      <c r="C306" s="87"/>
      <c r="D306" s="23"/>
      <c r="E306" s="23"/>
      <c r="F306" s="23"/>
      <c r="G306" s="303" t="s">
        <v>564</v>
      </c>
    </row>
    <row r="307" spans="1:7">
      <c r="A307" s="70"/>
      <c r="B307" s="123" t="s">
        <v>490</v>
      </c>
      <c r="C307" s="87"/>
      <c r="D307" s="23"/>
      <c r="E307" s="23"/>
      <c r="F307" s="23"/>
      <c r="G307" s="303" t="s">
        <v>565</v>
      </c>
    </row>
    <row r="308" spans="1:7">
      <c r="A308" s="70"/>
      <c r="B308" s="297" t="s">
        <v>566</v>
      </c>
      <c r="C308" s="87"/>
      <c r="D308" s="302"/>
      <c r="E308" s="302"/>
      <c r="F308" s="302"/>
      <c r="G308" s="303" t="s">
        <v>567</v>
      </c>
    </row>
    <row r="309" spans="1:7">
      <c r="A309" s="70"/>
      <c r="B309" s="72"/>
      <c r="C309" s="72"/>
      <c r="D309" s="72"/>
      <c r="E309" s="72"/>
      <c r="F309" s="72"/>
      <c r="G309" s="73"/>
    </row>
    <row r="310" spans="1:7">
      <c r="A310" s="70"/>
      <c r="B310" s="2"/>
      <c r="C310" s="2"/>
      <c r="D310" s="127"/>
      <c r="E310" s="127"/>
      <c r="F310" s="2"/>
      <c r="G310" s="92"/>
    </row>
    <row r="311" spans="1:7">
      <c r="A311" s="70"/>
    </row>
    <row r="312" spans="1:7">
      <c r="A312" s="70"/>
    </row>
    <row r="313" spans="1:7">
      <c r="A313" s="70"/>
    </row>
    <row r="314" spans="1:7">
      <c r="A314" s="70"/>
    </row>
    <row r="315" spans="1:7">
      <c r="A315" s="70"/>
    </row>
    <row r="316" spans="1:7">
      <c r="A316" s="70"/>
    </row>
    <row r="317" spans="1:7">
      <c r="A317" s="71"/>
    </row>
    <row r="318" spans="1:7">
      <c r="A318" s="125"/>
    </row>
  </sheetData>
  <mergeCells count="3">
    <mergeCell ref="B2:D2"/>
    <mergeCell ref="B37:D38"/>
    <mergeCell ref="B57:D58"/>
  </mergeCells>
  <conditionalFormatting sqref="F7:F8 F12">
    <cfRule type="containsText" priority="1" stopIfTrue="1" operator="containsText" text="&lt;select&gt;">
      <formula>NOT(ISERROR(SEARCH("&lt;select&gt;",F7)))</formula>
    </cfRule>
  </conditionalFormatting>
  <conditionalFormatting sqref="F7:F8 F12">
    <cfRule type="containsBlanks" priority="2" stopIfTrue="1">
      <formula>LEN(TRIM(F7))=0</formula>
    </cfRule>
  </conditionalFormatting>
  <conditionalFormatting sqref="F16">
    <cfRule type="containsText" priority="3" stopIfTrue="1" operator="containsText" text="&lt;select&gt;">
      <formula>NOT(ISERROR(SEARCH("&lt;select&gt;",F16)))</formula>
    </cfRule>
  </conditionalFormatting>
  <conditionalFormatting sqref="F16">
    <cfRule type="containsBlanks" priority="4" stopIfTrue="1">
      <formula>LEN(TRIM(F16))=0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'Y:\1330 - Macroprudential Matters\Global &amp; other systemically important institutions\G-SIIs\Templates\end-2019 exercise\Tool\[TOOL_2019 .xlsm]Clean'!#REF!</xm:f>
          </x14:formula1>
          <xm:sqref>F1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V54"/>
  <sheetViews>
    <sheetView showGridLines="0" zoomScale="60" zoomScaleNormal="60" workbookViewId="0"/>
  </sheetViews>
  <sheetFormatPr defaultColWidth="0" defaultRowHeight="12.75" customHeight="1" zeroHeight="1"/>
  <cols>
    <col min="1" max="1" width="18.81640625" style="132" customWidth="1"/>
    <col min="2" max="2" width="16" style="133" bestFit="1" customWidth="1"/>
    <col min="3" max="3" width="12.1796875" style="133" bestFit="1" customWidth="1"/>
    <col min="4" max="4" width="8.453125" style="133" bestFit="1" customWidth="1"/>
    <col min="5" max="5" width="27.1796875" style="133" bestFit="1" customWidth="1"/>
    <col min="6" max="7" width="8.7265625" style="133" customWidth="1"/>
    <col min="8" max="8" width="24.453125" style="133" customWidth="1"/>
    <col min="9" max="9" width="18.7265625" style="133" customWidth="1"/>
    <col min="10" max="11" width="8.7265625" style="134" customWidth="1"/>
    <col min="12" max="12" width="18.1796875" style="134" bestFit="1" customWidth="1"/>
    <col min="13" max="13" width="8.7265625" style="134" bestFit="1" customWidth="1"/>
    <col min="14" max="21" width="9.54296875" style="134" customWidth="1"/>
    <col min="22" max="22" width="0" style="134" hidden="1" customWidth="1"/>
    <col min="23" max="16384" width="9.54296875" style="134" hidden="1"/>
  </cols>
  <sheetData>
    <row r="1" spans="1:20" s="273" customFormat="1" ht="15.5">
      <c r="A1" s="274" t="s">
        <v>234</v>
      </c>
      <c r="B1" s="274" t="s">
        <v>235</v>
      </c>
      <c r="C1" s="291" t="s">
        <v>236</v>
      </c>
      <c r="D1" s="291" t="s">
        <v>237</v>
      </c>
      <c r="E1" s="291" t="s">
        <v>836</v>
      </c>
      <c r="F1" s="272">
        <f>+COUNTA(D3:D48)</f>
        <v>37</v>
      </c>
      <c r="G1" s="133"/>
      <c r="H1" s="507" t="s">
        <v>596</v>
      </c>
      <c r="I1" s="507"/>
      <c r="J1" s="272">
        <f>+COUNTA(I3:I47)</f>
        <v>33</v>
      </c>
      <c r="L1" s="508"/>
      <c r="M1" s="508"/>
      <c r="N1" s="509" t="s">
        <v>837</v>
      </c>
      <c r="O1" s="509"/>
      <c r="P1" s="509"/>
      <c r="Q1" s="509"/>
      <c r="R1" s="509"/>
      <c r="S1" s="509"/>
      <c r="T1" s="509"/>
    </row>
    <row r="2" spans="1:20" ht="15.5">
      <c r="H2" s="339" t="s">
        <v>234</v>
      </c>
      <c r="I2" s="339" t="s">
        <v>236</v>
      </c>
      <c r="L2" s="434" t="s">
        <v>234</v>
      </c>
      <c r="M2" s="434" t="s">
        <v>236</v>
      </c>
      <c r="N2" s="436">
        <v>2013</v>
      </c>
      <c r="O2" s="436">
        <f>+N2+1</f>
        <v>2014</v>
      </c>
      <c r="P2" s="436">
        <f t="shared" ref="P2:Q2" si="0">+O2+1</f>
        <v>2015</v>
      </c>
      <c r="Q2" s="436">
        <f t="shared" si="0"/>
        <v>2016</v>
      </c>
      <c r="R2" s="436">
        <f>+Q2+1</f>
        <v>2017</v>
      </c>
      <c r="S2" s="436">
        <v>2018</v>
      </c>
      <c r="T2" s="436">
        <v>2019</v>
      </c>
    </row>
    <row r="3" spans="1:20" ht="13">
      <c r="A3" s="132" t="s">
        <v>238</v>
      </c>
      <c r="B3" s="133" t="s">
        <v>338</v>
      </c>
      <c r="C3" s="133" t="s">
        <v>7</v>
      </c>
      <c r="D3" s="133" t="s">
        <v>239</v>
      </c>
      <c r="E3" s="133" t="s">
        <v>801</v>
      </c>
      <c r="H3" s="340" t="s">
        <v>238</v>
      </c>
      <c r="I3" s="133" t="s">
        <v>7</v>
      </c>
      <c r="L3" s="340" t="s">
        <v>238</v>
      </c>
      <c r="M3" s="133" t="s">
        <v>7</v>
      </c>
      <c r="N3"/>
      <c r="O3"/>
      <c r="P3"/>
      <c r="Q3"/>
      <c r="R3"/>
      <c r="S3"/>
      <c r="T3"/>
    </row>
    <row r="4" spans="1:20" ht="13">
      <c r="A4" s="132" t="s">
        <v>241</v>
      </c>
      <c r="B4" s="133" t="s">
        <v>337</v>
      </c>
      <c r="C4" s="133" t="s">
        <v>5</v>
      </c>
      <c r="D4" s="133" t="s">
        <v>242</v>
      </c>
      <c r="E4" s="133" t="s">
        <v>802</v>
      </c>
      <c r="H4" s="340" t="s">
        <v>241</v>
      </c>
      <c r="I4" s="133" t="s">
        <v>5</v>
      </c>
      <c r="L4" s="340" t="s">
        <v>241</v>
      </c>
      <c r="M4" s="133" t="s">
        <v>5</v>
      </c>
      <c r="N4" s="437"/>
      <c r="O4" s="437"/>
      <c r="P4" s="437"/>
      <c r="Q4" s="437"/>
      <c r="R4" s="437"/>
      <c r="S4" s="437"/>
      <c r="T4" s="437"/>
    </row>
    <row r="5" spans="1:20" ht="13">
      <c r="A5" s="132" t="s">
        <v>243</v>
      </c>
      <c r="B5" s="133" t="s">
        <v>341</v>
      </c>
      <c r="C5" s="133" t="s">
        <v>244</v>
      </c>
      <c r="D5" s="133" t="s">
        <v>245</v>
      </c>
      <c r="E5" s="133" t="s">
        <v>843</v>
      </c>
      <c r="H5" s="340" t="s">
        <v>243</v>
      </c>
      <c r="I5" s="133" t="s">
        <v>244</v>
      </c>
      <c r="L5" s="340" t="s">
        <v>243</v>
      </c>
      <c r="M5" s="133" t="s">
        <v>244</v>
      </c>
      <c r="N5" s="437" t="s">
        <v>692</v>
      </c>
      <c r="O5" s="437" t="s">
        <v>692</v>
      </c>
      <c r="P5" s="437" t="s">
        <v>692</v>
      </c>
      <c r="Q5" s="437" t="s">
        <v>692</v>
      </c>
      <c r="R5" s="437" t="s">
        <v>692</v>
      </c>
      <c r="S5" s="437" t="s">
        <v>692</v>
      </c>
      <c r="T5" s="437"/>
    </row>
    <row r="6" spans="1:20" ht="13">
      <c r="A6" s="132" t="s">
        <v>291</v>
      </c>
      <c r="B6" s="133" t="s">
        <v>329</v>
      </c>
      <c r="C6" s="133" t="s">
        <v>2</v>
      </c>
      <c r="D6" s="133" t="s">
        <v>292</v>
      </c>
      <c r="E6" s="133" t="s">
        <v>803</v>
      </c>
      <c r="H6" s="340" t="s">
        <v>291</v>
      </c>
      <c r="I6" s="133" t="s">
        <v>2</v>
      </c>
      <c r="L6" s="340" t="s">
        <v>291</v>
      </c>
      <c r="M6" s="133" t="s">
        <v>2</v>
      </c>
      <c r="N6" s="437"/>
      <c r="O6" s="437"/>
      <c r="P6" s="437"/>
      <c r="Q6" s="437"/>
      <c r="R6" s="437"/>
      <c r="S6" s="437"/>
      <c r="T6" s="437"/>
    </row>
    <row r="7" spans="1:20" ht="13">
      <c r="A7" s="132" t="s">
        <v>246</v>
      </c>
      <c r="B7" s="133" t="s">
        <v>364</v>
      </c>
      <c r="C7" s="133" t="s">
        <v>4</v>
      </c>
      <c r="D7" s="133" t="s">
        <v>247</v>
      </c>
      <c r="E7" s="133" t="s">
        <v>804</v>
      </c>
      <c r="H7" s="340" t="s">
        <v>246</v>
      </c>
      <c r="I7" s="133" t="s">
        <v>4</v>
      </c>
      <c r="L7" s="340" t="s">
        <v>246</v>
      </c>
      <c r="M7" s="133" t="s">
        <v>4</v>
      </c>
      <c r="N7" s="437" t="s">
        <v>692</v>
      </c>
      <c r="O7" s="437"/>
      <c r="P7" s="437"/>
      <c r="Q7" s="437"/>
      <c r="R7" s="437"/>
      <c r="S7" s="437"/>
      <c r="T7" s="437"/>
    </row>
    <row r="8" spans="1:20" ht="13">
      <c r="A8" s="132" t="s">
        <v>362</v>
      </c>
      <c r="B8" s="133" t="s">
        <v>365</v>
      </c>
      <c r="C8" s="133" t="s">
        <v>4</v>
      </c>
      <c r="D8" s="133" t="s">
        <v>362</v>
      </c>
      <c r="E8" s="133" t="s">
        <v>805</v>
      </c>
      <c r="H8" s="340" t="s">
        <v>248</v>
      </c>
      <c r="I8" s="133" t="s">
        <v>5</v>
      </c>
      <c r="L8" s="340" t="s">
        <v>248</v>
      </c>
      <c r="M8" s="133" t="s">
        <v>5</v>
      </c>
      <c r="N8" s="437" t="s">
        <v>692</v>
      </c>
      <c r="O8" s="437" t="s">
        <v>692</v>
      </c>
      <c r="P8" s="437" t="s">
        <v>692</v>
      </c>
      <c r="Q8" s="437" t="s">
        <v>692</v>
      </c>
      <c r="R8" s="437" t="s">
        <v>692</v>
      </c>
      <c r="S8" s="437" t="s">
        <v>692</v>
      </c>
      <c r="T8" s="437"/>
    </row>
    <row r="9" spans="1:20" ht="13">
      <c r="A9" s="132" t="s">
        <v>248</v>
      </c>
      <c r="B9" s="133" t="s">
        <v>356</v>
      </c>
      <c r="C9" s="133" t="s">
        <v>5</v>
      </c>
      <c r="D9" s="133" t="s">
        <v>249</v>
      </c>
      <c r="E9" s="133" t="s">
        <v>806</v>
      </c>
      <c r="H9" s="340" t="s">
        <v>250</v>
      </c>
      <c r="I9" s="133" t="s">
        <v>5</v>
      </c>
      <c r="L9" s="340" t="s">
        <v>250</v>
      </c>
      <c r="M9" s="133" t="s">
        <v>5</v>
      </c>
      <c r="N9" s="437" t="s">
        <v>692</v>
      </c>
      <c r="O9" s="437" t="s">
        <v>692</v>
      </c>
      <c r="P9" s="437"/>
      <c r="Q9" s="437"/>
      <c r="R9" s="437" t="s">
        <v>692</v>
      </c>
      <c r="S9" s="437" t="s">
        <v>692</v>
      </c>
      <c r="T9" s="437"/>
    </row>
    <row r="10" spans="1:20" ht="13">
      <c r="A10" s="132" t="s">
        <v>250</v>
      </c>
      <c r="B10" s="133" t="s">
        <v>335</v>
      </c>
      <c r="C10" s="133" t="s">
        <v>5</v>
      </c>
      <c r="D10" s="133" t="s">
        <v>251</v>
      </c>
      <c r="E10" s="133" t="s">
        <v>807</v>
      </c>
      <c r="H10" s="340" t="s">
        <v>691</v>
      </c>
      <c r="I10" s="133" t="s">
        <v>4</v>
      </c>
      <c r="L10" s="340" t="s">
        <v>691</v>
      </c>
      <c r="M10" s="133" t="s">
        <v>4</v>
      </c>
      <c r="N10" s="437"/>
      <c r="O10" s="437"/>
      <c r="P10" s="437"/>
      <c r="Q10" s="437"/>
      <c r="R10" s="437"/>
      <c r="S10" s="437"/>
      <c r="T10" s="437"/>
    </row>
    <row r="11" spans="1:20" ht="13">
      <c r="A11" s="132" t="s">
        <v>691</v>
      </c>
      <c r="B11" s="133" t="s">
        <v>366</v>
      </c>
      <c r="C11" s="133" t="s">
        <v>4</v>
      </c>
      <c r="D11" s="133" t="s">
        <v>270</v>
      </c>
      <c r="E11" s="133" t="s">
        <v>808</v>
      </c>
      <c r="H11" s="340" t="s">
        <v>293</v>
      </c>
      <c r="I11" s="133" t="s">
        <v>2</v>
      </c>
      <c r="L11" s="340" t="s">
        <v>293</v>
      </c>
      <c r="M11" s="133" t="s">
        <v>2</v>
      </c>
      <c r="N11" s="437"/>
      <c r="O11" s="437"/>
      <c r="P11" s="437"/>
      <c r="Q11" s="437"/>
      <c r="R11" s="437"/>
      <c r="S11" s="437"/>
      <c r="T11" s="437"/>
    </row>
    <row r="12" spans="1:20" ht="13">
      <c r="A12" s="132" t="s">
        <v>293</v>
      </c>
      <c r="B12" s="133" t="s">
        <v>330</v>
      </c>
      <c r="C12" s="133" t="s">
        <v>2</v>
      </c>
      <c r="D12" s="133" t="s">
        <v>294</v>
      </c>
      <c r="E12" s="133" t="s">
        <v>809</v>
      </c>
      <c r="H12" s="340" t="s">
        <v>252</v>
      </c>
      <c r="I12" s="133" t="s">
        <v>5</v>
      </c>
      <c r="L12" s="340" t="s">
        <v>252</v>
      </c>
      <c r="M12" s="133" t="s">
        <v>5</v>
      </c>
      <c r="N12" s="437" t="s">
        <v>692</v>
      </c>
      <c r="O12" s="437" t="s">
        <v>692</v>
      </c>
      <c r="P12" s="437" t="s">
        <v>692</v>
      </c>
      <c r="Q12" s="437" t="s">
        <v>692</v>
      </c>
      <c r="R12" s="437" t="s">
        <v>692</v>
      </c>
      <c r="S12" s="437" t="s">
        <v>692</v>
      </c>
      <c r="T12" s="437"/>
    </row>
    <row r="13" spans="1:20" ht="13">
      <c r="A13" s="132" t="s">
        <v>252</v>
      </c>
      <c r="B13" s="133" t="s">
        <v>358</v>
      </c>
      <c r="C13" s="133" t="s">
        <v>5</v>
      </c>
      <c r="D13" s="133" t="s">
        <v>253</v>
      </c>
      <c r="E13" s="133" t="s">
        <v>810</v>
      </c>
      <c r="H13" s="340" t="s">
        <v>254</v>
      </c>
      <c r="I13" s="133" t="s">
        <v>5</v>
      </c>
      <c r="L13" s="340" t="s">
        <v>254</v>
      </c>
      <c r="M13" s="133" t="s">
        <v>5</v>
      </c>
      <c r="N13" s="437"/>
      <c r="O13" s="437"/>
      <c r="P13" s="437"/>
      <c r="Q13" s="437"/>
      <c r="R13" s="437"/>
      <c r="S13" s="437"/>
      <c r="T13" s="437"/>
    </row>
    <row r="14" spans="1:20" ht="13">
      <c r="A14" s="132" t="s">
        <v>254</v>
      </c>
      <c r="B14" s="133" t="s">
        <v>336</v>
      </c>
      <c r="C14" s="133" t="s">
        <v>5</v>
      </c>
      <c r="D14" s="133" t="s">
        <v>255</v>
      </c>
      <c r="E14" s="133" t="s">
        <v>811</v>
      </c>
      <c r="H14" s="340" t="s">
        <v>256</v>
      </c>
      <c r="I14" s="133" t="s">
        <v>3</v>
      </c>
      <c r="L14" s="340" t="s">
        <v>256</v>
      </c>
      <c r="M14" s="133" t="s">
        <v>3</v>
      </c>
      <c r="N14" s="437"/>
      <c r="O14" s="437"/>
      <c r="P14" s="437"/>
      <c r="Q14" s="437"/>
      <c r="R14" s="437"/>
      <c r="S14" s="437"/>
      <c r="T14" s="437"/>
    </row>
    <row r="15" spans="1:20" ht="13">
      <c r="A15" s="132" t="s">
        <v>256</v>
      </c>
      <c r="B15" s="133" t="s">
        <v>334</v>
      </c>
      <c r="C15" s="133" t="s">
        <v>3</v>
      </c>
      <c r="D15" s="133" t="s">
        <v>257</v>
      </c>
      <c r="E15" s="133" t="s">
        <v>812</v>
      </c>
      <c r="H15" s="340" t="s">
        <v>295</v>
      </c>
      <c r="I15" s="133" t="s">
        <v>2</v>
      </c>
      <c r="L15" s="340" t="s">
        <v>295</v>
      </c>
      <c r="M15" s="133" t="s">
        <v>2</v>
      </c>
      <c r="N15" s="437" t="s">
        <v>692</v>
      </c>
      <c r="O15" s="437" t="s">
        <v>692</v>
      </c>
      <c r="P15" s="437" t="s">
        <v>692</v>
      </c>
      <c r="Q15" s="437" t="s">
        <v>692</v>
      </c>
      <c r="R15" s="437" t="s">
        <v>692</v>
      </c>
      <c r="S15" s="437" t="s">
        <v>692</v>
      </c>
      <c r="T15" s="437"/>
    </row>
    <row r="16" spans="1:20" ht="13">
      <c r="A16" s="132" t="s">
        <v>295</v>
      </c>
      <c r="B16" s="133" t="s">
        <v>331</v>
      </c>
      <c r="C16" s="133" t="s">
        <v>2</v>
      </c>
      <c r="D16" s="133" t="s">
        <v>296</v>
      </c>
      <c r="E16" s="133" t="s">
        <v>813</v>
      </c>
      <c r="H16" s="340" t="s">
        <v>258</v>
      </c>
      <c r="I16" s="133" t="s">
        <v>8</v>
      </c>
      <c r="L16" s="340" t="s">
        <v>258</v>
      </c>
      <c r="M16" s="133" t="s">
        <v>8</v>
      </c>
      <c r="N16" s="437"/>
      <c r="O16" s="437"/>
      <c r="P16" s="437"/>
      <c r="Q16" s="437"/>
      <c r="R16" s="437"/>
      <c r="S16" s="437"/>
      <c r="T16" s="437"/>
    </row>
    <row r="17" spans="1:20" ht="13">
      <c r="A17" s="132" t="s">
        <v>258</v>
      </c>
      <c r="B17" s="133" t="s">
        <v>325</v>
      </c>
      <c r="C17" s="133" t="s">
        <v>8</v>
      </c>
      <c r="D17" s="133" t="s">
        <v>258</v>
      </c>
      <c r="E17" s="133" t="s">
        <v>814</v>
      </c>
      <c r="H17" s="340" t="s">
        <v>297</v>
      </c>
      <c r="I17" s="133" t="s">
        <v>2</v>
      </c>
      <c r="L17" s="340" t="s">
        <v>297</v>
      </c>
      <c r="M17" s="133" t="s">
        <v>2</v>
      </c>
      <c r="N17" s="437"/>
      <c r="O17" s="437"/>
      <c r="P17" s="437"/>
      <c r="Q17" s="437"/>
      <c r="R17" s="437"/>
      <c r="S17" s="437"/>
      <c r="T17" s="437"/>
    </row>
    <row r="18" spans="1:20" ht="13">
      <c r="A18" s="132" t="s">
        <v>297</v>
      </c>
      <c r="B18" s="133" t="s">
        <v>332</v>
      </c>
      <c r="C18" s="133" t="s">
        <v>2</v>
      </c>
      <c r="D18" s="133" t="s">
        <v>298</v>
      </c>
      <c r="E18" s="133" t="s">
        <v>815</v>
      </c>
      <c r="H18" s="340" t="s">
        <v>259</v>
      </c>
      <c r="I18" s="133" t="s">
        <v>260</v>
      </c>
      <c r="L18" s="340" t="s">
        <v>259</v>
      </c>
      <c r="M18" s="133" t="s">
        <v>260</v>
      </c>
      <c r="N18" s="437"/>
      <c r="O18" s="437"/>
      <c r="P18" s="437"/>
      <c r="Q18" s="437"/>
      <c r="R18" s="437"/>
      <c r="S18" s="437"/>
      <c r="T18" s="437"/>
    </row>
    <row r="19" spans="1:20" ht="13">
      <c r="A19" s="132" t="s">
        <v>259</v>
      </c>
      <c r="B19" s="133" t="s">
        <v>354</v>
      </c>
      <c r="C19" s="133" t="s">
        <v>260</v>
      </c>
      <c r="D19" s="133" t="s">
        <v>261</v>
      </c>
      <c r="E19" s="133" t="s">
        <v>816</v>
      </c>
      <c r="H19" s="340" t="s">
        <v>262</v>
      </c>
      <c r="I19" s="133" t="s">
        <v>9</v>
      </c>
      <c r="L19" s="340" t="s">
        <v>262</v>
      </c>
      <c r="M19" s="133" t="s">
        <v>9</v>
      </c>
      <c r="N19" s="437"/>
      <c r="O19" s="437"/>
      <c r="P19" s="437"/>
      <c r="Q19" s="437"/>
      <c r="R19" s="437"/>
      <c r="S19" s="437"/>
      <c r="T19" s="437"/>
    </row>
    <row r="20" spans="1:20" ht="13">
      <c r="A20" s="132" t="s">
        <v>262</v>
      </c>
      <c r="B20" s="133" t="s">
        <v>357</v>
      </c>
      <c r="C20" s="133" t="s">
        <v>9</v>
      </c>
      <c r="D20" s="133" t="s">
        <v>263</v>
      </c>
      <c r="E20" s="133" t="s">
        <v>817</v>
      </c>
      <c r="H20" s="340" t="s">
        <v>264</v>
      </c>
      <c r="I20" s="133" t="s">
        <v>244</v>
      </c>
      <c r="L20" s="340" t="s">
        <v>299</v>
      </c>
      <c r="M20" s="133" t="s">
        <v>2</v>
      </c>
      <c r="N20" s="437"/>
      <c r="O20" s="437"/>
      <c r="P20" s="437"/>
      <c r="Q20" s="437"/>
      <c r="R20" s="437"/>
      <c r="S20" s="437"/>
      <c r="T20" s="437"/>
    </row>
    <row r="21" spans="1:20" ht="13">
      <c r="A21" s="132" t="s">
        <v>299</v>
      </c>
      <c r="B21" s="133" t="s">
        <v>739</v>
      </c>
      <c r="C21" s="133" t="s">
        <v>2</v>
      </c>
      <c r="D21" s="133" t="s">
        <v>778</v>
      </c>
      <c r="E21" s="133" t="s">
        <v>818</v>
      </c>
      <c r="H21" s="340" t="s">
        <v>266</v>
      </c>
      <c r="I21" s="133" t="s">
        <v>7</v>
      </c>
      <c r="L21" s="340" t="s">
        <v>264</v>
      </c>
      <c r="M21" s="133" t="s">
        <v>244</v>
      </c>
      <c r="N21" s="437" t="s">
        <v>692</v>
      </c>
      <c r="O21" s="437" t="s">
        <v>692</v>
      </c>
      <c r="P21" s="437" t="s">
        <v>692</v>
      </c>
      <c r="Q21" s="437" t="s">
        <v>692</v>
      </c>
      <c r="R21" s="437" t="s">
        <v>692</v>
      </c>
      <c r="S21" s="437" t="s">
        <v>692</v>
      </c>
      <c r="T21" s="437"/>
    </row>
    <row r="22" spans="1:20" ht="13">
      <c r="A22" s="132" t="s">
        <v>264</v>
      </c>
      <c r="B22" s="133" t="s">
        <v>342</v>
      </c>
      <c r="C22" s="133" t="s">
        <v>244</v>
      </c>
      <c r="D22" s="133" t="s">
        <v>265</v>
      </c>
      <c r="E22" s="133" t="s">
        <v>819</v>
      </c>
      <c r="H22" s="340" t="s">
        <v>267</v>
      </c>
      <c r="I22" s="133" t="s">
        <v>6</v>
      </c>
      <c r="L22" s="340" t="s">
        <v>266</v>
      </c>
      <c r="M22" s="133" t="s">
        <v>7</v>
      </c>
      <c r="N22" s="437" t="s">
        <v>692</v>
      </c>
      <c r="O22" s="437" t="s">
        <v>692</v>
      </c>
      <c r="P22" s="437" t="s">
        <v>692</v>
      </c>
      <c r="Q22" s="437" t="s">
        <v>692</v>
      </c>
      <c r="R22" s="437" t="s">
        <v>692</v>
      </c>
      <c r="S22" s="437" t="s">
        <v>692</v>
      </c>
      <c r="T22" s="437"/>
    </row>
    <row r="23" spans="1:20" ht="13">
      <c r="A23" s="132" t="s">
        <v>266</v>
      </c>
      <c r="B23" s="133" t="s">
        <v>339</v>
      </c>
      <c r="C23" s="133" t="s">
        <v>7</v>
      </c>
      <c r="D23" s="133" t="s">
        <v>266</v>
      </c>
      <c r="E23" s="133" t="s">
        <v>820</v>
      </c>
      <c r="H23" s="340" t="s">
        <v>269</v>
      </c>
      <c r="I23" s="133" t="s">
        <v>1</v>
      </c>
      <c r="L23" s="340" t="s">
        <v>267</v>
      </c>
      <c r="M23" s="133" t="s">
        <v>6</v>
      </c>
      <c r="N23" s="437"/>
      <c r="O23" s="437"/>
      <c r="P23" s="437"/>
      <c r="Q23" s="437"/>
      <c r="R23" s="437"/>
      <c r="S23" s="437"/>
      <c r="T23" s="437"/>
    </row>
    <row r="24" spans="1:20" ht="13">
      <c r="A24" s="132" t="s">
        <v>267</v>
      </c>
      <c r="B24" s="133" t="s">
        <v>326</v>
      </c>
      <c r="C24" s="133" t="s">
        <v>6</v>
      </c>
      <c r="D24" s="133" t="s">
        <v>268</v>
      </c>
      <c r="E24" s="133" t="s">
        <v>821</v>
      </c>
      <c r="H24" s="340" t="s">
        <v>300</v>
      </c>
      <c r="I24" s="133" t="s">
        <v>2</v>
      </c>
      <c r="L24" s="340" t="s">
        <v>269</v>
      </c>
      <c r="M24" s="133" t="s">
        <v>1</v>
      </c>
      <c r="N24" s="437"/>
      <c r="O24" s="437"/>
      <c r="P24" s="437"/>
      <c r="Q24" s="437"/>
      <c r="R24" s="437"/>
      <c r="S24" s="437"/>
      <c r="T24" s="437"/>
    </row>
    <row r="25" spans="1:20" ht="13">
      <c r="A25" s="132" t="s">
        <v>269</v>
      </c>
      <c r="B25" s="133" t="s">
        <v>324</v>
      </c>
      <c r="C25" s="133" t="s">
        <v>1</v>
      </c>
      <c r="D25" s="133" t="s">
        <v>269</v>
      </c>
      <c r="E25" s="133" t="s">
        <v>822</v>
      </c>
      <c r="H25" s="340" t="s">
        <v>271</v>
      </c>
      <c r="I25" s="133" t="s">
        <v>244</v>
      </c>
      <c r="L25" s="340" t="s">
        <v>300</v>
      </c>
      <c r="M25" s="133" t="s">
        <v>2</v>
      </c>
      <c r="N25" s="437"/>
      <c r="O25" s="437"/>
      <c r="P25" s="437"/>
      <c r="Q25" s="437"/>
      <c r="R25" s="437"/>
      <c r="S25" s="437"/>
      <c r="T25" s="437"/>
    </row>
    <row r="26" spans="1:20" ht="13">
      <c r="A26" s="132" t="s">
        <v>300</v>
      </c>
      <c r="B26" s="133" t="s">
        <v>333</v>
      </c>
      <c r="C26" s="133" t="s">
        <v>2</v>
      </c>
      <c r="D26" s="133" t="s">
        <v>301</v>
      </c>
      <c r="E26" s="133" t="s">
        <v>823</v>
      </c>
      <c r="H26" s="340" t="s">
        <v>273</v>
      </c>
      <c r="I26" s="133" t="s">
        <v>244</v>
      </c>
      <c r="L26" s="340" t="s">
        <v>271</v>
      </c>
      <c r="M26" s="133" t="s">
        <v>244</v>
      </c>
      <c r="N26" s="437"/>
      <c r="O26" s="437"/>
      <c r="P26" s="437"/>
      <c r="Q26" s="437"/>
      <c r="R26" s="437"/>
      <c r="S26" s="437"/>
      <c r="T26" s="437"/>
    </row>
    <row r="27" spans="1:20" ht="13">
      <c r="A27" s="132" t="s">
        <v>271</v>
      </c>
      <c r="B27" s="133" t="s">
        <v>343</v>
      </c>
      <c r="C27" s="133" t="s">
        <v>244</v>
      </c>
      <c r="D27" s="133" t="s">
        <v>272</v>
      </c>
      <c r="E27" s="133" t="s">
        <v>824</v>
      </c>
      <c r="H27" s="340" t="s">
        <v>275</v>
      </c>
      <c r="I27" s="133" t="s">
        <v>688</v>
      </c>
      <c r="L27" s="340" t="s">
        <v>273</v>
      </c>
      <c r="M27" s="133" t="s">
        <v>244</v>
      </c>
      <c r="N27" s="437"/>
      <c r="O27" s="437"/>
      <c r="P27" s="437"/>
      <c r="Q27" s="437"/>
      <c r="R27" s="437"/>
      <c r="S27" s="437"/>
      <c r="T27" s="437"/>
    </row>
    <row r="28" spans="1:20" ht="13">
      <c r="A28" s="132" t="s">
        <v>273</v>
      </c>
      <c r="B28" s="133" t="s">
        <v>344</v>
      </c>
      <c r="C28" s="133" t="s">
        <v>244</v>
      </c>
      <c r="D28" s="133" t="s">
        <v>274</v>
      </c>
      <c r="E28" s="133" t="s">
        <v>825</v>
      </c>
      <c r="H28" s="340" t="s">
        <v>277</v>
      </c>
      <c r="I28" s="133" t="s">
        <v>7</v>
      </c>
      <c r="L28" s="340" t="s">
        <v>275</v>
      </c>
      <c r="M28" s="133" t="s">
        <v>688</v>
      </c>
      <c r="N28" s="437" t="s">
        <v>692</v>
      </c>
      <c r="O28" s="437" t="s">
        <v>692</v>
      </c>
      <c r="P28" s="437" t="s">
        <v>692</v>
      </c>
      <c r="Q28" s="437" t="s">
        <v>692</v>
      </c>
      <c r="R28" s="437"/>
      <c r="S28" s="437"/>
      <c r="T28" s="437"/>
    </row>
    <row r="29" spans="1:20" ht="13">
      <c r="A29" s="132" t="s">
        <v>275</v>
      </c>
      <c r="B29" s="133" t="s">
        <v>659</v>
      </c>
      <c r="C29" s="133" t="s">
        <v>9</v>
      </c>
      <c r="D29" s="133" t="s">
        <v>276</v>
      </c>
      <c r="E29" s="133" t="s">
        <v>826</v>
      </c>
      <c r="H29" s="340" t="s">
        <v>279</v>
      </c>
      <c r="I29" s="133" t="s">
        <v>244</v>
      </c>
      <c r="L29" s="340" t="s">
        <v>277</v>
      </c>
      <c r="M29" s="133" t="s">
        <v>7</v>
      </c>
      <c r="N29" s="437"/>
      <c r="O29" s="437"/>
      <c r="P29" s="437"/>
      <c r="Q29" s="437"/>
      <c r="R29" s="437"/>
      <c r="S29" s="437"/>
      <c r="T29" s="437"/>
    </row>
    <row r="30" spans="1:20" ht="13">
      <c r="A30" s="132" t="s">
        <v>382</v>
      </c>
      <c r="B30" s="133" t="s">
        <v>383</v>
      </c>
      <c r="C30" s="133" t="s">
        <v>3</v>
      </c>
      <c r="D30" s="133" t="s">
        <v>654</v>
      </c>
      <c r="E30" s="133" t="s">
        <v>844</v>
      </c>
      <c r="H30" s="340" t="s">
        <v>280</v>
      </c>
      <c r="I30" s="133" t="s">
        <v>4</v>
      </c>
      <c r="L30" s="340" t="s">
        <v>279</v>
      </c>
      <c r="M30" s="133" t="s">
        <v>244</v>
      </c>
      <c r="N30" s="437" t="s">
        <v>692</v>
      </c>
      <c r="O30" s="437" t="s">
        <v>692</v>
      </c>
      <c r="P30" s="437" t="s">
        <v>692</v>
      </c>
      <c r="Q30" s="437" t="s">
        <v>692</v>
      </c>
      <c r="R30" s="437"/>
      <c r="S30" s="437"/>
      <c r="T30" s="437"/>
    </row>
    <row r="31" spans="1:20" ht="13">
      <c r="A31" s="132" t="s">
        <v>277</v>
      </c>
      <c r="B31" s="133" t="s">
        <v>340</v>
      </c>
      <c r="C31" s="133" t="s">
        <v>7</v>
      </c>
      <c r="D31" s="133" t="s">
        <v>278</v>
      </c>
      <c r="E31" s="133" t="s">
        <v>827</v>
      </c>
      <c r="H31" s="340" t="s">
        <v>282</v>
      </c>
      <c r="I31" s="133" t="s">
        <v>9</v>
      </c>
      <c r="L31" s="340" t="s">
        <v>280</v>
      </c>
      <c r="M31" s="133" t="s">
        <v>4</v>
      </c>
      <c r="N31" s="437" t="s">
        <v>692</v>
      </c>
      <c r="O31" s="437" t="s">
        <v>692</v>
      </c>
      <c r="P31" s="437" t="s">
        <v>692</v>
      </c>
      <c r="Q31" s="437" t="s">
        <v>692</v>
      </c>
      <c r="R31" s="437" t="s">
        <v>692</v>
      </c>
      <c r="S31" s="437" t="s">
        <v>692</v>
      </c>
      <c r="T31" s="437"/>
    </row>
    <row r="32" spans="1:20" ht="13">
      <c r="A32" s="132" t="s">
        <v>279</v>
      </c>
      <c r="B32" s="133" t="s">
        <v>345</v>
      </c>
      <c r="C32" s="133" t="s">
        <v>244</v>
      </c>
      <c r="D32" s="133" t="s">
        <v>279</v>
      </c>
      <c r="E32" s="133" t="s">
        <v>828</v>
      </c>
      <c r="H32" s="340" t="s">
        <v>283</v>
      </c>
      <c r="I32" s="133" t="s">
        <v>5</v>
      </c>
      <c r="L32" s="340" t="s">
        <v>282</v>
      </c>
      <c r="M32" s="133" t="s">
        <v>9</v>
      </c>
      <c r="N32" s="437"/>
      <c r="O32" s="437"/>
      <c r="P32" s="437"/>
      <c r="Q32" s="437"/>
      <c r="R32" s="437"/>
      <c r="S32" s="437"/>
      <c r="T32" s="437"/>
    </row>
    <row r="33" spans="1:20" ht="13">
      <c r="A33" s="132" t="s">
        <v>591</v>
      </c>
      <c r="B33" s="133" t="s">
        <v>590</v>
      </c>
      <c r="C33" s="133" t="s">
        <v>4</v>
      </c>
      <c r="D33" s="133" t="s">
        <v>592</v>
      </c>
      <c r="E33" s="133" t="s">
        <v>829</v>
      </c>
      <c r="H33" s="340" t="s">
        <v>285</v>
      </c>
      <c r="I33" s="133" t="s">
        <v>244</v>
      </c>
      <c r="L33" s="340" t="s">
        <v>283</v>
      </c>
      <c r="M33" s="133" t="s">
        <v>5</v>
      </c>
      <c r="N33" s="437" t="s">
        <v>692</v>
      </c>
      <c r="O33" s="437" t="s">
        <v>692</v>
      </c>
      <c r="P33" s="437" t="s">
        <v>692</v>
      </c>
      <c r="Q33" s="437" t="s">
        <v>692</v>
      </c>
      <c r="R33" s="437" t="s">
        <v>692</v>
      </c>
      <c r="S33" s="437" t="s">
        <v>692</v>
      </c>
      <c r="T33" s="437"/>
    </row>
    <row r="34" spans="1:20" ht="13">
      <c r="A34" s="132" t="s">
        <v>280</v>
      </c>
      <c r="B34" s="133" t="s">
        <v>363</v>
      </c>
      <c r="C34" s="133" t="s">
        <v>4</v>
      </c>
      <c r="D34" s="133" t="s">
        <v>281</v>
      </c>
      <c r="E34" s="133" t="s">
        <v>830</v>
      </c>
      <c r="H34" s="340" t="s">
        <v>287</v>
      </c>
      <c r="I34" s="133" t="s">
        <v>9</v>
      </c>
      <c r="L34" s="340" t="s">
        <v>285</v>
      </c>
      <c r="M34" s="133" t="s">
        <v>244</v>
      </c>
      <c r="N34" s="437" t="s">
        <v>692</v>
      </c>
      <c r="O34" s="437" t="s">
        <v>692</v>
      </c>
      <c r="P34" s="437" t="s">
        <v>692</v>
      </c>
      <c r="Q34" s="437" t="s">
        <v>692</v>
      </c>
      <c r="R34" s="437" t="s">
        <v>692</v>
      </c>
      <c r="S34" s="437" t="s">
        <v>692</v>
      </c>
      <c r="T34" s="437"/>
    </row>
    <row r="35" spans="1:20" ht="13">
      <c r="A35" s="132" t="s">
        <v>282</v>
      </c>
      <c r="B35" s="133" t="s">
        <v>360</v>
      </c>
      <c r="C35" s="133" t="s">
        <v>9</v>
      </c>
      <c r="D35" s="133" t="s">
        <v>282</v>
      </c>
      <c r="E35" s="133" t="s">
        <v>831</v>
      </c>
      <c r="H35" s="340" t="s">
        <v>289</v>
      </c>
      <c r="I35" s="133" t="s">
        <v>6</v>
      </c>
      <c r="L35" s="340" t="s">
        <v>287</v>
      </c>
      <c r="M35" s="133" t="s">
        <v>9</v>
      </c>
      <c r="N35" s="437"/>
      <c r="O35" s="437"/>
      <c r="P35" s="437"/>
      <c r="Q35" s="437"/>
      <c r="R35" s="437"/>
      <c r="S35" s="437"/>
      <c r="T35" s="437"/>
    </row>
    <row r="36" spans="1:20" ht="13">
      <c r="A36" s="132" t="s">
        <v>283</v>
      </c>
      <c r="B36" s="133" t="s">
        <v>355</v>
      </c>
      <c r="C36" s="133" t="s">
        <v>5</v>
      </c>
      <c r="D36" s="133" t="s">
        <v>284</v>
      </c>
      <c r="E36" s="133" t="s">
        <v>832</v>
      </c>
      <c r="L36" s="340" t="s">
        <v>289</v>
      </c>
      <c r="M36" s="133" t="s">
        <v>6</v>
      </c>
      <c r="N36" s="437" t="s">
        <v>692</v>
      </c>
      <c r="O36" s="437" t="s">
        <v>692</v>
      </c>
      <c r="P36" s="437" t="s">
        <v>692</v>
      </c>
      <c r="Q36" s="437" t="s">
        <v>692</v>
      </c>
      <c r="R36" s="437" t="s">
        <v>692</v>
      </c>
      <c r="S36" s="437" t="s">
        <v>692</v>
      </c>
      <c r="T36" s="437"/>
    </row>
    <row r="37" spans="1:20" ht="13">
      <c r="A37" s="132" t="s">
        <v>285</v>
      </c>
      <c r="B37" s="133" t="s">
        <v>328</v>
      </c>
      <c r="C37" s="133" t="s">
        <v>244</v>
      </c>
      <c r="D37" s="133" t="s">
        <v>286</v>
      </c>
      <c r="E37" s="133" t="s">
        <v>833</v>
      </c>
      <c r="L37"/>
      <c r="M37"/>
      <c r="N37"/>
      <c r="O37"/>
      <c r="P37"/>
      <c r="Q37"/>
      <c r="R37"/>
      <c r="S37"/>
      <c r="T37"/>
    </row>
    <row r="38" spans="1:20" ht="14.5">
      <c r="A38" s="132" t="s">
        <v>287</v>
      </c>
      <c r="B38" s="133" t="s">
        <v>361</v>
      </c>
      <c r="C38" s="133" t="s">
        <v>9</v>
      </c>
      <c r="D38" s="133" t="s">
        <v>288</v>
      </c>
      <c r="E38" s="133" t="s">
        <v>834</v>
      </c>
      <c r="L38"/>
      <c r="M38"/>
      <c r="N38" s="438">
        <f>+COUNTA(N4:N36)</f>
        <v>14</v>
      </c>
      <c r="O38" s="438">
        <f t="shared" ref="O38:Q38" si="1">+COUNTA(O4:O36)</f>
        <v>13</v>
      </c>
      <c r="P38" s="438">
        <f t="shared" si="1"/>
        <v>12</v>
      </c>
      <c r="Q38" s="438">
        <f t="shared" si="1"/>
        <v>12</v>
      </c>
      <c r="R38" s="438">
        <f>+COUNTA(R4:R36)</f>
        <v>11</v>
      </c>
      <c r="S38" s="438">
        <f>+COUNTA(S4:S36)</f>
        <v>11</v>
      </c>
      <c r="T38" s="438"/>
    </row>
    <row r="39" spans="1:20" ht="13">
      <c r="A39" s="132" t="s">
        <v>289</v>
      </c>
      <c r="B39" s="133" t="s">
        <v>327</v>
      </c>
      <c r="C39" s="133" t="s">
        <v>6</v>
      </c>
      <c r="D39" s="133" t="s">
        <v>290</v>
      </c>
      <c r="E39" s="133" t="s">
        <v>835</v>
      </c>
    </row>
    <row r="40" spans="1:20" ht="13">
      <c r="C40" s="135"/>
    </row>
    <row r="41" spans="1:20" ht="13">
      <c r="C41" s="135"/>
    </row>
    <row r="42" spans="1:20" ht="13">
      <c r="C42" s="135"/>
    </row>
    <row r="43" spans="1:20" ht="14.5">
      <c r="C43" s="135"/>
      <c r="E43" s="452"/>
    </row>
    <row r="44" spans="1:20" ht="13">
      <c r="C44" s="135"/>
    </row>
    <row r="45" spans="1:20" ht="13">
      <c r="C45" s="135"/>
    </row>
    <row r="46" spans="1:20" ht="13">
      <c r="C46" s="135"/>
    </row>
    <row r="47" spans="1:20" ht="13">
      <c r="C47" s="135"/>
    </row>
    <row r="48" spans="1:20" ht="12.75" customHeight="1"/>
    <row r="49" ht="12.75" customHeight="1"/>
    <row r="50" ht="12.75" customHeight="1"/>
    <row r="51" ht="12.75" customHeight="1"/>
    <row r="52" ht="12.75" hidden="1" customHeight="1"/>
    <row r="53" ht="12.75" hidden="1" customHeight="1"/>
    <row r="54" ht="12.75" hidden="1" customHeight="1"/>
  </sheetData>
  <sortState ref="A3:D38">
    <sortCondition ref="A3"/>
  </sortState>
  <mergeCells count="3">
    <mergeCell ref="H1:I1"/>
    <mergeCell ref="L1:M1"/>
    <mergeCell ref="N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7" tint="-0.499984740745262"/>
    <pageSetUpPr fitToPage="1"/>
  </sheetPr>
  <dimension ref="A1:U66"/>
  <sheetViews>
    <sheetView showGridLines="0" view="pageBreakPreview" zoomScale="50" zoomScaleNormal="50" zoomScaleSheetLayoutView="50" workbookViewId="0">
      <pane xSplit="5" ySplit="6" topLeftCell="F27" activePane="bottomRight" state="frozen"/>
      <selection activeCell="G32" sqref="G32"/>
      <selection pane="topRight" activeCell="G32" sqref="G32"/>
      <selection pane="bottomLeft" activeCell="G32" sqref="G32"/>
      <selection pane="bottomRight" activeCell="E1" sqref="E1"/>
    </sheetView>
  </sheetViews>
  <sheetFormatPr defaultColWidth="9.1796875" defaultRowHeight="0" customHeight="1" zeroHeight="1"/>
  <cols>
    <col min="1" max="1" width="13.54296875" style="286" hidden="1" customWidth="1"/>
    <col min="2" max="2" width="14.54296875" style="286" hidden="1" customWidth="1"/>
    <col min="3" max="3" width="11" style="286" hidden="1" customWidth="1"/>
    <col min="4" max="4" width="5.81640625" style="264" hidden="1" customWidth="1"/>
    <col min="5" max="5" width="38.7265625" style="138" customWidth="1"/>
    <col min="6" max="6" width="20.7265625" style="137" customWidth="1"/>
    <col min="7" max="7" width="20.7265625" style="171" customWidth="1"/>
    <col min="8" max="17" width="20.7265625" style="137" customWidth="1"/>
    <col min="18" max="18" width="4.7265625" style="137" customWidth="1"/>
    <col min="19" max="20" width="9.1796875" style="137" customWidth="1"/>
    <col min="21" max="21" width="11.453125" style="137" customWidth="1"/>
    <col min="22" max="22" width="9.1796875" style="137" customWidth="1"/>
    <col min="23" max="16384" width="9.1796875" style="137"/>
  </cols>
  <sheetData>
    <row r="1" spans="1:21" s="264" customFormat="1" ht="15.75" customHeight="1">
      <c r="A1" s="286"/>
      <c r="B1" s="286"/>
      <c r="C1" s="286"/>
      <c r="E1" s="268"/>
      <c r="F1" s="269">
        <v>1103</v>
      </c>
      <c r="G1" s="270">
        <v>1045</v>
      </c>
      <c r="H1" s="269">
        <v>1052</v>
      </c>
      <c r="I1" s="269">
        <v>1060</v>
      </c>
      <c r="J1" s="269">
        <v>1073</v>
      </c>
      <c r="K1" s="269">
        <v>1074</v>
      </c>
      <c r="L1" s="269">
        <v>1077</v>
      </c>
      <c r="M1" s="269">
        <v>1080</v>
      </c>
      <c r="N1" s="269">
        <v>1085</v>
      </c>
      <c r="O1" s="269">
        <v>1086</v>
      </c>
      <c r="P1" s="269">
        <v>1087</v>
      </c>
      <c r="Q1" s="269">
        <v>1091</v>
      </c>
    </row>
    <row r="2" spans="1:21" s="139" customFormat="1" ht="24" customHeight="1" thickBot="1">
      <c r="A2" s="287"/>
      <c r="B2" s="287"/>
      <c r="C2" s="287"/>
      <c r="D2" s="265"/>
      <c r="E2" s="140"/>
      <c r="F2" s="466" t="s">
        <v>800</v>
      </c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21" s="141" customFormat="1" ht="24" customHeight="1">
      <c r="A3" s="288"/>
      <c r="B3" s="288"/>
      <c r="C3" s="288"/>
      <c r="D3" s="266"/>
      <c r="E3" s="142" t="s">
        <v>304</v>
      </c>
      <c r="F3" s="467" t="s">
        <v>305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21" s="143" customFormat="1" ht="18.5">
      <c r="A4" s="289"/>
      <c r="B4" s="289"/>
      <c r="C4" s="289"/>
      <c r="D4" s="267"/>
      <c r="E4" s="144"/>
      <c r="F4" s="145" t="s">
        <v>306</v>
      </c>
      <c r="G4" s="470" t="s">
        <v>307</v>
      </c>
      <c r="H4" s="470"/>
      <c r="I4" s="470"/>
      <c r="J4" s="471" t="s">
        <v>308</v>
      </c>
      <c r="K4" s="471"/>
      <c r="L4" s="471"/>
      <c r="M4" s="472" t="s">
        <v>309</v>
      </c>
      <c r="N4" s="472"/>
      <c r="O4" s="472"/>
      <c r="P4" s="473" t="s">
        <v>310</v>
      </c>
      <c r="Q4" s="473"/>
    </row>
    <row r="5" spans="1:21" s="143" customFormat="1" ht="18.5">
      <c r="A5" s="289">
        <v>1005</v>
      </c>
      <c r="B5" s="289">
        <v>1007</v>
      </c>
      <c r="C5" s="289"/>
      <c r="D5" s="267"/>
      <c r="E5" s="144"/>
      <c r="F5" s="463" t="s">
        <v>311</v>
      </c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5"/>
    </row>
    <row r="6" spans="1:21" ht="110.25" customHeight="1" thickBot="1">
      <c r="A6" s="433" t="s">
        <v>798</v>
      </c>
      <c r="B6" s="433" t="s">
        <v>799</v>
      </c>
      <c r="E6" s="146" t="s">
        <v>312</v>
      </c>
      <c r="F6" s="147" t="s">
        <v>376</v>
      </c>
      <c r="G6" s="148" t="s">
        <v>313</v>
      </c>
      <c r="H6" s="149" t="s">
        <v>314</v>
      </c>
      <c r="I6" s="150" t="s">
        <v>315</v>
      </c>
      <c r="J6" s="151" t="s">
        <v>316</v>
      </c>
      <c r="K6" s="152" t="s">
        <v>317</v>
      </c>
      <c r="L6" s="153" t="s">
        <v>318</v>
      </c>
      <c r="M6" s="154" t="s">
        <v>377</v>
      </c>
      <c r="N6" s="155" t="s">
        <v>319</v>
      </c>
      <c r="O6" s="156" t="s">
        <v>320</v>
      </c>
      <c r="P6" s="157" t="s">
        <v>321</v>
      </c>
      <c r="Q6" s="158" t="s">
        <v>322</v>
      </c>
    </row>
    <row r="7" spans="1:21" ht="25" customHeight="1">
      <c r="A7" s="286">
        <f>+HLOOKUP(C7,Data!$J$4:$AT$17,8,FALSE)</f>
        <v>1</v>
      </c>
      <c r="B7" s="286">
        <f>+IF(HLOOKUP(C7,Data!$J$4:$AT$17,10,FALSE)=1000000,1,IF(HLOOKUP(C7,Data!$J$4:$AT$17,10,FALSE)=1,1000000,1000))</f>
        <v>1</v>
      </c>
      <c r="C7" s="286" t="s">
        <v>338</v>
      </c>
      <c r="E7" s="159" t="s">
        <v>238</v>
      </c>
      <c r="F7" s="160">
        <v>484825.64429119998</v>
      </c>
      <c r="G7" s="184">
        <v>64727.777766970001</v>
      </c>
      <c r="H7" s="185">
        <v>28579.724979999999</v>
      </c>
      <c r="I7" s="186">
        <v>102549.8</v>
      </c>
      <c r="J7" s="187">
        <v>12337030.225460058</v>
      </c>
      <c r="K7" s="185">
        <v>177889.87012000001</v>
      </c>
      <c r="L7" s="188">
        <v>9480.794253</v>
      </c>
      <c r="M7" s="187">
        <v>1438013.3278079999</v>
      </c>
      <c r="N7" s="185">
        <v>2474</v>
      </c>
      <c r="O7" s="188">
        <v>1168</v>
      </c>
      <c r="P7" s="187">
        <v>79532.024355550151</v>
      </c>
      <c r="Q7" s="188">
        <v>59202.219999999972</v>
      </c>
      <c r="U7" s="360"/>
    </row>
    <row r="8" spans="1:21" ht="25" customHeight="1">
      <c r="A8" s="286">
        <f>+HLOOKUP(C8,Data!$J$4:$AT$17,8,FALSE)</f>
        <v>1</v>
      </c>
      <c r="B8" s="286">
        <f>+IF(HLOOKUP(C8,Data!$J$4:$AT$17,10,FALSE)=1000000,1,IF(HLOOKUP(C8,Data!$J$4:$AT$17,10,FALSE)=1,1000000,1000))</f>
        <v>1000</v>
      </c>
      <c r="C8" s="286" t="s">
        <v>337</v>
      </c>
      <c r="E8" s="159" t="s">
        <v>241</v>
      </c>
      <c r="F8" s="160">
        <v>285322.78360000002</v>
      </c>
      <c r="G8" s="161">
        <v>21629.62</v>
      </c>
      <c r="H8" s="162">
        <v>15680.27</v>
      </c>
      <c r="I8" s="163">
        <v>27640.760999999999</v>
      </c>
      <c r="J8" s="164">
        <v>190615.82699999999</v>
      </c>
      <c r="K8" s="162">
        <v>11702.748</v>
      </c>
      <c r="L8" s="165">
        <v>0</v>
      </c>
      <c r="M8" s="164">
        <v>119622.045</v>
      </c>
      <c r="N8" s="162">
        <v>10930.27</v>
      </c>
      <c r="O8" s="165">
        <v>690.59900000000005</v>
      </c>
      <c r="P8" s="164">
        <v>26638.397000000001</v>
      </c>
      <c r="Q8" s="165">
        <v>4963.5870000000004</v>
      </c>
      <c r="U8" s="360"/>
    </row>
    <row r="9" spans="1:21" ht="25" customHeight="1">
      <c r="A9" s="286">
        <f>+HLOOKUP(C9,Data!$J$4:$AT$17,8,FALSE)</f>
        <v>1.1753643629999999</v>
      </c>
      <c r="B9" s="286">
        <f>+IF(HLOOKUP(C9,Data!$J$4:$AT$17,10,FALSE)=1000000,1,IF(HLOOKUP(C9,Data!$J$4:$AT$17,10,FALSE)=1,1000000,1000))</f>
        <v>1</v>
      </c>
      <c r="C9" s="286" t="s">
        <v>341</v>
      </c>
      <c r="E9" s="159" t="s">
        <v>243</v>
      </c>
      <c r="F9" s="160">
        <v>1339173.4838340743</v>
      </c>
      <c r="G9" s="161">
        <v>190749.71356979737</v>
      </c>
      <c r="H9" s="162">
        <v>183876.77677151124</v>
      </c>
      <c r="I9" s="163">
        <v>211068.1198529221</v>
      </c>
      <c r="J9" s="164">
        <v>51816911.234196365</v>
      </c>
      <c r="K9" s="162">
        <v>132462.38834573698</v>
      </c>
      <c r="L9" s="165">
        <v>291485.62530561711</v>
      </c>
      <c r="M9" s="164">
        <v>33894951.793080941</v>
      </c>
      <c r="N9" s="162">
        <v>83078.683267531873</v>
      </c>
      <c r="O9" s="165">
        <v>17364.833098961997</v>
      </c>
      <c r="P9" s="164">
        <v>815259.20575010555</v>
      </c>
      <c r="Q9" s="165">
        <v>612665.7596101407</v>
      </c>
      <c r="U9" s="360"/>
    </row>
    <row r="10" spans="1:21" ht="25" customHeight="1">
      <c r="A10" s="286">
        <f>+HLOOKUP(C10,Data!$J$4:$AT$17,8,FALSE)</f>
        <v>1</v>
      </c>
      <c r="B10" s="286">
        <f>+IF(HLOOKUP(C10,Data!$J$4:$AT$17,10,FALSE)=1000000,1,IF(HLOOKUP(C10,Data!$J$4:$AT$17,10,FALSE)=1,1000000,1000))</f>
        <v>1000</v>
      </c>
      <c r="C10" s="286" t="s">
        <v>329</v>
      </c>
      <c r="E10" s="159" t="s">
        <v>291</v>
      </c>
      <c r="F10" s="160">
        <v>243395.98264610002</v>
      </c>
      <c r="G10" s="161">
        <v>47723.843293159996</v>
      </c>
      <c r="H10" s="162">
        <v>82929.389747649999</v>
      </c>
      <c r="I10" s="163">
        <v>48619.926317499994</v>
      </c>
      <c r="J10" s="164">
        <v>2636870.9550000001</v>
      </c>
      <c r="K10" s="162">
        <v>129524.14020435</v>
      </c>
      <c r="L10" s="165">
        <v>9728.6790000000001</v>
      </c>
      <c r="M10" s="164">
        <v>727179.98931814136</v>
      </c>
      <c r="N10" s="162">
        <v>3736.4868656670078</v>
      </c>
      <c r="O10" s="165">
        <v>503.39762498000005</v>
      </c>
      <c r="P10" s="164">
        <v>38977.360999999997</v>
      </c>
      <c r="Q10" s="165">
        <v>15145.366</v>
      </c>
      <c r="U10" s="360"/>
    </row>
    <row r="11" spans="1:21" ht="25" customHeight="1">
      <c r="A11" s="286">
        <f>+HLOOKUP(C11,Data!$J$4:$AT$17,8,FALSE)</f>
        <v>1</v>
      </c>
      <c r="B11" s="286">
        <f>+IF(HLOOKUP(C11,Data!$J$4:$AT$17,10,FALSE)=1000000,1,IF(HLOOKUP(C11,Data!$J$4:$AT$17,10,FALSE)=1,1000000,1000))</f>
        <v>1000</v>
      </c>
      <c r="C11" s="286" t="s">
        <v>364</v>
      </c>
      <c r="E11" s="159" t="s">
        <v>246</v>
      </c>
      <c r="F11" s="160">
        <v>738934.86300000001</v>
      </c>
      <c r="G11" s="161">
        <v>58487.340700779459</v>
      </c>
      <c r="H11" s="162">
        <v>68077.812511212847</v>
      </c>
      <c r="I11" s="163">
        <v>107479.61685373563</v>
      </c>
      <c r="J11" s="164">
        <v>12337889.827937914</v>
      </c>
      <c r="K11" s="162">
        <v>768595.95799999998</v>
      </c>
      <c r="L11" s="165">
        <v>24017.582883000003</v>
      </c>
      <c r="M11" s="164">
        <v>3706618.0569164879</v>
      </c>
      <c r="N11" s="162">
        <v>14471.81750252492</v>
      </c>
      <c r="O11" s="165">
        <v>3498.558</v>
      </c>
      <c r="P11" s="164">
        <v>380537.97200000001</v>
      </c>
      <c r="Q11" s="165">
        <v>289646.50099999999</v>
      </c>
      <c r="U11" s="360"/>
    </row>
    <row r="12" spans="1:21" ht="25" customHeight="1">
      <c r="A12" s="286">
        <f>+HLOOKUP(C12,Data!$J$4:$AT$17,8,FALSE)</f>
        <v>1</v>
      </c>
      <c r="B12" s="286">
        <f>+IF(HLOOKUP(C12,Data!$J$4:$AT$17,10,FALSE)=1000000,1,IF(HLOOKUP(C12,Data!$J$4:$AT$17,10,FALSE)=1,1000000,1000))</f>
        <v>1000</v>
      </c>
      <c r="C12" s="286" t="s">
        <v>365</v>
      </c>
      <c r="E12" s="159" t="s">
        <v>362</v>
      </c>
      <c r="F12" s="160">
        <v>214226.856</v>
      </c>
      <c r="G12" s="161">
        <v>5259.2697741425673</v>
      </c>
      <c r="H12" s="162">
        <v>14943.73493869029</v>
      </c>
      <c r="I12" s="163">
        <v>24519.4748047625</v>
      </c>
      <c r="J12" s="164">
        <v>1226655.1329999999</v>
      </c>
      <c r="K12" s="162">
        <v>39854.021000000001</v>
      </c>
      <c r="L12" s="165">
        <v>2023.5786499999999</v>
      </c>
      <c r="M12" s="164">
        <v>301256.065</v>
      </c>
      <c r="N12" s="162">
        <v>654.56110550854919</v>
      </c>
      <c r="O12" s="165">
        <v>304.53699999999998</v>
      </c>
      <c r="P12" s="164">
        <v>13856.626</v>
      </c>
      <c r="Q12" s="165">
        <v>21975.339</v>
      </c>
      <c r="U12" s="360"/>
    </row>
    <row r="13" spans="1:21" ht="25" customHeight="1">
      <c r="A13" s="286">
        <f>+HLOOKUP(C13,Data!$J$4:$AT$17,8,FALSE)</f>
        <v>1</v>
      </c>
      <c r="B13" s="286">
        <f>+IF(HLOOKUP(C13,Data!$J$4:$AT$17,10,FALSE)=1000000,1,IF(HLOOKUP(C13,Data!$J$4:$AT$17,10,FALSE)=1,1000000,1000))</f>
        <v>1000</v>
      </c>
      <c r="C13" s="286" t="s">
        <v>356</v>
      </c>
      <c r="E13" s="159" t="s">
        <v>248</v>
      </c>
      <c r="F13" s="160">
        <v>1971545.8979545401</v>
      </c>
      <c r="G13" s="161">
        <v>154631.34377892991</v>
      </c>
      <c r="H13" s="162">
        <v>197548.59144765581</v>
      </c>
      <c r="I13" s="163">
        <v>305983.28807000042</v>
      </c>
      <c r="J13" s="164">
        <v>45634061.065562882</v>
      </c>
      <c r="K13" s="162">
        <v>5680645.6410738798</v>
      </c>
      <c r="L13" s="165">
        <v>192072.3617359958</v>
      </c>
      <c r="M13" s="164">
        <v>20486182.173465353</v>
      </c>
      <c r="N13" s="162">
        <v>65727.88094972189</v>
      </c>
      <c r="O13" s="165">
        <v>10900.464969158</v>
      </c>
      <c r="P13" s="164">
        <v>1052148.39202759</v>
      </c>
      <c r="Q13" s="165">
        <v>923404.8953860281</v>
      </c>
      <c r="U13" s="360"/>
    </row>
    <row r="14" spans="1:21" ht="25" customHeight="1">
      <c r="A14" s="286">
        <f>+HLOOKUP(C14,Data!$J$4:$AT$17,8,FALSE)</f>
        <v>1</v>
      </c>
      <c r="B14" s="286">
        <f>+IF(HLOOKUP(C14,Data!$J$4:$AT$17,10,FALSE)=1000000,1,IF(HLOOKUP(C14,Data!$J$4:$AT$17,10,FALSE)=1,1000000,1000))</f>
        <v>1</v>
      </c>
      <c r="C14" s="286" t="s">
        <v>335</v>
      </c>
      <c r="E14" s="159" t="s">
        <v>250</v>
      </c>
      <c r="F14" s="160">
        <v>1251870.3051651227</v>
      </c>
      <c r="G14" s="161">
        <v>81615.792191108645</v>
      </c>
      <c r="H14" s="162">
        <v>115201.03769477253</v>
      </c>
      <c r="I14" s="163">
        <v>289346.24709542206</v>
      </c>
      <c r="J14" s="164">
        <v>21078853.867376816</v>
      </c>
      <c r="K14" s="162">
        <v>91106.008732999995</v>
      </c>
      <c r="L14" s="165">
        <v>54369.893194000004</v>
      </c>
      <c r="M14" s="164">
        <v>5050636.625856</v>
      </c>
      <c r="N14" s="162">
        <v>38332.366059819396</v>
      </c>
      <c r="O14" s="165">
        <v>16968.446674999999</v>
      </c>
      <c r="P14" s="164">
        <v>220758.676076</v>
      </c>
      <c r="Q14" s="165">
        <v>165378.84900237271</v>
      </c>
      <c r="U14" s="360"/>
    </row>
    <row r="15" spans="1:21" ht="25" customHeight="1">
      <c r="A15" s="286">
        <f>+HLOOKUP(C15,Data!$J$4:$AT$17,8,FALSE)</f>
        <v>1</v>
      </c>
      <c r="B15" s="286">
        <f>+IF(HLOOKUP(C15,Data!$J$4:$AT$17,10,FALSE)=1000000,1,IF(HLOOKUP(C15,Data!$J$4:$AT$17,10,FALSE)=1,1000000,1000))</f>
        <v>1000</v>
      </c>
      <c r="C15" s="286" t="s">
        <v>366</v>
      </c>
      <c r="E15" s="159" t="s">
        <v>691</v>
      </c>
      <c r="F15" s="160">
        <v>348006.85425731243</v>
      </c>
      <c r="G15" s="161">
        <v>14575.383956048199</v>
      </c>
      <c r="H15" s="162">
        <v>11838.614465909634</v>
      </c>
      <c r="I15" s="163">
        <v>51780.607687582</v>
      </c>
      <c r="J15" s="164">
        <v>978836.37576670002</v>
      </c>
      <c r="K15" s="162">
        <v>225210.69699999999</v>
      </c>
      <c r="L15" s="165">
        <v>216.75979236000003</v>
      </c>
      <c r="M15" s="164">
        <v>493612.68</v>
      </c>
      <c r="N15" s="162">
        <v>1531.1975203388743</v>
      </c>
      <c r="O15" s="165">
        <v>1007.172</v>
      </c>
      <c r="P15" s="164">
        <v>58341.981</v>
      </c>
      <c r="Q15" s="165">
        <v>32800.57</v>
      </c>
      <c r="U15" s="360"/>
    </row>
    <row r="16" spans="1:21" ht="25" customHeight="1">
      <c r="A16" s="286">
        <f>+HLOOKUP(C16,Data!$J$4:$AT$17,8,FALSE)</f>
        <v>1</v>
      </c>
      <c r="B16" s="286">
        <f>+IF(HLOOKUP(C16,Data!$J$4:$AT$17,10,FALSE)=1000000,1,IF(HLOOKUP(C16,Data!$J$4:$AT$17,10,FALSE)=1,1000000,1000))</f>
        <v>1</v>
      </c>
      <c r="C16" s="286" t="s">
        <v>330</v>
      </c>
      <c r="E16" s="159" t="s">
        <v>293</v>
      </c>
      <c r="F16" s="160">
        <v>499196.73797583918</v>
      </c>
      <c r="G16" s="161">
        <v>61935.054065109995</v>
      </c>
      <c r="H16" s="162">
        <v>74897.665154570015</v>
      </c>
      <c r="I16" s="163">
        <v>54767.119951969988</v>
      </c>
      <c r="J16" s="164">
        <v>24629592</v>
      </c>
      <c r="K16" s="162">
        <v>288698.72249499999</v>
      </c>
      <c r="L16" s="165">
        <v>36992.019999999997</v>
      </c>
      <c r="M16" s="164">
        <v>7286131</v>
      </c>
      <c r="N16" s="162">
        <v>11421.502368119996</v>
      </c>
      <c r="O16" s="165">
        <v>5440.9927309535205</v>
      </c>
      <c r="P16" s="164">
        <v>198259</v>
      </c>
      <c r="Q16" s="165">
        <v>119024</v>
      </c>
      <c r="U16" s="360"/>
    </row>
    <row r="17" spans="1:21" ht="25" customHeight="1">
      <c r="A17" s="286">
        <f>+HLOOKUP(C17,Data!$J$4:$AT$17,8,FALSE)</f>
        <v>1</v>
      </c>
      <c r="B17" s="286">
        <f>+IF(HLOOKUP(C17,Data!$J$4:$AT$17,10,FALSE)=1000000,1,IF(HLOOKUP(C17,Data!$J$4:$AT$17,10,FALSE)=1,1000000,1000))</f>
        <v>1</v>
      </c>
      <c r="C17" s="286" t="s">
        <v>358</v>
      </c>
      <c r="E17" s="159" t="s">
        <v>252</v>
      </c>
      <c r="F17" s="160">
        <v>1676551.8553576192</v>
      </c>
      <c r="G17" s="161">
        <v>168304.59246245152</v>
      </c>
      <c r="H17" s="162">
        <v>167807.91478753617</v>
      </c>
      <c r="I17" s="163">
        <v>278997.90465426596</v>
      </c>
      <c r="J17" s="164">
        <v>38156727.800003082</v>
      </c>
      <c r="K17" s="162">
        <v>3265481.04819181</v>
      </c>
      <c r="L17" s="165">
        <v>111625.2740388126</v>
      </c>
      <c r="M17" s="164">
        <v>13857174.203208052</v>
      </c>
      <c r="N17" s="162">
        <v>37206.500047222842</v>
      </c>
      <c r="O17" s="165">
        <v>9471.8364721324997</v>
      </c>
      <c r="P17" s="164">
        <v>447102.77343065006</v>
      </c>
      <c r="Q17" s="165">
        <v>355823.82485497254</v>
      </c>
      <c r="U17" s="360"/>
    </row>
    <row r="18" spans="1:21" ht="25" customHeight="1">
      <c r="A18" s="286">
        <f>+HLOOKUP(C18,Data!$J$4:$AT$17,8,FALSE)</f>
        <v>1</v>
      </c>
      <c r="B18" s="286">
        <f>+IF(HLOOKUP(C18,Data!$J$4:$AT$17,10,FALSE)=1000000,1,IF(HLOOKUP(C18,Data!$J$4:$AT$17,10,FALSE)=1,1000000,1000))</f>
        <v>1000</v>
      </c>
      <c r="C18" s="286" t="s">
        <v>336</v>
      </c>
      <c r="E18" s="159" t="s">
        <v>254</v>
      </c>
      <c r="F18" s="160">
        <v>769543.2852418531</v>
      </c>
      <c r="G18" s="161">
        <v>58887.498540751913</v>
      </c>
      <c r="H18" s="162">
        <v>66811.90165348773</v>
      </c>
      <c r="I18" s="163">
        <v>167545.747</v>
      </c>
      <c r="J18" s="164">
        <v>6176934.4946827451</v>
      </c>
      <c r="K18" s="162">
        <v>281043.86900000001</v>
      </c>
      <c r="L18" s="165">
        <v>3445.7759999999998</v>
      </c>
      <c r="M18" s="164">
        <v>800874.95514588489</v>
      </c>
      <c r="N18" s="162">
        <v>26594.850216502004</v>
      </c>
      <c r="O18" s="165">
        <v>7173.625</v>
      </c>
      <c r="P18" s="164">
        <v>113895.538</v>
      </c>
      <c r="Q18" s="165">
        <v>95664.603000000003</v>
      </c>
      <c r="U18" s="360"/>
    </row>
    <row r="19" spans="1:21" ht="25" customHeight="1">
      <c r="A19" s="286">
        <f>+HLOOKUP(C19,Data!$J$4:$AT$17,8,FALSE)</f>
        <v>0.133841933</v>
      </c>
      <c r="B19" s="286">
        <f>+IF(HLOOKUP(C19,Data!$J$4:$AT$17,10,FALSE)=1000000,1,IF(HLOOKUP(C19,Data!$J$4:$AT$17,10,FALSE)=1,1000000,1000))</f>
        <v>1</v>
      </c>
      <c r="C19" s="286" t="s">
        <v>334</v>
      </c>
      <c r="E19" s="159" t="s">
        <v>256</v>
      </c>
      <c r="F19" s="160">
        <v>451764.86758119962</v>
      </c>
      <c r="G19" s="161">
        <v>54603.761089875996</v>
      </c>
      <c r="H19" s="162">
        <v>39597.671245781996</v>
      </c>
      <c r="I19" s="163">
        <v>184390.417361909</v>
      </c>
      <c r="J19" s="164">
        <v>878995.91993899399</v>
      </c>
      <c r="K19" s="162">
        <v>156111.62454800401</v>
      </c>
      <c r="L19" s="165">
        <v>24453.991894563998</v>
      </c>
      <c r="M19" s="164">
        <v>7803171.4033965347</v>
      </c>
      <c r="N19" s="162">
        <v>3750.7863303919999</v>
      </c>
      <c r="O19" s="165">
        <v>947.60088564</v>
      </c>
      <c r="P19" s="164">
        <v>163117.17900509</v>
      </c>
      <c r="Q19" s="165">
        <v>197148.36425740199</v>
      </c>
      <c r="U19" s="360"/>
    </row>
    <row r="20" spans="1:21" ht="25" customHeight="1">
      <c r="A20" s="286">
        <f>+HLOOKUP(C20,Data!$J$4:$AT$17,8,FALSE)</f>
        <v>1</v>
      </c>
      <c r="B20" s="286">
        <f>+IF(HLOOKUP(C20,Data!$J$4:$AT$17,10,FALSE)=1000000,1,IF(HLOOKUP(C20,Data!$J$4:$AT$17,10,FALSE)=1,1000000,1000))</f>
        <v>1</v>
      </c>
      <c r="C20" s="286" t="s">
        <v>331</v>
      </c>
      <c r="E20" s="159" t="s">
        <v>295</v>
      </c>
      <c r="F20" s="160">
        <v>1177917.4486656322</v>
      </c>
      <c r="G20" s="161">
        <v>134257.46494992179</v>
      </c>
      <c r="H20" s="162">
        <v>160853.68095315091</v>
      </c>
      <c r="I20" s="163">
        <v>138332.90820038001</v>
      </c>
      <c r="J20" s="164">
        <v>112319823</v>
      </c>
      <c r="K20" s="162">
        <v>2967103.06151665</v>
      </c>
      <c r="L20" s="165">
        <v>205185.63543566299</v>
      </c>
      <c r="M20" s="164">
        <v>31827440.543066639</v>
      </c>
      <c r="N20" s="162">
        <v>63133.845328421667</v>
      </c>
      <c r="O20" s="165">
        <v>24075.892863953864</v>
      </c>
      <c r="P20" s="164">
        <v>653432</v>
      </c>
      <c r="Q20" s="165">
        <v>414414</v>
      </c>
      <c r="U20" s="360"/>
    </row>
    <row r="21" spans="1:21" ht="25" customHeight="1">
      <c r="A21" s="286">
        <f>+HLOOKUP(C21,Data!$J$4:$AT$17,8,FALSE)</f>
        <v>0.101380807</v>
      </c>
      <c r="B21" s="286">
        <f>+IF(HLOOKUP(C21,Data!$J$4:$AT$17,10,FALSE)=1000000,1,IF(HLOOKUP(C21,Data!$J$4:$AT$17,10,FALSE)=1,1000000,1000))</f>
        <v>1000</v>
      </c>
      <c r="C21" s="286" t="s">
        <v>325</v>
      </c>
      <c r="E21" s="159" t="s">
        <v>258</v>
      </c>
      <c r="F21" s="160">
        <v>275939.97941026033</v>
      </c>
      <c r="G21" s="161">
        <v>15786.338291823324</v>
      </c>
      <c r="H21" s="162">
        <v>17977.786108971581</v>
      </c>
      <c r="I21" s="163">
        <v>91766.842480043066</v>
      </c>
      <c r="J21" s="164">
        <v>11436956.142576963</v>
      </c>
      <c r="K21" s="162">
        <v>98440.763596999997</v>
      </c>
      <c r="L21" s="165">
        <v>24983.211541906607</v>
      </c>
      <c r="M21" s="164">
        <v>640348.66174503067</v>
      </c>
      <c r="N21" s="162">
        <v>1398.3123635348566</v>
      </c>
      <c r="O21" s="165">
        <v>5374.6021022980003</v>
      </c>
      <c r="P21" s="164">
        <v>90952.77719198</v>
      </c>
      <c r="Q21" s="165">
        <v>77213.371204041556</v>
      </c>
      <c r="U21" s="360"/>
    </row>
    <row r="22" spans="1:21" ht="25" customHeight="1">
      <c r="A22" s="286">
        <f>+HLOOKUP(C22,Data!$J$4:$AT$17,8,FALSE)</f>
        <v>1</v>
      </c>
      <c r="B22" s="286">
        <f>+IF(HLOOKUP(C22,Data!$J$4:$AT$17,10,FALSE)=1000000,1,IF(HLOOKUP(C22,Data!$J$4:$AT$17,10,FALSE)=1,1000000,1000))</f>
        <v>1000000</v>
      </c>
      <c r="C22" s="286" t="s">
        <v>332</v>
      </c>
      <c r="E22" s="159" t="s">
        <v>297</v>
      </c>
      <c r="F22" s="160">
        <v>467604.98892040004</v>
      </c>
      <c r="G22" s="161">
        <v>174240.517613</v>
      </c>
      <c r="H22" s="162">
        <v>185859.05848400001</v>
      </c>
      <c r="I22" s="163">
        <v>131129.69441900001</v>
      </c>
      <c r="J22" s="164">
        <v>5730300.6922089998</v>
      </c>
      <c r="K22" s="162">
        <v>1062563.3343209999</v>
      </c>
      <c r="L22" s="165">
        <v>23642.13</v>
      </c>
      <c r="M22" s="164">
        <v>1300077.830996</v>
      </c>
      <c r="N22" s="162">
        <v>6915.2374650000002</v>
      </c>
      <c r="O22" s="165">
        <v>3484.160304</v>
      </c>
      <c r="P22" s="164">
        <v>83958.272805999994</v>
      </c>
      <c r="Q22" s="165">
        <v>37450.957690000003</v>
      </c>
      <c r="U22" s="360"/>
    </row>
    <row r="23" spans="1:21" ht="25" customHeight="1">
      <c r="A23" s="286">
        <f>+HLOOKUP(C23,Data!$J$4:$AT$17,8,FALSE)</f>
        <v>1</v>
      </c>
      <c r="B23" s="286">
        <f>+IF(HLOOKUP(C23,Data!$J$4:$AT$17,10,FALSE)=1000000,1,IF(HLOOKUP(C23,Data!$J$4:$AT$17,10,FALSE)=1,1000000,1000))</f>
        <v>1000</v>
      </c>
      <c r="C23" s="286" t="s">
        <v>354</v>
      </c>
      <c r="E23" s="159" t="s">
        <v>259</v>
      </c>
      <c r="F23" s="160">
        <v>262172.72592130798</v>
      </c>
      <c r="G23" s="161">
        <v>21078.788090007285</v>
      </c>
      <c r="H23" s="162">
        <v>22070.762279935698</v>
      </c>
      <c r="I23" s="163">
        <v>43565.557867169999</v>
      </c>
      <c r="J23" s="164">
        <v>10948245.530658979</v>
      </c>
      <c r="K23" s="162">
        <v>119830.319</v>
      </c>
      <c r="L23" s="165">
        <v>6383.0659999999998</v>
      </c>
      <c r="M23" s="164">
        <v>243870.41902170872</v>
      </c>
      <c r="N23" s="162">
        <v>5104.8096180327866</v>
      </c>
      <c r="O23" s="165">
        <v>1455.9994645899999</v>
      </c>
      <c r="P23" s="164">
        <v>142429.90321754001</v>
      </c>
      <c r="Q23" s="165">
        <v>104775.29372352001</v>
      </c>
      <c r="U23" s="360"/>
    </row>
    <row r="24" spans="1:21" ht="25" customHeight="1">
      <c r="A24" s="286">
        <f>+HLOOKUP(C24,Data!$J$4:$AT$17,8,FALSE)</f>
        <v>9.5723091999999996E-2</v>
      </c>
      <c r="B24" s="286">
        <f>+IF(HLOOKUP(C24,Data!$J$4:$AT$17,10,FALSE)=1000000,1,IF(HLOOKUP(C24,Data!$J$4:$AT$17,10,FALSE)=1,1000000,1000))</f>
        <v>1000</v>
      </c>
      <c r="C24" s="286" t="s">
        <v>357</v>
      </c>
      <c r="E24" s="159" t="s">
        <v>262</v>
      </c>
      <c r="F24" s="160">
        <v>297041.06479918782</v>
      </c>
      <c r="G24" s="161">
        <v>15887.500309586825</v>
      </c>
      <c r="H24" s="162">
        <v>14822.80377388626</v>
      </c>
      <c r="I24" s="163">
        <v>154131.24678289975</v>
      </c>
      <c r="J24" s="164">
        <v>7800887.9588256031</v>
      </c>
      <c r="K24" s="162">
        <v>236006.61004805512</v>
      </c>
      <c r="L24" s="165">
        <v>9922.4455088099676</v>
      </c>
      <c r="M24" s="164">
        <v>393311.16789360391</v>
      </c>
      <c r="N24" s="162">
        <v>2424.5073690470299</v>
      </c>
      <c r="O24" s="165">
        <v>173.68476427939999</v>
      </c>
      <c r="P24" s="164">
        <v>120842.72321199028</v>
      </c>
      <c r="Q24" s="165">
        <v>68523.376957478235</v>
      </c>
      <c r="U24" s="360"/>
    </row>
    <row r="25" spans="1:21" ht="25" customHeight="1">
      <c r="A25" s="286">
        <f>+HLOOKUP(C25,Data!$J$4:$AT$17,8,FALSE)</f>
        <v>1</v>
      </c>
      <c r="B25" s="286">
        <f>+IF(HLOOKUP(C25,Data!$J$4:$AT$17,10,FALSE)=1000000,1,IF(HLOOKUP(C25,Data!$J$4:$AT$17,10,FALSE)=1,1000000,1000))</f>
        <v>1000000</v>
      </c>
      <c r="C25" s="286" t="s">
        <v>739</v>
      </c>
      <c r="E25" s="159" t="s">
        <v>299</v>
      </c>
      <c r="F25" s="160">
        <v>205580.08398072034</v>
      </c>
      <c r="G25" s="161">
        <v>49408.850131921994</v>
      </c>
      <c r="H25" s="162">
        <v>77765.478228549997</v>
      </c>
      <c r="I25" s="163">
        <v>66348.680839289998</v>
      </c>
      <c r="J25" s="164">
        <v>3655036.0274812495</v>
      </c>
      <c r="K25" s="162">
        <v>175276.46801896</v>
      </c>
      <c r="L25" s="165">
        <v>5501.9943329999996</v>
      </c>
      <c r="M25" s="164">
        <v>438494.82833500003</v>
      </c>
      <c r="N25" s="162">
        <v>15339.309999309997</v>
      </c>
      <c r="O25" s="165">
        <v>1925.2561257499997</v>
      </c>
      <c r="P25" s="164">
        <v>60507.415992493145</v>
      </c>
      <c r="Q25" s="165">
        <v>6885.7013344600009</v>
      </c>
      <c r="U25" s="360"/>
    </row>
    <row r="26" spans="1:21" ht="25" customHeight="1">
      <c r="A26" s="286">
        <f>+HLOOKUP(C26,Data!$J$4:$AT$17,8,FALSE)</f>
        <v>0.89015488700000001</v>
      </c>
      <c r="B26" s="286">
        <f>+IF(HLOOKUP(C26,Data!$J$4:$AT$17,10,FALSE)=1000000,1,IF(HLOOKUP(C26,Data!$J$4:$AT$17,10,FALSE)=1,1000000,1000))</f>
        <v>1</v>
      </c>
      <c r="C26" s="286" t="s">
        <v>342</v>
      </c>
      <c r="E26" s="159" t="s">
        <v>264</v>
      </c>
      <c r="F26" s="160">
        <v>2470085.4563252898</v>
      </c>
      <c r="G26" s="161">
        <v>219287.901250808</v>
      </c>
      <c r="H26" s="162">
        <v>245973.541541218</v>
      </c>
      <c r="I26" s="163">
        <v>418800.10686525377</v>
      </c>
      <c r="J26" s="164">
        <v>86219023.980402544</v>
      </c>
      <c r="K26" s="162">
        <v>6395554.5668514417</v>
      </c>
      <c r="L26" s="165">
        <v>193571.49796344506</v>
      </c>
      <c r="M26" s="164">
        <v>23372779.06486126</v>
      </c>
      <c r="N26" s="162">
        <v>113394.73184096075</v>
      </c>
      <c r="O26" s="165">
        <v>11331.377070242403</v>
      </c>
      <c r="P26" s="164">
        <v>1504595.4627864668</v>
      </c>
      <c r="Q26" s="165">
        <v>1090455.7035503355</v>
      </c>
      <c r="U26" s="360"/>
    </row>
    <row r="27" spans="1:21" ht="25" customHeight="1">
      <c r="A27" s="286">
        <f>+HLOOKUP(C27,Data!$J$4:$AT$17,8,FALSE)</f>
        <v>1</v>
      </c>
      <c r="B27" s="286">
        <f>+IF(HLOOKUP(C27,Data!$J$4:$AT$17,10,FALSE)=1000000,1,IF(HLOOKUP(C27,Data!$J$4:$AT$17,10,FALSE)=1,1000000,1000))</f>
        <v>1</v>
      </c>
      <c r="C27" s="286" t="s">
        <v>339</v>
      </c>
      <c r="E27" s="159" t="s">
        <v>266</v>
      </c>
      <c r="F27" s="160">
        <v>1190775.8310554496</v>
      </c>
      <c r="G27" s="161">
        <v>145168.75393684005</v>
      </c>
      <c r="H27" s="162">
        <v>130521.23083839998</v>
      </c>
      <c r="I27" s="163">
        <v>197183.84299999996</v>
      </c>
      <c r="J27" s="164">
        <v>24828977.522672236</v>
      </c>
      <c r="K27" s="162">
        <v>186581.50700000001</v>
      </c>
      <c r="L27" s="165">
        <v>38114.290023000001</v>
      </c>
      <c r="M27" s="164">
        <v>3833443</v>
      </c>
      <c r="N27" s="162">
        <v>14866.394917554993</v>
      </c>
      <c r="O27" s="165">
        <v>4768</v>
      </c>
      <c r="P27" s="164">
        <v>749175.66700000002</v>
      </c>
      <c r="Q27" s="165">
        <v>617677.32249447005</v>
      </c>
      <c r="U27" s="360"/>
    </row>
    <row r="28" spans="1:21" ht="25" customHeight="1">
      <c r="A28" s="286">
        <f>+HLOOKUP(C28,Data!$J$4:$AT$17,8,FALSE)</f>
        <v>1</v>
      </c>
      <c r="B28" s="286">
        <f>+IF(HLOOKUP(C28,Data!$J$4:$AT$17,10,FALSE)=1000000,1,IF(HLOOKUP(C28,Data!$J$4:$AT$17,10,FALSE)=1,1000000,1000))</f>
        <v>1000</v>
      </c>
      <c r="C28" s="286" t="s">
        <v>326</v>
      </c>
      <c r="E28" s="159" t="s">
        <v>267</v>
      </c>
      <c r="F28" s="160">
        <v>693221.1030929999</v>
      </c>
      <c r="G28" s="161">
        <v>149443.52412918181</v>
      </c>
      <c r="H28" s="162">
        <v>101312.97989367525</v>
      </c>
      <c r="I28" s="163">
        <v>125504.36526178921</v>
      </c>
      <c r="J28" s="164">
        <v>10661585.874490632</v>
      </c>
      <c r="K28" s="162">
        <v>460851</v>
      </c>
      <c r="L28" s="165">
        <v>24082.964</v>
      </c>
      <c r="M28" s="164">
        <v>2362218.0921189999</v>
      </c>
      <c r="N28" s="162">
        <v>4564.9314791131019</v>
      </c>
      <c r="O28" s="165">
        <v>3379.280405</v>
      </c>
      <c r="P28" s="164">
        <v>193628.32447299999</v>
      </c>
      <c r="Q28" s="165">
        <v>130549.06350557154</v>
      </c>
      <c r="U28" s="360"/>
    </row>
    <row r="29" spans="1:21" ht="25" customHeight="1">
      <c r="A29" s="286">
        <f>+HLOOKUP(C29,Data!$J$4:$AT$17,8,FALSE)</f>
        <v>1</v>
      </c>
      <c r="B29" s="286">
        <f>+IF(HLOOKUP(C29,Data!$J$4:$AT$17,10,FALSE)=1000000,1,IF(HLOOKUP(C29,Data!$J$4:$AT$17,10,FALSE)=1,1000000,1000))</f>
        <v>1</v>
      </c>
      <c r="C29" s="286" t="s">
        <v>324</v>
      </c>
      <c r="E29" s="159" t="s">
        <v>269</v>
      </c>
      <c r="F29" s="160">
        <v>275227.76185424469</v>
      </c>
      <c r="G29" s="161">
        <v>58663.655930508292</v>
      </c>
      <c r="H29" s="162">
        <v>56444.940734194068</v>
      </c>
      <c r="I29" s="163">
        <v>18984.10016944772</v>
      </c>
      <c r="J29" s="164">
        <v>4984839.059132373</v>
      </c>
      <c r="K29" s="162">
        <v>261295.65508699999</v>
      </c>
      <c r="L29" s="165">
        <v>0</v>
      </c>
      <c r="M29" s="164">
        <v>508327.87884265027</v>
      </c>
      <c r="N29" s="162">
        <v>387.99355345099957</v>
      </c>
      <c r="O29" s="165">
        <v>1687</v>
      </c>
      <c r="P29" s="164">
        <v>139814</v>
      </c>
      <c r="Q29" s="165">
        <v>122517</v>
      </c>
      <c r="U29" s="360"/>
    </row>
    <row r="30" spans="1:21" ht="25" customHeight="1">
      <c r="A30" s="286">
        <f>+HLOOKUP(C30,Data!$J$4:$AT$17,8,FALSE)</f>
        <v>1</v>
      </c>
      <c r="B30" s="286">
        <f>+IF(HLOOKUP(C30,Data!$J$4:$AT$17,10,FALSE)=1000000,1,IF(HLOOKUP(C30,Data!$J$4:$AT$17,10,FALSE)=1,1000000,1000))</f>
        <v>1000000</v>
      </c>
      <c r="C30" s="286" t="s">
        <v>333</v>
      </c>
      <c r="E30" s="159" t="s">
        <v>300</v>
      </c>
      <c r="F30" s="160">
        <v>277821.17539981398</v>
      </c>
      <c r="G30" s="161">
        <v>114050.91273421385</v>
      </c>
      <c r="H30" s="162">
        <v>103991.24196306666</v>
      </c>
      <c r="I30" s="163">
        <v>52792.560034269998</v>
      </c>
      <c r="J30" s="164">
        <v>5969903.6571448296</v>
      </c>
      <c r="K30" s="162">
        <v>231242.73886335999</v>
      </c>
      <c r="L30" s="165">
        <v>25557.370999999999</v>
      </c>
      <c r="M30" s="164">
        <v>2931011.4682757459</v>
      </c>
      <c r="N30" s="162">
        <v>17968.010534000001</v>
      </c>
      <c r="O30" s="165">
        <v>2437.2785562895947</v>
      </c>
      <c r="P30" s="164">
        <v>81209.413000999994</v>
      </c>
      <c r="Q30" s="165">
        <v>7546.6691329231789</v>
      </c>
      <c r="U30" s="360"/>
    </row>
    <row r="31" spans="1:21" ht="25" customHeight="1">
      <c r="A31" s="286">
        <f>+HLOOKUP(C31,Data!$J$4:$AT$17,8,FALSE)</f>
        <v>1.1753643629999999</v>
      </c>
      <c r="B31" s="286">
        <f>+IF(HLOOKUP(C31,Data!$J$4:$AT$17,10,FALSE)=1000000,1,IF(HLOOKUP(C31,Data!$J$4:$AT$17,10,FALSE)=1,1000000,1000))</f>
        <v>1</v>
      </c>
      <c r="C31" s="286" t="s">
        <v>343</v>
      </c>
      <c r="E31" s="159" t="s">
        <v>271</v>
      </c>
      <c r="F31" s="160">
        <v>837043.78610604862</v>
      </c>
      <c r="G31" s="161">
        <v>67206.068120446056</v>
      </c>
      <c r="H31" s="162">
        <v>84519.907143345758</v>
      </c>
      <c r="I31" s="163">
        <v>190557.13879401624</v>
      </c>
      <c r="J31" s="164">
        <v>14298863.386583081</v>
      </c>
      <c r="K31" s="162">
        <v>32796.795948668667</v>
      </c>
      <c r="L31" s="165">
        <v>29825.357246673258</v>
      </c>
      <c r="M31" s="164">
        <v>8147477.6684062611</v>
      </c>
      <c r="N31" s="162">
        <v>14406.626297188161</v>
      </c>
      <c r="O31" s="165">
        <v>6220.0282089959992</v>
      </c>
      <c r="P31" s="164">
        <v>87133.286322278989</v>
      </c>
      <c r="Q31" s="165">
        <v>86222.606735418041</v>
      </c>
      <c r="U31" s="360"/>
    </row>
    <row r="32" spans="1:21" ht="25" customHeight="1">
      <c r="A32" s="286">
        <f>+HLOOKUP(C32,Data!$J$4:$AT$17,8,FALSE)</f>
        <v>1.1753643629999999</v>
      </c>
      <c r="B32" s="286">
        <f>+IF(HLOOKUP(C32,Data!$J$4:$AT$17,10,FALSE)=1000000,1,IF(HLOOKUP(C32,Data!$J$4:$AT$17,10,FALSE)=1,1000000,1000))</f>
        <v>1</v>
      </c>
      <c r="C32" s="286" t="s">
        <v>344</v>
      </c>
      <c r="E32" s="159" t="s">
        <v>273</v>
      </c>
      <c r="F32" s="160">
        <v>303773.85226169723</v>
      </c>
      <c r="G32" s="161">
        <v>3791.8030704777402</v>
      </c>
      <c r="H32" s="162">
        <v>2445.1842887069515</v>
      </c>
      <c r="I32" s="163">
        <v>58901.3359939281</v>
      </c>
      <c r="J32" s="164">
        <v>627172.07611385605</v>
      </c>
      <c r="K32" s="162">
        <v>0</v>
      </c>
      <c r="L32" s="165">
        <v>0</v>
      </c>
      <c r="M32" s="164">
        <v>354606.9561203334</v>
      </c>
      <c r="N32" s="162">
        <v>996.18921516160401</v>
      </c>
      <c r="O32" s="165">
        <v>185.38703529514808</v>
      </c>
      <c r="P32" s="164">
        <v>11030.300893134856</v>
      </c>
      <c r="Q32" s="165">
        <v>1779.3312177493649</v>
      </c>
      <c r="U32" s="360"/>
    </row>
    <row r="33" spans="1:21" ht="25" customHeight="1">
      <c r="A33" s="286">
        <f>+HLOOKUP(C33,Data!$J$4:$AT$17,8,FALSE)</f>
        <v>1</v>
      </c>
      <c r="B33" s="286">
        <f>+IF(HLOOKUP(C33,Data!$J$4:$AT$17,10,FALSE)=1000000,1,IF(HLOOKUP(C33,Data!$J$4:$AT$17,10,FALSE)=1,1000000,1000))</f>
        <v>1000</v>
      </c>
      <c r="C33" s="286" t="s">
        <v>659</v>
      </c>
      <c r="E33" s="159" t="s">
        <v>275</v>
      </c>
      <c r="F33" s="160">
        <v>539239.91209999996</v>
      </c>
      <c r="G33" s="161">
        <v>85662.233999999997</v>
      </c>
      <c r="H33" s="162">
        <v>38759.002</v>
      </c>
      <c r="I33" s="163">
        <v>232866.106</v>
      </c>
      <c r="J33" s="164">
        <v>19065574.52</v>
      </c>
      <c r="K33" s="162">
        <v>711000</v>
      </c>
      <c r="L33" s="165">
        <v>1148.3979999999999</v>
      </c>
      <c r="M33" s="164">
        <v>6431272.0710000005</v>
      </c>
      <c r="N33" s="162">
        <v>11185.031999999999</v>
      </c>
      <c r="O33" s="165">
        <v>2690.192</v>
      </c>
      <c r="P33" s="164">
        <v>375215.19900000002</v>
      </c>
      <c r="Q33" s="165">
        <v>187396.15900000001</v>
      </c>
      <c r="U33" s="360"/>
    </row>
    <row r="34" spans="1:21" ht="25" customHeight="1">
      <c r="A34" s="286">
        <f>+HLOOKUP(C34,Data!$J$4:$AT$17,8,FALSE)</f>
        <v>0.133841933</v>
      </c>
      <c r="B34" s="286">
        <f>+IF(HLOOKUP(C34,Data!$J$4:$AT$17,10,FALSE)=1000000,1,IF(HLOOKUP(C34,Data!$J$4:$AT$17,10,FALSE)=1,1000000,1000))</f>
        <v>1</v>
      </c>
      <c r="C34" s="286" t="s">
        <v>383</v>
      </c>
      <c r="E34" s="159" t="s">
        <v>382</v>
      </c>
      <c r="F34" s="160">
        <v>230532.30295793028</v>
      </c>
      <c r="G34" s="161">
        <v>13990.043870217833</v>
      </c>
      <c r="H34" s="162">
        <v>1770.2603268245</v>
      </c>
      <c r="I34" s="163">
        <v>185456.200674388</v>
      </c>
      <c r="J34" s="164">
        <v>253925.79756057542</v>
      </c>
      <c r="K34" s="162">
        <v>129228.3915724345</v>
      </c>
      <c r="L34" s="165">
        <v>1874.6488831287072</v>
      </c>
      <c r="M34" s="164">
        <v>120099.712529225</v>
      </c>
      <c r="N34" s="162">
        <v>869.90592567229487</v>
      </c>
      <c r="O34" s="165">
        <v>541.925986717</v>
      </c>
      <c r="P34" s="164">
        <v>11753.074955841084</v>
      </c>
      <c r="Q34" s="165">
        <v>5455.4416653774369</v>
      </c>
      <c r="U34" s="360"/>
    </row>
    <row r="35" spans="1:21" ht="25" customHeight="1">
      <c r="A35" s="286">
        <f>+HLOOKUP(C35,Data!$J$4:$AT$17,8,FALSE)</f>
        <v>1</v>
      </c>
      <c r="B35" s="286">
        <f>+IF(HLOOKUP(C35,Data!$J$4:$AT$17,10,FALSE)=1000000,1,IF(HLOOKUP(C35,Data!$J$4:$AT$17,10,FALSE)=1,1000000,1000))</f>
        <v>1</v>
      </c>
      <c r="C35" s="286" t="s">
        <v>340</v>
      </c>
      <c r="E35" s="159" t="s">
        <v>277</v>
      </c>
      <c r="F35" s="160">
        <v>612464.5</v>
      </c>
      <c r="G35" s="161">
        <v>21824.750163449393</v>
      </c>
      <c r="H35" s="162">
        <v>48613.594813001931</v>
      </c>
      <c r="I35" s="163">
        <v>139379.808166734</v>
      </c>
      <c r="J35" s="164">
        <v>23482839</v>
      </c>
      <c r="K35" s="162">
        <v>3</v>
      </c>
      <c r="L35" s="165">
        <v>5054</v>
      </c>
      <c r="M35" s="164">
        <v>3564604</v>
      </c>
      <c r="N35" s="162">
        <v>1553.4020860420951</v>
      </c>
      <c r="O35" s="165">
        <v>1628</v>
      </c>
      <c r="P35" s="164">
        <v>239980</v>
      </c>
      <c r="Q35" s="165">
        <v>97563</v>
      </c>
      <c r="U35" s="360"/>
    </row>
    <row r="36" spans="1:21" ht="25" customHeight="1">
      <c r="A36" s="286">
        <f>+HLOOKUP(C36,Data!$J$4:$AT$17,8,FALSE)</f>
        <v>1.1753643629999999</v>
      </c>
      <c r="B36" s="286">
        <f>+IF(HLOOKUP(C36,Data!$J$4:$AT$17,10,FALSE)=1000000,1,IF(HLOOKUP(C36,Data!$J$4:$AT$17,10,FALSE)=1,1000000,1000))</f>
        <v>1</v>
      </c>
      <c r="C36" s="286" t="s">
        <v>345</v>
      </c>
      <c r="E36" s="159" t="s">
        <v>279</v>
      </c>
      <c r="F36" s="160">
        <v>767053.59664593951</v>
      </c>
      <c r="G36" s="161">
        <v>97802.06864523</v>
      </c>
      <c r="H36" s="162">
        <v>123648.33098759998</v>
      </c>
      <c r="I36" s="163">
        <v>107563.46967994499</v>
      </c>
      <c r="J36" s="164">
        <v>36295429.056473389</v>
      </c>
      <c r="K36" s="162">
        <v>30638.222850320999</v>
      </c>
      <c r="L36" s="165">
        <v>60217.442409578995</v>
      </c>
      <c r="M36" s="164">
        <v>15826717.207973672</v>
      </c>
      <c r="N36" s="162">
        <v>8373.2957220119988</v>
      </c>
      <c r="O36" s="165">
        <v>3001.8805831019999</v>
      </c>
      <c r="P36" s="164">
        <v>247040.43254406599</v>
      </c>
      <c r="Q36" s="165">
        <v>142127.409502686</v>
      </c>
      <c r="U36" s="360"/>
    </row>
    <row r="37" spans="1:21" ht="25" customHeight="1">
      <c r="A37" s="286">
        <f>+HLOOKUP(C37,Data!$J$4:$AT$17,8,FALSE)</f>
        <v>1</v>
      </c>
      <c r="B37" s="286">
        <f>+IF(HLOOKUP(C37,Data!$J$4:$AT$17,10,FALSE)=1000000,1,IF(HLOOKUP(C37,Data!$J$4:$AT$17,10,FALSE)=1,1000000,1000))</f>
        <v>1000</v>
      </c>
      <c r="C37" s="286" t="s">
        <v>590</v>
      </c>
      <c r="E37" s="159" t="s">
        <v>591</v>
      </c>
      <c r="F37" s="160">
        <v>228057.52881369999</v>
      </c>
      <c r="G37" s="161">
        <v>5466.5521665163624</v>
      </c>
      <c r="H37" s="162">
        <v>12474.198495304108</v>
      </c>
      <c r="I37" s="163">
        <v>28371.953000000001</v>
      </c>
      <c r="J37" s="164">
        <v>242121.90577223469</v>
      </c>
      <c r="K37" s="162">
        <v>77041.762000000002</v>
      </c>
      <c r="L37" s="165">
        <v>2091.1310109999999</v>
      </c>
      <c r="M37" s="164">
        <v>169549.236</v>
      </c>
      <c r="N37" s="162">
        <v>1060.2850000000001</v>
      </c>
      <c r="O37" s="165">
        <v>216.667</v>
      </c>
      <c r="P37" s="164">
        <v>87086.114000000001</v>
      </c>
      <c r="Q37" s="165">
        <v>63276.14</v>
      </c>
      <c r="U37" s="360"/>
    </row>
    <row r="38" spans="1:21" ht="25" customHeight="1">
      <c r="A38" s="286">
        <f>+HLOOKUP(C38,Data!$J$4:$AT$17,8,FALSE)</f>
        <v>1</v>
      </c>
      <c r="B38" s="286">
        <f>+IF(HLOOKUP(C38,Data!$J$4:$AT$17,10,FALSE)=1000000,1,IF(HLOOKUP(C38,Data!$J$4:$AT$17,10,FALSE)=1,1000000,1000))</f>
        <v>1</v>
      </c>
      <c r="C38" s="286" t="s">
        <v>363</v>
      </c>
      <c r="E38" s="159" t="s">
        <v>280</v>
      </c>
      <c r="F38" s="160">
        <v>1578629.4326150403</v>
      </c>
      <c r="G38" s="161">
        <v>94245.582782843325</v>
      </c>
      <c r="H38" s="162">
        <v>157066.96585478605</v>
      </c>
      <c r="I38" s="163">
        <v>300052.78044583864</v>
      </c>
      <c r="J38" s="164">
        <v>12890123.610889383</v>
      </c>
      <c r="K38" s="162">
        <v>540465.527</v>
      </c>
      <c r="L38" s="165">
        <v>60856.9</v>
      </c>
      <c r="M38" s="164">
        <v>5959149.2740000002</v>
      </c>
      <c r="N38" s="162">
        <v>15391.66399999999</v>
      </c>
      <c r="O38" s="165">
        <v>6331.4579999999996</v>
      </c>
      <c r="P38" s="164">
        <v>1059742.452</v>
      </c>
      <c r="Q38" s="165">
        <v>731902.25699999998</v>
      </c>
      <c r="U38" s="360"/>
    </row>
    <row r="39" spans="1:21" ht="25" customHeight="1">
      <c r="A39" s="286">
        <f>+HLOOKUP(C39,Data!$J$4:$AT$17,8,FALSE)</f>
        <v>9.5723091999999996E-2</v>
      </c>
      <c r="B39" s="286">
        <f>+IF(HLOOKUP(C39,Data!$J$4:$AT$17,10,FALSE)=1000000,1,IF(HLOOKUP(C39,Data!$J$4:$AT$17,10,FALSE)=1,1000000,1000))</f>
        <v>1000</v>
      </c>
      <c r="C39" s="286" t="s">
        <v>360</v>
      </c>
      <c r="E39" s="159" t="s">
        <v>282</v>
      </c>
      <c r="F39" s="160">
        <v>299388.06496710918</v>
      </c>
      <c r="G39" s="161">
        <v>33242.036185158897</v>
      </c>
      <c r="H39" s="162">
        <v>27201.911820085887</v>
      </c>
      <c r="I39" s="163">
        <v>132469.91887506613</v>
      </c>
      <c r="J39" s="164">
        <v>14178553.80206022</v>
      </c>
      <c r="K39" s="162">
        <v>998157.06116050133</v>
      </c>
      <c r="L39" s="165">
        <v>19958.658135018122</v>
      </c>
      <c r="M39" s="164">
        <v>1992509.5673391081</v>
      </c>
      <c r="N39" s="162">
        <v>10783.659486205275</v>
      </c>
      <c r="O39" s="165">
        <v>378.3569206903249</v>
      </c>
      <c r="P39" s="164">
        <v>121417.75797470436</v>
      </c>
      <c r="Q39" s="165">
        <v>210154.1732755382</v>
      </c>
      <c r="R39" s="166"/>
      <c r="U39" s="360"/>
    </row>
    <row r="40" spans="1:21" ht="25" customHeight="1">
      <c r="A40" s="286">
        <f>+HLOOKUP(C40,Data!$J$4:$AT$17,8,FALSE)</f>
        <v>1</v>
      </c>
      <c r="B40" s="286">
        <f>+IF(HLOOKUP(C40,Data!$J$4:$AT$17,10,FALSE)=1000000,1,IF(HLOOKUP(C40,Data!$J$4:$AT$17,10,FALSE)=1,1000000,1000))</f>
        <v>1000000</v>
      </c>
      <c r="C40" s="286" t="s">
        <v>355</v>
      </c>
      <c r="E40" s="159" t="s">
        <v>283</v>
      </c>
      <c r="F40" s="160">
        <v>1210479.2453782</v>
      </c>
      <c r="G40" s="161">
        <v>179963.58836822998</v>
      </c>
      <c r="H40" s="162">
        <v>242188.47117683996</v>
      </c>
      <c r="I40" s="163">
        <v>244516.12801074999</v>
      </c>
      <c r="J40" s="164">
        <v>32359412.24938035</v>
      </c>
      <c r="K40" s="162">
        <v>2446714.7259102003</v>
      </c>
      <c r="L40" s="165">
        <v>111948.291774</v>
      </c>
      <c r="M40" s="164">
        <v>14256191.359812481</v>
      </c>
      <c r="N40" s="162">
        <v>63472.765241379973</v>
      </c>
      <c r="O40" s="165">
        <v>10341</v>
      </c>
      <c r="P40" s="164">
        <v>474710.71428199997</v>
      </c>
      <c r="Q40" s="165">
        <v>384803.66187541001</v>
      </c>
      <c r="R40" s="166"/>
      <c r="U40" s="360"/>
    </row>
    <row r="41" spans="1:21" ht="25" customHeight="1">
      <c r="A41" s="286">
        <f>+HLOOKUP(C41,Data!$J$4:$AT$17,8,FALSE)</f>
        <v>0.89015488700000001</v>
      </c>
      <c r="B41" s="286">
        <f>+IF(HLOOKUP(C41,Data!$J$4:$AT$17,10,FALSE)=1000000,1,IF(HLOOKUP(C41,Data!$J$4:$AT$17,10,FALSE)=1,1000000,1000))</f>
        <v>1</v>
      </c>
      <c r="C41" s="286" t="s">
        <v>328</v>
      </c>
      <c r="E41" s="159" t="s">
        <v>285</v>
      </c>
      <c r="F41" s="160">
        <v>756905.81832778407</v>
      </c>
      <c r="G41" s="161">
        <v>125912.78394873557</v>
      </c>
      <c r="H41" s="162">
        <v>158628.10487326808</v>
      </c>
      <c r="I41" s="163">
        <v>99385.051551531185</v>
      </c>
      <c r="J41" s="164">
        <v>28716500.203805238</v>
      </c>
      <c r="K41" s="162">
        <v>1245948.4421127185</v>
      </c>
      <c r="L41" s="165">
        <v>45337.368704683999</v>
      </c>
      <c r="M41" s="164">
        <v>6758083.4969054973</v>
      </c>
      <c r="N41" s="162">
        <v>57473.731398038166</v>
      </c>
      <c r="O41" s="165">
        <v>1377.9597650759999</v>
      </c>
      <c r="P41" s="164">
        <v>559791.70378769003</v>
      </c>
      <c r="Q41" s="165">
        <v>444821.96904743102</v>
      </c>
      <c r="U41" s="360"/>
    </row>
    <row r="42" spans="1:21" ht="25" customHeight="1">
      <c r="A42" s="286">
        <f>+HLOOKUP(C42,Data!$J$4:$AT$17,8,FALSE)</f>
        <v>9.5723091999999996E-2</v>
      </c>
      <c r="B42" s="286">
        <f>+IF(HLOOKUP(C42,Data!$J$4:$AT$17,10,FALSE)=1000000,1,IF(HLOOKUP(C42,Data!$J$4:$AT$17,10,FALSE)=1,1000000,1000))</f>
        <v>1000</v>
      </c>
      <c r="C42" s="286" t="s">
        <v>361</v>
      </c>
      <c r="E42" s="159" t="s">
        <v>287</v>
      </c>
      <c r="F42" s="195">
        <v>227081.23588875099</v>
      </c>
      <c r="G42" s="196">
        <v>9941.5192921218877</v>
      </c>
      <c r="H42" s="197">
        <v>18371.128050817089</v>
      </c>
      <c r="I42" s="198">
        <v>101117.14575735526</v>
      </c>
      <c r="J42" s="199">
        <v>4632009.2304147482</v>
      </c>
      <c r="K42" s="197">
        <v>205951.2115320692</v>
      </c>
      <c r="L42" s="200">
        <v>29.958360380147997</v>
      </c>
      <c r="M42" s="199">
        <v>478802.16396629921</v>
      </c>
      <c r="N42" s="197">
        <v>2267.8376096894317</v>
      </c>
      <c r="O42" s="200">
        <v>168.926656545356</v>
      </c>
      <c r="P42" s="199">
        <v>44539.113971682957</v>
      </c>
      <c r="Q42" s="200">
        <v>34394.990675912064</v>
      </c>
      <c r="U42" s="360"/>
    </row>
    <row r="43" spans="1:21" ht="25" customHeight="1" thickBot="1">
      <c r="A43" s="286">
        <f>+HLOOKUP(C43,Data!$J$4:$AT$17,8,FALSE)</f>
        <v>1</v>
      </c>
      <c r="B43" s="286">
        <f>+IF(HLOOKUP(C43,Data!$J$4:$AT$17,10,FALSE)=1000000,1,IF(HLOOKUP(C43,Data!$J$4:$AT$17,10,FALSE)=1,1000000,1000))</f>
        <v>1000</v>
      </c>
      <c r="C43" s="286" t="s">
        <v>327</v>
      </c>
      <c r="E43" s="159" t="s">
        <v>289</v>
      </c>
      <c r="F43" s="189">
        <v>1026433.4216999999</v>
      </c>
      <c r="G43" s="190">
        <v>206164.538</v>
      </c>
      <c r="H43" s="191">
        <v>249507.04500000001</v>
      </c>
      <c r="I43" s="192">
        <v>129996.11599999999</v>
      </c>
      <c r="J43" s="193">
        <v>14366335.874177204</v>
      </c>
      <c r="K43" s="191">
        <v>511379.326</v>
      </c>
      <c r="L43" s="194">
        <v>67799.804036587564</v>
      </c>
      <c r="M43" s="193">
        <v>3366720.2990000001</v>
      </c>
      <c r="N43" s="191">
        <v>18454.87</v>
      </c>
      <c r="O43" s="194">
        <v>6135.7479999999996</v>
      </c>
      <c r="P43" s="193">
        <v>473348.89389900002</v>
      </c>
      <c r="Q43" s="194">
        <v>436897.584837</v>
      </c>
      <c r="U43" s="360"/>
    </row>
    <row r="44" spans="1:21" ht="15.5">
      <c r="F44" s="167"/>
      <c r="G44" s="168"/>
      <c r="H44" s="166"/>
      <c r="I44" s="166"/>
      <c r="J44" s="166"/>
      <c r="K44" s="166"/>
      <c r="L44" s="166"/>
      <c r="M44" s="166"/>
      <c r="N44" s="166"/>
      <c r="O44" s="166"/>
      <c r="P44" s="166"/>
      <c r="Q44" s="166"/>
    </row>
    <row r="45" spans="1:21" ht="15.5"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</row>
    <row r="46" spans="1:21" ht="15.5">
      <c r="F46" s="167"/>
      <c r="G46" s="168"/>
      <c r="H46" s="166"/>
      <c r="I46" s="166"/>
      <c r="J46" s="166"/>
      <c r="K46" s="166"/>
      <c r="L46" s="166"/>
      <c r="M46" s="166"/>
      <c r="N46" s="166"/>
      <c r="O46" s="166"/>
      <c r="P46" s="166"/>
      <c r="Q46" s="166"/>
    </row>
    <row r="47" spans="1:21" ht="15.5">
      <c r="F47" s="167"/>
      <c r="G47" s="168"/>
      <c r="H47" s="166"/>
      <c r="I47" s="166"/>
      <c r="J47" s="166"/>
      <c r="K47" s="166"/>
      <c r="L47" s="166"/>
      <c r="M47" s="166"/>
      <c r="N47" s="166"/>
      <c r="O47" s="166"/>
      <c r="P47" s="169" t="s">
        <v>323</v>
      </c>
      <c r="Q47" s="170">
        <v>44062.933256944445</v>
      </c>
    </row>
    <row r="48" spans="1:21" ht="15.5">
      <c r="E48" s="138">
        <v>37</v>
      </c>
      <c r="F48" s="167"/>
      <c r="G48" s="168"/>
      <c r="H48" s="166"/>
      <c r="I48" s="166"/>
      <c r="J48" s="166"/>
      <c r="K48" s="166"/>
      <c r="L48" s="166"/>
      <c r="M48" s="166"/>
      <c r="N48" s="166"/>
      <c r="O48" s="166"/>
      <c r="P48" s="166"/>
      <c r="Q48" s="166"/>
    </row>
    <row r="49" spans="6:17" ht="15.5">
      <c r="F49" s="167"/>
      <c r="G49" s="168"/>
      <c r="H49" s="166"/>
      <c r="I49" s="166"/>
      <c r="J49" s="166"/>
      <c r="K49" s="166"/>
      <c r="L49" s="166"/>
      <c r="M49" s="166"/>
      <c r="N49" s="166"/>
      <c r="O49" s="166"/>
      <c r="P49" s="166"/>
      <c r="Q49" s="166"/>
    </row>
    <row r="50" spans="6:17" ht="15.5">
      <c r="F50" s="167"/>
      <c r="G50" s="168"/>
      <c r="H50" s="166"/>
      <c r="I50" s="166"/>
      <c r="J50" s="166"/>
      <c r="K50" s="166"/>
      <c r="L50" s="166"/>
      <c r="M50" s="166"/>
      <c r="N50" s="166"/>
      <c r="O50" s="166"/>
      <c r="P50" s="166"/>
      <c r="Q50" s="166"/>
    </row>
    <row r="51" spans="6:17" ht="15.5">
      <c r="F51" s="167"/>
      <c r="G51" s="168"/>
      <c r="H51" s="166"/>
      <c r="I51" s="166"/>
      <c r="J51" s="166"/>
      <c r="K51" s="166"/>
      <c r="L51" s="166"/>
      <c r="M51" s="166"/>
      <c r="N51" s="166"/>
      <c r="O51" s="166"/>
      <c r="P51" s="166"/>
      <c r="Q51" s="166"/>
    </row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  <row r="65" ht="15.75" customHeight="1"/>
    <row r="66" ht="15.75" customHeight="1"/>
  </sheetData>
  <sheetProtection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2" orientation="landscape" cellComments="atEnd" r:id="rId1"/>
  <headerFooter>
    <oddFooter>&amp;LEuropean Banking Authority&amp;REnd-2019 G-SII disclosure exercise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-0.499984740745262"/>
    <pageSetUpPr fitToPage="1"/>
  </sheetPr>
  <dimension ref="A1:U65"/>
  <sheetViews>
    <sheetView showGridLines="0" view="pageBreakPreview" zoomScale="50" zoomScaleNormal="50" zoomScaleSheetLayoutView="50" workbookViewId="0">
      <pane xSplit="5" ySplit="6" topLeftCell="F7" activePane="bottomRight" state="frozen"/>
      <selection activeCell="H14" sqref="H14"/>
      <selection pane="topRight" activeCell="H14" sqref="H14"/>
      <selection pane="bottomLeft" activeCell="H14" sqref="H14"/>
      <selection pane="bottomRight" activeCell="E1" sqref="E1"/>
    </sheetView>
  </sheetViews>
  <sheetFormatPr defaultColWidth="9.1796875" defaultRowHeight="0" customHeight="1" zeroHeight="1"/>
  <cols>
    <col min="1" max="1" width="13.54296875" style="286" hidden="1" customWidth="1"/>
    <col min="2" max="2" width="14.54296875" style="286" hidden="1" customWidth="1"/>
    <col min="3" max="3" width="11" style="286" hidden="1" customWidth="1"/>
    <col min="4" max="4" width="5.81640625" style="264" hidden="1" customWidth="1"/>
    <col min="5" max="5" width="38.7265625" style="138" customWidth="1"/>
    <col min="6" max="6" width="20.7265625" style="137" customWidth="1"/>
    <col min="7" max="7" width="20.7265625" style="171" customWidth="1"/>
    <col min="8" max="17" width="20.7265625" style="137" customWidth="1"/>
    <col min="18" max="18" width="4.7265625" style="137" customWidth="1"/>
    <col min="19" max="20" width="9.1796875" style="137" customWidth="1"/>
    <col min="21" max="21" width="11.453125" style="137" customWidth="1"/>
    <col min="22" max="22" width="9.1796875" style="137" customWidth="1"/>
    <col min="23" max="16384" width="9.1796875" style="137"/>
  </cols>
  <sheetData>
    <row r="1" spans="1:21" s="264" customFormat="1" ht="15.75" customHeight="1">
      <c r="A1" s="286"/>
      <c r="B1" s="286"/>
      <c r="C1" s="286"/>
      <c r="E1" s="268"/>
      <c r="F1" s="269">
        <v>1103</v>
      </c>
      <c r="G1" s="270">
        <v>1045</v>
      </c>
      <c r="H1" s="269">
        <v>1052</v>
      </c>
      <c r="I1" s="269">
        <v>1060</v>
      </c>
      <c r="J1" s="269">
        <v>1073</v>
      </c>
      <c r="K1" s="269">
        <v>1074</v>
      </c>
      <c r="L1" s="269">
        <v>1077</v>
      </c>
      <c r="M1" s="269">
        <v>1080</v>
      </c>
      <c r="N1" s="269">
        <v>1085</v>
      </c>
      <c r="O1" s="269">
        <v>1086</v>
      </c>
      <c r="P1" s="269">
        <v>1087</v>
      </c>
      <c r="Q1" s="269">
        <v>1091</v>
      </c>
    </row>
    <row r="2" spans="1:21" s="139" customFormat="1" ht="24" customHeight="1" thickBot="1">
      <c r="A2" s="287"/>
      <c r="B2" s="287"/>
      <c r="C2" s="287"/>
      <c r="D2" s="265"/>
      <c r="E2" s="140"/>
      <c r="F2" s="466" t="s">
        <v>658</v>
      </c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21" s="141" customFormat="1" ht="24" customHeight="1">
      <c r="A3" s="288"/>
      <c r="B3" s="288"/>
      <c r="C3" s="288"/>
      <c r="D3" s="266"/>
      <c r="E3" s="142" t="s">
        <v>304</v>
      </c>
      <c r="F3" s="467" t="s">
        <v>305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21" s="143" customFormat="1" ht="18.5">
      <c r="A4" s="289"/>
      <c r="B4" s="289"/>
      <c r="C4" s="289"/>
      <c r="D4" s="267"/>
      <c r="E4" s="144"/>
      <c r="F4" s="145" t="s">
        <v>306</v>
      </c>
      <c r="G4" s="470" t="s">
        <v>307</v>
      </c>
      <c r="H4" s="470"/>
      <c r="I4" s="470"/>
      <c r="J4" s="471" t="s">
        <v>308</v>
      </c>
      <c r="K4" s="471"/>
      <c r="L4" s="471"/>
      <c r="M4" s="472" t="s">
        <v>309</v>
      </c>
      <c r="N4" s="472"/>
      <c r="O4" s="472"/>
      <c r="P4" s="473" t="s">
        <v>310</v>
      </c>
      <c r="Q4" s="473"/>
    </row>
    <row r="5" spans="1:21" s="143" customFormat="1" ht="18.5">
      <c r="A5" s="289"/>
      <c r="B5" s="289"/>
      <c r="C5" s="289"/>
      <c r="D5" s="267"/>
      <c r="E5" s="144"/>
      <c r="F5" s="463" t="s">
        <v>311</v>
      </c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5"/>
    </row>
    <row r="6" spans="1:21" ht="110.25" customHeight="1" thickBot="1">
      <c r="A6" s="433"/>
      <c r="B6" s="433"/>
      <c r="E6" s="146" t="s">
        <v>312</v>
      </c>
      <c r="F6" s="147" t="s">
        <v>376</v>
      </c>
      <c r="G6" s="148" t="s">
        <v>313</v>
      </c>
      <c r="H6" s="149" t="s">
        <v>314</v>
      </c>
      <c r="I6" s="150" t="s">
        <v>315</v>
      </c>
      <c r="J6" s="151" t="s">
        <v>316</v>
      </c>
      <c r="K6" s="152" t="s">
        <v>317</v>
      </c>
      <c r="L6" s="153" t="s">
        <v>318</v>
      </c>
      <c r="M6" s="154" t="s">
        <v>377</v>
      </c>
      <c r="N6" s="155" t="s">
        <v>319</v>
      </c>
      <c r="O6" s="156" t="s">
        <v>320</v>
      </c>
      <c r="P6" s="157" t="s">
        <v>321</v>
      </c>
      <c r="Q6" s="158" t="s">
        <v>322</v>
      </c>
    </row>
    <row r="7" spans="1:21" ht="25" customHeight="1">
      <c r="E7" s="159" t="s">
        <v>238</v>
      </c>
      <c r="F7" s="160">
        <v>481832.53381540341</v>
      </c>
      <c r="G7" s="184">
        <v>65316.746207999997</v>
      </c>
      <c r="H7" s="185">
        <v>28935.331208</v>
      </c>
      <c r="I7" s="186">
        <v>111841.2</v>
      </c>
      <c r="J7" s="187">
        <v>14035611.017753793</v>
      </c>
      <c r="K7" s="185">
        <v>155902</v>
      </c>
      <c r="L7" s="188">
        <v>9338.0767575499995</v>
      </c>
      <c r="M7" s="187">
        <v>2464401.1454694998</v>
      </c>
      <c r="N7" s="185">
        <v>1829.0809999999983</v>
      </c>
      <c r="O7" s="188">
        <v>1112</v>
      </c>
      <c r="P7" s="187">
        <v>80319.82740430643</v>
      </c>
      <c r="Q7" s="188">
        <v>65920.444999999978</v>
      </c>
      <c r="U7" s="360"/>
    </row>
    <row r="8" spans="1:21" ht="25" customHeight="1">
      <c r="E8" s="159" t="s">
        <v>241</v>
      </c>
      <c r="F8" s="160">
        <v>255899.383</v>
      </c>
      <c r="G8" s="161">
        <v>22196.712</v>
      </c>
      <c r="H8" s="162">
        <v>7066.9769999999999</v>
      </c>
      <c r="I8" s="163">
        <v>21092.485000000001</v>
      </c>
      <c r="J8" s="164">
        <v>192197.277</v>
      </c>
      <c r="K8" s="162">
        <v>10168.073</v>
      </c>
      <c r="L8" s="165">
        <v>0</v>
      </c>
      <c r="M8" s="164">
        <v>87034.857999999993</v>
      </c>
      <c r="N8" s="162">
        <v>12677.419</v>
      </c>
      <c r="O8" s="165">
        <v>591.13699999999994</v>
      </c>
      <c r="P8" s="164">
        <v>24608.118999999999</v>
      </c>
      <c r="Q8" s="165">
        <v>6156.8689999999997</v>
      </c>
      <c r="U8" s="360"/>
    </row>
    <row r="9" spans="1:21" ht="25" customHeight="1">
      <c r="E9" s="159" t="s">
        <v>243</v>
      </c>
      <c r="F9" s="160">
        <v>1291118.0169713497</v>
      </c>
      <c r="G9" s="161">
        <v>166891.90480545204</v>
      </c>
      <c r="H9" s="162">
        <v>180171.70831790403</v>
      </c>
      <c r="I9" s="163">
        <v>200138.96878079086</v>
      </c>
      <c r="J9" s="164">
        <v>43641920.327526443</v>
      </c>
      <c r="K9" s="162">
        <v>110825.796760404</v>
      </c>
      <c r="L9" s="165">
        <v>243238.77337541495</v>
      </c>
      <c r="M9" s="164">
        <v>31745140.570687648</v>
      </c>
      <c r="N9" s="162">
        <v>71993.797017586752</v>
      </c>
      <c r="O9" s="165">
        <v>21153.007719624002</v>
      </c>
      <c r="P9" s="164">
        <v>748275.63059765997</v>
      </c>
      <c r="Q9" s="165">
        <v>557290.72905233293</v>
      </c>
      <c r="U9" s="360"/>
    </row>
    <row r="10" spans="1:21" ht="25" customHeight="1">
      <c r="E10" s="159" t="s">
        <v>291</v>
      </c>
      <c r="F10" s="160">
        <v>241355.31871219003</v>
      </c>
      <c r="G10" s="161">
        <v>49888.987377700047</v>
      </c>
      <c r="H10" s="162">
        <v>87970.106718399998</v>
      </c>
      <c r="I10" s="163">
        <v>48414.406680009997</v>
      </c>
      <c r="J10" s="164">
        <v>2264335.5499999998</v>
      </c>
      <c r="K10" s="162">
        <v>107872.18859999999</v>
      </c>
      <c r="L10" s="165">
        <v>11543.733330000001</v>
      </c>
      <c r="M10" s="164">
        <v>856458.5152838428</v>
      </c>
      <c r="N10" s="162">
        <v>6192.2597067700026</v>
      </c>
      <c r="O10" s="165">
        <v>585.24410434000004</v>
      </c>
      <c r="P10" s="164">
        <v>37809.671999999999</v>
      </c>
      <c r="Q10" s="165">
        <v>15424.584000000001</v>
      </c>
      <c r="U10" s="360"/>
    </row>
    <row r="11" spans="1:21" ht="25" customHeight="1">
      <c r="E11" s="159" t="s">
        <v>246</v>
      </c>
      <c r="F11" s="160">
        <v>714310.91399999999</v>
      </c>
      <c r="G11" s="161">
        <v>55107.81518564561</v>
      </c>
      <c r="H11" s="162">
        <v>67344.597426614433</v>
      </c>
      <c r="I11" s="163">
        <v>98877.594306372703</v>
      </c>
      <c r="J11" s="164">
        <v>7428518.0610024231</v>
      </c>
      <c r="K11" s="162">
        <v>702065.32400000002</v>
      </c>
      <c r="L11" s="165">
        <v>21181.83</v>
      </c>
      <c r="M11" s="164">
        <v>3378884.1540000001</v>
      </c>
      <c r="N11" s="162">
        <v>10461.611546791994</v>
      </c>
      <c r="O11" s="165">
        <v>3084.8939999999998</v>
      </c>
      <c r="P11" s="164">
        <v>347991.77299999999</v>
      </c>
      <c r="Q11" s="165">
        <v>280896.18300000002</v>
      </c>
      <c r="U11" s="360"/>
    </row>
    <row r="12" spans="1:21" ht="25" customHeight="1">
      <c r="E12" s="159" t="s">
        <v>362</v>
      </c>
      <c r="F12" s="160">
        <v>210947.217</v>
      </c>
      <c r="G12" s="161">
        <v>5632.4453849774654</v>
      </c>
      <c r="H12" s="162">
        <v>16088.001573280801</v>
      </c>
      <c r="I12" s="163">
        <v>26257.600151999999</v>
      </c>
      <c r="J12" s="164">
        <v>1037011.316</v>
      </c>
      <c r="K12" s="162">
        <v>37728.597000000002</v>
      </c>
      <c r="L12" s="165">
        <v>1302.7818725</v>
      </c>
      <c r="M12" s="164">
        <v>244414.97784400001</v>
      </c>
      <c r="N12" s="162">
        <v>173.07823982500099</v>
      </c>
      <c r="O12" s="165">
        <v>272.13200000000001</v>
      </c>
      <c r="P12" s="164">
        <v>14451.302</v>
      </c>
      <c r="Q12" s="165">
        <v>16683.403999999999</v>
      </c>
      <c r="U12" s="360"/>
    </row>
    <row r="13" spans="1:21" ht="25" customHeight="1">
      <c r="E13" s="159" t="s">
        <v>248</v>
      </c>
      <c r="F13" s="160">
        <v>1879908.4558926001</v>
      </c>
      <c r="G13" s="161">
        <v>133982.55577438639</v>
      </c>
      <c r="H13" s="162">
        <v>190015.37090460036</v>
      </c>
      <c r="I13" s="163">
        <v>280159.37456974073</v>
      </c>
      <c r="J13" s="164">
        <v>45720812.859671734</v>
      </c>
      <c r="K13" s="162">
        <v>5123081.1414959999</v>
      </c>
      <c r="L13" s="165">
        <v>177380.3617359958</v>
      </c>
      <c r="M13" s="164">
        <v>20734715.755714353</v>
      </c>
      <c r="N13" s="162">
        <v>60101.571305626021</v>
      </c>
      <c r="O13" s="165">
        <v>11920.035627000001</v>
      </c>
      <c r="P13" s="164">
        <v>982599.70840060106</v>
      </c>
      <c r="Q13" s="165">
        <v>901795.94103577395</v>
      </c>
      <c r="U13" s="360"/>
    </row>
    <row r="14" spans="1:21" ht="25" customHeight="1">
      <c r="E14" s="159" t="s">
        <v>250</v>
      </c>
      <c r="F14" s="160">
        <v>1189082.7551169149</v>
      </c>
      <c r="G14" s="161">
        <v>75714.418895283583</v>
      </c>
      <c r="H14" s="162">
        <v>111929.1088761109</v>
      </c>
      <c r="I14" s="163">
        <v>264662.56228335993</v>
      </c>
      <c r="J14" s="164">
        <v>23727203.59156622</v>
      </c>
      <c r="K14" s="162">
        <v>84672.229974000002</v>
      </c>
      <c r="L14" s="165">
        <v>45741.865084999998</v>
      </c>
      <c r="M14" s="164">
        <v>4753561.8480289998</v>
      </c>
      <c r="N14" s="162">
        <v>39410.410352090323</v>
      </c>
      <c r="O14" s="165">
        <v>13956.233922000003</v>
      </c>
      <c r="P14" s="164">
        <v>202364.53613768969</v>
      </c>
      <c r="Q14" s="165">
        <v>157526.13728974847</v>
      </c>
      <c r="U14" s="360"/>
    </row>
    <row r="15" spans="1:21" ht="25" customHeight="1">
      <c r="E15" s="159" t="s">
        <v>691</v>
      </c>
      <c r="F15" s="160">
        <v>350942.36137326946</v>
      </c>
      <c r="G15" s="161">
        <v>18079.373832103312</v>
      </c>
      <c r="H15" s="162">
        <v>15118.785075479591</v>
      </c>
      <c r="I15" s="163">
        <v>49110.743544383811</v>
      </c>
      <c r="J15" s="164">
        <v>1665214.9665526613</v>
      </c>
      <c r="K15" s="162">
        <v>210821.351</v>
      </c>
      <c r="L15" s="165">
        <v>71.555416399999999</v>
      </c>
      <c r="M15" s="164">
        <v>504444.86200000002</v>
      </c>
      <c r="N15" s="162">
        <v>1708.5329324323907</v>
      </c>
      <c r="O15" s="165">
        <v>1467.69</v>
      </c>
      <c r="P15" s="164">
        <v>54849.103000000003</v>
      </c>
      <c r="Q15" s="165">
        <v>33555.785000000003</v>
      </c>
      <c r="U15" s="360"/>
    </row>
    <row r="16" spans="1:21" ht="25" customHeight="1">
      <c r="E16" s="159" t="s">
        <v>293</v>
      </c>
      <c r="F16" s="160">
        <v>491115.4473474035</v>
      </c>
      <c r="G16" s="161">
        <v>79041.578894890015</v>
      </c>
      <c r="H16" s="162">
        <v>83563.538116029988</v>
      </c>
      <c r="I16" s="163">
        <v>59196.776081930002</v>
      </c>
      <c r="J16" s="164">
        <v>27433826.836332809</v>
      </c>
      <c r="K16" s="162">
        <v>276576</v>
      </c>
      <c r="L16" s="165">
        <v>41584</v>
      </c>
      <c r="M16" s="164">
        <v>4416855.5049385689</v>
      </c>
      <c r="N16" s="162">
        <v>11743.2895183</v>
      </c>
      <c r="O16" s="165">
        <v>9721.0845805000008</v>
      </c>
      <c r="P16" s="164">
        <v>209770</v>
      </c>
      <c r="Q16" s="165">
        <v>114404</v>
      </c>
      <c r="U16" s="360"/>
    </row>
    <row r="17" spans="5:21" ht="25" customHeight="1">
      <c r="E17" s="159" t="s">
        <v>252</v>
      </c>
      <c r="F17" s="160">
        <v>1610995.7478372389</v>
      </c>
      <c r="G17" s="161">
        <v>161300.0662320609</v>
      </c>
      <c r="H17" s="162">
        <v>155856.79804745031</v>
      </c>
      <c r="I17" s="163">
        <v>259193.33396509898</v>
      </c>
      <c r="J17" s="164">
        <v>30232585.314749058</v>
      </c>
      <c r="K17" s="162">
        <v>2633000</v>
      </c>
      <c r="L17" s="165">
        <v>87223.395248078465</v>
      </c>
      <c r="M17" s="164">
        <v>9739340.28470698</v>
      </c>
      <c r="N17" s="162">
        <v>27437.827138338936</v>
      </c>
      <c r="O17" s="165">
        <v>8352.9357502406529</v>
      </c>
      <c r="P17" s="164">
        <v>427580.85305830021</v>
      </c>
      <c r="Q17" s="165">
        <v>321816.30028254562</v>
      </c>
      <c r="U17" s="360"/>
    </row>
    <row r="18" spans="5:21" ht="25" customHeight="1">
      <c r="E18" s="159" t="s">
        <v>254</v>
      </c>
      <c r="F18" s="160">
        <v>744847.57346797653</v>
      </c>
      <c r="G18" s="161">
        <v>56896.684516384586</v>
      </c>
      <c r="H18" s="162">
        <v>60677.542447051426</v>
      </c>
      <c r="I18" s="163">
        <v>155059.18666422501</v>
      </c>
      <c r="J18" s="164">
        <v>5824672.8506798064</v>
      </c>
      <c r="K18" s="162">
        <v>256595.29747260001</v>
      </c>
      <c r="L18" s="165">
        <v>2268.2730000000001</v>
      </c>
      <c r="M18" s="164">
        <v>686228.94459578546</v>
      </c>
      <c r="N18" s="162">
        <v>25862.113552958221</v>
      </c>
      <c r="O18" s="165">
        <v>7092.1505490622203</v>
      </c>
      <c r="P18" s="164">
        <v>104802.99771772405</v>
      </c>
      <c r="Q18" s="165">
        <v>87555.128179017236</v>
      </c>
      <c r="U18" s="360"/>
    </row>
    <row r="19" spans="5:21" ht="25" customHeight="1">
      <c r="E19" s="159" t="s">
        <v>256</v>
      </c>
      <c r="F19" s="160">
        <v>440927.83076536481</v>
      </c>
      <c r="G19" s="161">
        <v>47257.241439408004</v>
      </c>
      <c r="H19" s="162">
        <v>39697.079153160004</v>
      </c>
      <c r="I19" s="163">
        <v>167816.07762519602</v>
      </c>
      <c r="J19" s="164">
        <v>774301.55258570402</v>
      </c>
      <c r="K19" s="162">
        <v>144692.72654636801</v>
      </c>
      <c r="L19" s="165">
        <v>28769.434653960001</v>
      </c>
      <c r="M19" s="164">
        <v>5949500.8736980967</v>
      </c>
      <c r="N19" s="162">
        <v>483.44113532</v>
      </c>
      <c r="O19" s="165">
        <v>829.88496276400008</v>
      </c>
      <c r="P19" s="164">
        <v>168246.48754456401</v>
      </c>
      <c r="Q19" s="165">
        <v>204973.55076998801</v>
      </c>
      <c r="U19" s="360"/>
    </row>
    <row r="20" spans="5:21" ht="25" customHeight="1">
      <c r="E20" s="159" t="s">
        <v>295</v>
      </c>
      <c r="F20" s="160">
        <v>1286322.1365683451</v>
      </c>
      <c r="G20" s="161">
        <v>177865.07906164537</v>
      </c>
      <c r="H20" s="162">
        <v>199029.22295508729</v>
      </c>
      <c r="I20" s="163">
        <v>148522.17366551</v>
      </c>
      <c r="J20" s="164">
        <v>77681358</v>
      </c>
      <c r="K20" s="162">
        <v>2672507.6618872401</v>
      </c>
      <c r="L20" s="165">
        <v>174612</v>
      </c>
      <c r="M20" s="164">
        <v>35232504.646611743</v>
      </c>
      <c r="N20" s="162">
        <v>104950.48515605793</v>
      </c>
      <c r="O20" s="165">
        <v>24019.738818165195</v>
      </c>
      <c r="P20" s="164">
        <v>649514</v>
      </c>
      <c r="Q20" s="165">
        <v>462414</v>
      </c>
      <c r="U20" s="360"/>
    </row>
    <row r="21" spans="5:21" ht="25" customHeight="1">
      <c r="E21" s="159" t="s">
        <v>258</v>
      </c>
      <c r="F21" s="160">
        <v>257418.62358116606</v>
      </c>
      <c r="G21" s="161">
        <v>18865.291411821741</v>
      </c>
      <c r="H21" s="162">
        <v>32036.123835855888</v>
      </c>
      <c r="I21" s="163">
        <v>83571.538637231337</v>
      </c>
      <c r="J21" s="164">
        <v>13841786.557116261</v>
      </c>
      <c r="K21" s="162">
        <v>110571.6557</v>
      </c>
      <c r="L21" s="165">
        <v>20268.39886613694</v>
      </c>
      <c r="M21" s="164">
        <v>573262.00460827257</v>
      </c>
      <c r="N21" s="162">
        <v>2219.2721417906951</v>
      </c>
      <c r="O21" s="165">
        <v>5215.9665584300001</v>
      </c>
      <c r="P21" s="164">
        <v>78274.881306273994</v>
      </c>
      <c r="Q21" s="165">
        <v>64403.714989303473</v>
      </c>
      <c r="U21" s="360"/>
    </row>
    <row r="22" spans="5:21" ht="25" customHeight="1">
      <c r="E22" s="159" t="s">
        <v>297</v>
      </c>
      <c r="F22" s="160">
        <v>442617.6779367</v>
      </c>
      <c r="G22" s="161">
        <v>159074.097618</v>
      </c>
      <c r="H22" s="162">
        <v>172964.61025200001</v>
      </c>
      <c r="I22" s="163">
        <v>109010.01347999999</v>
      </c>
      <c r="J22" s="164">
        <v>7108867.0038830005</v>
      </c>
      <c r="K22" s="162">
        <v>940078.62934400002</v>
      </c>
      <c r="L22" s="165">
        <v>20964</v>
      </c>
      <c r="M22" s="164">
        <v>1304734.7755829999</v>
      </c>
      <c r="N22" s="162">
        <v>3523.3899310000002</v>
      </c>
      <c r="O22" s="165">
        <v>3624.5854319999999</v>
      </c>
      <c r="P22" s="164">
        <v>80682.825712999998</v>
      </c>
      <c r="Q22" s="165">
        <v>34599.770084000003</v>
      </c>
      <c r="U22" s="360"/>
    </row>
    <row r="23" spans="5:21" ht="25" customHeight="1">
      <c r="E23" s="159" t="s">
        <v>259</v>
      </c>
      <c r="F23" s="160">
        <v>251962.12950400004</v>
      </c>
      <c r="G23" s="161">
        <v>18381.697560958055</v>
      </c>
      <c r="H23" s="162">
        <v>24768.533246876665</v>
      </c>
      <c r="I23" s="163">
        <v>40333.206227570008</v>
      </c>
      <c r="J23" s="164">
        <v>9798605.9341193698</v>
      </c>
      <c r="K23" s="162">
        <v>111504.446</v>
      </c>
      <c r="L23" s="165">
        <v>5090.6149244259313</v>
      </c>
      <c r="M23" s="164">
        <v>207133.28125000012</v>
      </c>
      <c r="N23" s="162">
        <v>4530.4664873383344</v>
      </c>
      <c r="O23" s="165">
        <v>1342.6264757699998</v>
      </c>
      <c r="P23" s="164">
        <v>131910.64730740801</v>
      </c>
      <c r="Q23" s="165">
        <v>101824.38494802</v>
      </c>
      <c r="U23" s="360"/>
    </row>
    <row r="24" spans="5:21" ht="25" customHeight="1">
      <c r="E24" s="159" t="s">
        <v>262</v>
      </c>
      <c r="F24" s="160">
        <v>294950.02767437272</v>
      </c>
      <c r="G24" s="161">
        <v>17188.012298012294</v>
      </c>
      <c r="H24" s="162">
        <v>16492.908310399205</v>
      </c>
      <c r="I24" s="163">
        <v>158652.01653482998</v>
      </c>
      <c r="J24" s="164">
        <v>7125174.3108778745</v>
      </c>
      <c r="K24" s="162">
        <v>207968.2883242073</v>
      </c>
      <c r="L24" s="165">
        <v>7662.7501343406993</v>
      </c>
      <c r="M24" s="164">
        <v>414594.13535130484</v>
      </c>
      <c r="N24" s="162">
        <v>2346.5236479083851</v>
      </c>
      <c r="O24" s="165">
        <v>133.15091482515999</v>
      </c>
      <c r="P24" s="164">
        <v>123734.45637688162</v>
      </c>
      <c r="Q24" s="165">
        <v>68948.971281602106</v>
      </c>
      <c r="U24" s="360"/>
    </row>
    <row r="25" spans="5:21" ht="25" customHeight="1">
      <c r="E25" s="159" t="s">
        <v>264</v>
      </c>
      <c r="F25" s="160">
        <v>2313302.239469388</v>
      </c>
      <c r="G25" s="161">
        <v>216663.36076251534</v>
      </c>
      <c r="H25" s="162">
        <v>242376.50986878757</v>
      </c>
      <c r="I25" s="163">
        <v>383517.45039681561</v>
      </c>
      <c r="J25" s="164">
        <v>95055985.502371043</v>
      </c>
      <c r="K25" s="162">
        <v>6462416.3375417059</v>
      </c>
      <c r="L25" s="165">
        <v>174440.98900892117</v>
      </c>
      <c r="M25" s="164">
        <v>27933268.398043435</v>
      </c>
      <c r="N25" s="162">
        <v>89646.974468058033</v>
      </c>
      <c r="O25" s="165">
        <v>12473.827941673186</v>
      </c>
      <c r="P25" s="164">
        <v>1434764.1341656491</v>
      </c>
      <c r="Q25" s="165">
        <v>1240509.0369653434</v>
      </c>
      <c r="U25" s="360"/>
    </row>
    <row r="26" spans="5:21" ht="25" customHeight="1">
      <c r="E26" s="159" t="s">
        <v>266</v>
      </c>
      <c r="F26" s="160">
        <v>1167968.0070992983</v>
      </c>
      <c r="G26" s="161">
        <v>124217.984157</v>
      </c>
      <c r="H26" s="162">
        <v>131864.60791199998</v>
      </c>
      <c r="I26" s="163">
        <v>193798.073</v>
      </c>
      <c r="J26" s="164">
        <v>23146669.450934105</v>
      </c>
      <c r="K26" s="162">
        <v>163879.899</v>
      </c>
      <c r="L26" s="165">
        <v>38244.355430000003</v>
      </c>
      <c r="M26" s="164">
        <v>3625195</v>
      </c>
      <c r="N26" s="162">
        <v>18100.775980291321</v>
      </c>
      <c r="O26" s="165">
        <v>5387</v>
      </c>
      <c r="P26" s="164">
        <v>736935.36499999999</v>
      </c>
      <c r="Q26" s="165">
        <v>620389.19500000007</v>
      </c>
      <c r="U26" s="360"/>
    </row>
    <row r="27" spans="5:21" ht="25" customHeight="1">
      <c r="E27" s="159" t="s">
        <v>267</v>
      </c>
      <c r="F27" s="160">
        <v>682434.220218</v>
      </c>
      <c r="G27" s="161">
        <v>140513.98830880885</v>
      </c>
      <c r="H27" s="162">
        <v>107461.27876686469</v>
      </c>
      <c r="I27" s="163">
        <v>120068.56502133168</v>
      </c>
      <c r="J27" s="164">
        <v>11019148.302430691</v>
      </c>
      <c r="K27" s="162">
        <v>357973.478</v>
      </c>
      <c r="L27" s="165">
        <v>17557.971000000001</v>
      </c>
      <c r="M27" s="164">
        <v>2454741.9144709995</v>
      </c>
      <c r="N27" s="162">
        <v>4380.7657576721012</v>
      </c>
      <c r="O27" s="165">
        <v>3212.5880890000003</v>
      </c>
      <c r="P27" s="164">
        <v>169300.74153099998</v>
      </c>
      <c r="Q27" s="165">
        <v>117322.74567101426</v>
      </c>
      <c r="U27" s="360"/>
    </row>
    <row r="28" spans="5:21" ht="25" customHeight="1">
      <c r="E28" s="159" t="s">
        <v>269</v>
      </c>
      <c r="F28" s="160">
        <v>267962.03641957376</v>
      </c>
      <c r="G28" s="161">
        <v>47503.962764101743</v>
      </c>
      <c r="H28" s="162">
        <v>63526.7824792553</v>
      </c>
      <c r="I28" s="163">
        <v>25247.383329335829</v>
      </c>
      <c r="J28" s="164">
        <v>5556896.6789999995</v>
      </c>
      <c r="K28" s="162">
        <v>295589</v>
      </c>
      <c r="L28" s="165">
        <v>0</v>
      </c>
      <c r="M28" s="164">
        <v>416792.41878886265</v>
      </c>
      <c r="N28" s="162">
        <v>586.87861270150006</v>
      </c>
      <c r="O28" s="165">
        <v>1370</v>
      </c>
      <c r="P28" s="164">
        <v>124953.744507</v>
      </c>
      <c r="Q28" s="165">
        <v>103834.814017</v>
      </c>
      <c r="U28" s="360"/>
    </row>
    <row r="29" spans="5:21" ht="25" customHeight="1">
      <c r="E29" s="159" t="s">
        <v>300</v>
      </c>
      <c r="F29" s="160">
        <v>264167.96203149651</v>
      </c>
      <c r="G29" s="161">
        <v>95072.255800579034</v>
      </c>
      <c r="H29" s="162">
        <v>98316.595597809501</v>
      </c>
      <c r="I29" s="163">
        <v>49627.859289620013</v>
      </c>
      <c r="J29" s="164">
        <v>5369007.8631845992</v>
      </c>
      <c r="K29" s="162">
        <v>240932.20668563998</v>
      </c>
      <c r="L29" s="165">
        <v>22793.968000000001</v>
      </c>
      <c r="M29" s="164">
        <v>2588894.9744949462</v>
      </c>
      <c r="N29" s="162">
        <v>15137.580691466497</v>
      </c>
      <c r="O29" s="165">
        <v>3184.3180092367447</v>
      </c>
      <c r="P29" s="164">
        <v>68449.087152079999</v>
      </c>
      <c r="Q29" s="165">
        <v>8223.4122004610508</v>
      </c>
      <c r="U29" s="360"/>
    </row>
    <row r="30" spans="5:21" ht="25" customHeight="1">
      <c r="E30" s="159" t="s">
        <v>271</v>
      </c>
      <c r="F30" s="160">
        <v>806619.90075898438</v>
      </c>
      <c r="G30" s="161">
        <v>61036.521957707999</v>
      </c>
      <c r="H30" s="162">
        <v>87908.734174404002</v>
      </c>
      <c r="I30" s="163">
        <v>169114.507018776</v>
      </c>
      <c r="J30" s="164">
        <v>15615719.98326516</v>
      </c>
      <c r="K30" s="162">
        <v>29794.417172784</v>
      </c>
      <c r="L30" s="165">
        <v>32924.552550384004</v>
      </c>
      <c r="M30" s="164">
        <v>6744582.0694046523</v>
      </c>
      <c r="N30" s="162">
        <v>14467.932877464</v>
      </c>
      <c r="O30" s="165">
        <v>5223.9723641159999</v>
      </c>
      <c r="P30" s="164">
        <v>46440.029948664</v>
      </c>
      <c r="Q30" s="165">
        <v>84667.926153096007</v>
      </c>
      <c r="U30" s="360"/>
    </row>
    <row r="31" spans="5:21" ht="25" customHeight="1">
      <c r="E31" s="159" t="s">
        <v>273</v>
      </c>
      <c r="F31" s="160">
        <v>280318.64245941641</v>
      </c>
      <c r="G31" s="161">
        <v>3452.7390557458189</v>
      </c>
      <c r="H31" s="162">
        <v>3628.7055192322764</v>
      </c>
      <c r="I31" s="163">
        <v>51042.257216022743</v>
      </c>
      <c r="J31" s="164">
        <v>435977.60138980253</v>
      </c>
      <c r="K31" s="162">
        <v>0</v>
      </c>
      <c r="L31" s="165">
        <v>0</v>
      </c>
      <c r="M31" s="164">
        <v>315117.13661519729</v>
      </c>
      <c r="N31" s="162">
        <v>887.36613854875327</v>
      </c>
      <c r="O31" s="165">
        <v>213.24601908709863</v>
      </c>
      <c r="P31" s="164">
        <v>6575.7772216482072</v>
      </c>
      <c r="Q31" s="165">
        <v>2192.4161286115441</v>
      </c>
      <c r="U31" s="360"/>
    </row>
    <row r="32" spans="5:21" ht="25" customHeight="1">
      <c r="E32" s="159" t="s">
        <v>275</v>
      </c>
      <c r="F32" s="160">
        <v>532583.7574</v>
      </c>
      <c r="G32" s="161">
        <v>96462.892999999996</v>
      </c>
      <c r="H32" s="162">
        <v>49142.635999999999</v>
      </c>
      <c r="I32" s="163">
        <v>229168.71400000001</v>
      </c>
      <c r="J32" s="164">
        <v>20223414.785</v>
      </c>
      <c r="K32" s="162">
        <v>743000</v>
      </c>
      <c r="L32" s="165">
        <v>20598.007000000001</v>
      </c>
      <c r="M32" s="164">
        <v>6453355.068</v>
      </c>
      <c r="N32" s="162">
        <v>23715.607</v>
      </c>
      <c r="O32" s="165">
        <v>2191.9369999999999</v>
      </c>
      <c r="P32" s="164">
        <v>371220.88099999999</v>
      </c>
      <c r="Q32" s="165">
        <v>200723.36600000001</v>
      </c>
      <c r="U32" s="360"/>
    </row>
    <row r="33" spans="5:21" ht="25" customHeight="1">
      <c r="E33" s="159" t="s">
        <v>382</v>
      </c>
      <c r="F33" s="160">
        <v>205760.32778220924</v>
      </c>
      <c r="G33" s="161">
        <v>12175.021917204796</v>
      </c>
      <c r="H33" s="162">
        <v>1481.4633419751638</v>
      </c>
      <c r="I33" s="163">
        <v>163589.51649726401</v>
      </c>
      <c r="J33" s="164">
        <v>256791.51010970655</v>
      </c>
      <c r="K33" s="162">
        <v>101674.50053560801</v>
      </c>
      <c r="L33" s="165">
        <v>1340.5255766226137</v>
      </c>
      <c r="M33" s="164">
        <v>111170.95659527341</v>
      </c>
      <c r="N33" s="162">
        <v>574.23700505600004</v>
      </c>
      <c r="O33" s="165">
        <v>604.77012939200006</v>
      </c>
      <c r="P33" s="164">
        <v>9144.6639438614875</v>
      </c>
      <c r="Q33" s="165">
        <v>4871.2385865000006</v>
      </c>
      <c r="U33" s="360"/>
    </row>
    <row r="34" spans="5:21" ht="25" customHeight="1">
      <c r="E34" s="159" t="s">
        <v>277</v>
      </c>
      <c r="F34" s="160">
        <v>610102.30000000005</v>
      </c>
      <c r="G34" s="161">
        <v>23435.623161488696</v>
      </c>
      <c r="H34" s="162">
        <v>45621</v>
      </c>
      <c r="I34" s="163">
        <v>142160</v>
      </c>
      <c r="J34" s="164">
        <v>25856281.732881293</v>
      </c>
      <c r="K34" s="162">
        <v>18</v>
      </c>
      <c r="L34" s="165">
        <v>8540.380000000001</v>
      </c>
      <c r="M34" s="164">
        <v>3406823</v>
      </c>
      <c r="N34" s="162">
        <v>2367</v>
      </c>
      <c r="O34" s="165">
        <v>2354</v>
      </c>
      <c r="P34" s="164">
        <v>219309</v>
      </c>
      <c r="Q34" s="165">
        <v>111841</v>
      </c>
      <c r="U34" s="360"/>
    </row>
    <row r="35" spans="5:21" ht="25" customHeight="1">
      <c r="E35" s="159" t="s">
        <v>279</v>
      </c>
      <c r="F35" s="160">
        <v>731024.90521874558</v>
      </c>
      <c r="G35" s="161">
        <v>145778.47374659489</v>
      </c>
      <c r="H35" s="162">
        <v>114728.33540992704</v>
      </c>
      <c r="I35" s="163">
        <v>92090.730597985254</v>
      </c>
      <c r="J35" s="164">
        <v>29183631.62074193</v>
      </c>
      <c r="K35" s="162">
        <v>24756.017120339999</v>
      </c>
      <c r="L35" s="165">
        <v>57936.570028392001</v>
      </c>
      <c r="M35" s="164">
        <v>13787008.385053284</v>
      </c>
      <c r="N35" s="162">
        <v>6599.7289222329618</v>
      </c>
      <c r="O35" s="165">
        <v>3689.0881236</v>
      </c>
      <c r="P35" s="164">
        <v>222623.5607086021</v>
      </c>
      <c r="Q35" s="165">
        <v>174411.47126015744</v>
      </c>
      <c r="U35" s="360"/>
    </row>
    <row r="36" spans="5:21" ht="25" customHeight="1">
      <c r="E36" s="159" t="s">
        <v>591</v>
      </c>
      <c r="F36" s="160">
        <v>224944.83869</v>
      </c>
      <c r="G36" s="161">
        <v>6959.1660000000002</v>
      </c>
      <c r="H36" s="162">
        <v>15810.772000000001</v>
      </c>
      <c r="I36" s="163">
        <v>28203.775000000001</v>
      </c>
      <c r="J36" s="164">
        <v>239768.35699999999</v>
      </c>
      <c r="K36" s="162">
        <v>71037.494999999995</v>
      </c>
      <c r="L36" s="165">
        <v>522.21699999999998</v>
      </c>
      <c r="M36" s="164">
        <v>178146.61300000001</v>
      </c>
      <c r="N36" s="162">
        <v>1762.7539999999999</v>
      </c>
      <c r="O36" s="165">
        <v>128.19399999999999</v>
      </c>
      <c r="P36" s="164">
        <v>78571.576000000001</v>
      </c>
      <c r="Q36" s="165">
        <v>62206.692999999999</v>
      </c>
      <c r="U36" s="360"/>
    </row>
    <row r="37" spans="5:21" ht="25" customHeight="1">
      <c r="E37" s="159" t="s">
        <v>280</v>
      </c>
      <c r="F37" s="160">
        <v>1523092.1421796042</v>
      </c>
      <c r="G37" s="161">
        <v>85126.258903432754</v>
      </c>
      <c r="H37" s="162">
        <v>147612.38244519252</v>
      </c>
      <c r="I37" s="163">
        <v>289325.62984079937</v>
      </c>
      <c r="J37" s="164">
        <v>11748002.885736588</v>
      </c>
      <c r="K37" s="162">
        <v>1119415</v>
      </c>
      <c r="L37" s="165">
        <v>54227.890193898413</v>
      </c>
      <c r="M37" s="164">
        <v>5786566.5999999996</v>
      </c>
      <c r="N37" s="162">
        <v>15502.450015955983</v>
      </c>
      <c r="O37" s="165">
        <v>4484.3469999999998</v>
      </c>
      <c r="P37" s="164">
        <v>972514.26399999997</v>
      </c>
      <c r="Q37" s="165">
        <v>694414.45400000003</v>
      </c>
      <c r="U37" s="360"/>
    </row>
    <row r="38" spans="5:21" ht="25" customHeight="1">
      <c r="E38" s="159" t="s">
        <v>282</v>
      </c>
      <c r="F38" s="160">
        <v>276125.69591777842</v>
      </c>
      <c r="G38" s="161">
        <v>26295.221452454316</v>
      </c>
      <c r="H38" s="162">
        <v>32380.336937598731</v>
      </c>
      <c r="I38" s="163">
        <v>102072.99619435762</v>
      </c>
      <c r="J38" s="164">
        <v>19069160.557417385</v>
      </c>
      <c r="K38" s="162">
        <v>754155.88091829314</v>
      </c>
      <c r="L38" s="165">
        <v>16021.000015828748</v>
      </c>
      <c r="M38" s="164">
        <v>1786908.5714109</v>
      </c>
      <c r="N38" s="162">
        <v>8392.189247967839</v>
      </c>
      <c r="O38" s="165">
        <v>325.34793494717997</v>
      </c>
      <c r="P38" s="164">
        <v>107371.41007521928</v>
      </c>
      <c r="Q38" s="165">
        <v>194618.13525999902</v>
      </c>
      <c r="R38" s="166"/>
      <c r="U38" s="360"/>
    </row>
    <row r="39" spans="5:21" ht="25" customHeight="1">
      <c r="E39" s="159" t="s">
        <v>283</v>
      </c>
      <c r="F39" s="160">
        <v>1219284.4066834999</v>
      </c>
      <c r="G39" s="161">
        <v>160711.48913747998</v>
      </c>
      <c r="H39" s="162">
        <v>228799.45804659999</v>
      </c>
      <c r="I39" s="163">
        <v>225377.48282943</v>
      </c>
      <c r="J39" s="164">
        <v>29234345.941315752</v>
      </c>
      <c r="K39" s="162">
        <v>2430552.5159827899</v>
      </c>
      <c r="L39" s="165">
        <v>98994.858240000001</v>
      </c>
      <c r="M39" s="164">
        <v>13190776.66575844</v>
      </c>
      <c r="N39" s="162">
        <v>39330.566492639999</v>
      </c>
      <c r="O39" s="165">
        <v>8462</v>
      </c>
      <c r="P39" s="164">
        <v>480074.92698900006</v>
      </c>
      <c r="Q39" s="165">
        <v>423900.46203508001</v>
      </c>
      <c r="R39" s="166"/>
      <c r="U39" s="360"/>
    </row>
    <row r="40" spans="5:21" ht="25" customHeight="1">
      <c r="E40" s="159" t="s">
        <v>285</v>
      </c>
      <c r="F40" s="160">
        <v>700945.37529824255</v>
      </c>
      <c r="G40" s="161">
        <v>123584.53953148237</v>
      </c>
      <c r="H40" s="162">
        <v>139953.97454021295</v>
      </c>
      <c r="I40" s="163">
        <v>90400.572807656601</v>
      </c>
      <c r="J40" s="164">
        <v>28056139.604685057</v>
      </c>
      <c r="K40" s="162">
        <v>1023779.501702586</v>
      </c>
      <c r="L40" s="165">
        <v>37130.567667952499</v>
      </c>
      <c r="M40" s="164">
        <v>6316958.0756020658</v>
      </c>
      <c r="N40" s="162">
        <v>41061.525168383414</v>
      </c>
      <c r="O40" s="165">
        <v>1563.3187765500002</v>
      </c>
      <c r="P40" s="164">
        <v>531193.01284812007</v>
      </c>
      <c r="Q40" s="165">
        <v>475351.091477265</v>
      </c>
      <c r="U40" s="360"/>
    </row>
    <row r="41" spans="5:21" ht="25" customHeight="1">
      <c r="E41" s="159" t="s">
        <v>287</v>
      </c>
      <c r="F41" s="195">
        <v>220340.32757659158</v>
      </c>
      <c r="G41" s="196">
        <v>8797.0033649733741</v>
      </c>
      <c r="H41" s="197">
        <v>13133.08549489615</v>
      </c>
      <c r="I41" s="198">
        <v>104190.23794466285</v>
      </c>
      <c r="J41" s="199">
        <v>7430814.8904218609</v>
      </c>
      <c r="K41" s="197">
        <v>179281.0639716454</v>
      </c>
      <c r="L41" s="200">
        <v>0</v>
      </c>
      <c r="M41" s="199">
        <v>676639.9623450035</v>
      </c>
      <c r="N41" s="197">
        <v>2150.0329781668324</v>
      </c>
      <c r="O41" s="200">
        <v>115.43443081966998</v>
      </c>
      <c r="P41" s="199">
        <v>43774.154780542616</v>
      </c>
      <c r="Q41" s="200">
        <v>35425.501387830285</v>
      </c>
      <c r="U41" s="360"/>
    </row>
    <row r="42" spans="5:21" ht="25" customHeight="1" thickBot="1">
      <c r="E42" s="159" t="s">
        <v>289</v>
      </c>
      <c r="F42" s="189">
        <v>1001572.8879</v>
      </c>
      <c r="G42" s="190">
        <v>175631.88862173998</v>
      </c>
      <c r="H42" s="191">
        <v>233192.86779213999</v>
      </c>
      <c r="I42" s="192">
        <v>105202.978</v>
      </c>
      <c r="J42" s="193">
        <v>13080299.283058409</v>
      </c>
      <c r="K42" s="191">
        <v>513304.08</v>
      </c>
      <c r="L42" s="194">
        <v>56234.862616290222</v>
      </c>
      <c r="M42" s="193">
        <v>2632665.5010000002</v>
      </c>
      <c r="N42" s="191">
        <v>11961.709000000001</v>
      </c>
      <c r="O42" s="194">
        <v>5773.3959999999997</v>
      </c>
      <c r="P42" s="193">
        <v>447613.06</v>
      </c>
      <c r="Q42" s="194">
        <v>398671.97399999999</v>
      </c>
      <c r="U42" s="360"/>
    </row>
    <row r="43" spans="5:21" ht="15.5">
      <c r="F43" s="167"/>
      <c r="G43" s="168"/>
      <c r="H43" s="166"/>
      <c r="I43" s="166"/>
      <c r="J43" s="166"/>
      <c r="K43" s="166"/>
      <c r="L43" s="166"/>
      <c r="M43" s="166"/>
      <c r="N43" s="166"/>
      <c r="O43" s="166"/>
      <c r="P43" s="166"/>
      <c r="Q43" s="166"/>
    </row>
    <row r="44" spans="5:21" ht="15.5">
      <c r="F44" s="445">
        <f>+F19-'[2]Summary - 2018'!F$19</f>
        <v>0</v>
      </c>
      <c r="G44" s="168">
        <f>+G19-'[2]Summary - 2018'!G$19</f>
        <v>0</v>
      </c>
      <c r="H44" s="166">
        <f>+H19-'[2]Summary - 2018'!H$19</f>
        <v>0</v>
      </c>
      <c r="I44" s="166">
        <f>+I19-'[2]Summary - 2018'!I$19</f>
        <v>0</v>
      </c>
      <c r="J44" s="166">
        <f>+J19-'[2]Summary - 2018'!J$19</f>
        <v>0</v>
      </c>
      <c r="K44" s="166">
        <f>+K19-'[2]Summary - 2018'!K$19</f>
        <v>0</v>
      </c>
      <c r="L44" s="166">
        <f>+L19-'[2]Summary - 2018'!L$19</f>
        <v>0</v>
      </c>
      <c r="M44" s="166">
        <f>+M19-'[2]Summary - 2018'!M$19</f>
        <v>0</v>
      </c>
      <c r="N44" s="166">
        <f>+N19-'[2]Summary - 2018'!N$19</f>
        <v>0</v>
      </c>
      <c r="O44" s="166">
        <f>+O19-'[2]Summary - 2018'!O$19</f>
        <v>0</v>
      </c>
      <c r="P44" s="137">
        <f>+P19-'[2]Summary - 2018'!P$19</f>
        <v>0</v>
      </c>
      <c r="Q44" s="137">
        <f>+Q19-'[2]Summary - 2018'!Q$19</f>
        <v>0</v>
      </c>
    </row>
    <row r="45" spans="5:21" ht="15.5">
      <c r="F45" s="167"/>
      <c r="G45" s="168"/>
      <c r="H45" s="166"/>
      <c r="I45" s="166"/>
      <c r="J45" s="166"/>
      <c r="K45" s="166"/>
      <c r="L45" s="166"/>
      <c r="M45" s="166"/>
      <c r="N45" s="166"/>
      <c r="O45" s="166"/>
      <c r="P45" s="166"/>
      <c r="Q45" s="166"/>
    </row>
    <row r="46" spans="5:21" ht="15.5">
      <c r="F46" s="167"/>
      <c r="G46" s="168"/>
      <c r="H46" s="166"/>
      <c r="I46" s="166"/>
      <c r="J46" s="166"/>
      <c r="K46" s="166"/>
      <c r="L46" s="166"/>
      <c r="M46" s="166"/>
      <c r="N46" s="166"/>
      <c r="O46" s="166"/>
      <c r="P46" s="169" t="s">
        <v>323</v>
      </c>
      <c r="Q46" s="170">
        <f ca="1">NOW()</f>
        <v>44062.939043981482</v>
      </c>
    </row>
    <row r="47" spans="5:21" ht="15.5">
      <c r="E47" s="138">
        <f>+COUNTA(E7:E44)</f>
        <v>36</v>
      </c>
      <c r="F47" s="167"/>
      <c r="G47" s="168"/>
      <c r="H47" s="166"/>
      <c r="I47" s="166"/>
      <c r="J47" s="166"/>
      <c r="K47" s="166"/>
      <c r="L47" s="166"/>
      <c r="M47" s="166"/>
      <c r="N47" s="166"/>
      <c r="O47" s="166"/>
      <c r="P47" s="166"/>
      <c r="Q47" s="166"/>
    </row>
    <row r="48" spans="5:21" ht="15.5">
      <c r="F48" s="167"/>
      <c r="G48" s="168"/>
      <c r="H48" s="166"/>
      <c r="I48" s="166"/>
      <c r="J48" s="166"/>
      <c r="K48" s="166"/>
      <c r="L48" s="166"/>
      <c r="M48" s="166"/>
      <c r="N48" s="166"/>
      <c r="O48" s="166"/>
      <c r="P48" s="166"/>
      <c r="Q48" s="166"/>
    </row>
    <row r="49" spans="6:17" ht="15.5">
      <c r="F49" s="167"/>
      <c r="G49" s="168"/>
      <c r="H49" s="166"/>
      <c r="I49" s="166"/>
      <c r="J49" s="166"/>
      <c r="K49" s="166"/>
      <c r="L49" s="166"/>
      <c r="M49" s="166"/>
      <c r="N49" s="166"/>
      <c r="O49" s="166"/>
      <c r="P49" s="166"/>
      <c r="Q49" s="166"/>
    </row>
    <row r="50" spans="6:17" ht="15.5">
      <c r="F50" s="167"/>
      <c r="G50" s="168"/>
      <c r="H50" s="166"/>
      <c r="I50" s="166"/>
      <c r="J50" s="166"/>
      <c r="K50" s="166"/>
      <c r="L50" s="166"/>
      <c r="M50" s="166"/>
      <c r="N50" s="166"/>
      <c r="O50" s="166"/>
      <c r="P50" s="166"/>
      <c r="Q50" s="166"/>
    </row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  <row r="65" ht="15.75" customHeight="1"/>
  </sheetData>
  <sheetProtection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3" orientation="landscape" cellComments="atEnd" r:id="rId1"/>
  <headerFooter>
    <oddFooter>&amp;LEuropean Banking Authority&amp;REnd-2018 G-SII disclosure exercise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 tint="-0.249977111117893"/>
    <pageSetUpPr fitToPage="1"/>
  </sheetPr>
  <dimension ref="A1:U65"/>
  <sheetViews>
    <sheetView showGridLines="0" view="pageBreakPreview" zoomScale="50" zoomScaleNormal="50" zoomScaleSheetLayoutView="50" workbookViewId="0">
      <pane xSplit="5" ySplit="6" topLeftCell="F7" activePane="bottomRight" state="frozen"/>
      <selection activeCell="H14" sqref="H14"/>
      <selection pane="topRight" activeCell="H14" sqref="H14"/>
      <selection pane="bottomLeft" activeCell="H14" sqref="H14"/>
      <selection pane="bottomRight" activeCell="E15" sqref="E15"/>
    </sheetView>
  </sheetViews>
  <sheetFormatPr defaultColWidth="9.1796875" defaultRowHeight="0" customHeight="1" zeroHeight="1"/>
  <cols>
    <col min="1" max="1" width="9.7265625" style="286" hidden="1" customWidth="1"/>
    <col min="2" max="2" width="11.1796875" style="286" hidden="1" customWidth="1"/>
    <col min="3" max="3" width="20.26953125" style="286" hidden="1" customWidth="1"/>
    <col min="4" max="4" width="15.453125" style="264" hidden="1" customWidth="1"/>
    <col min="5" max="5" width="40.7265625" style="138" customWidth="1"/>
    <col min="6" max="6" width="20.7265625" style="137" customWidth="1"/>
    <col min="7" max="7" width="20.7265625" style="171" customWidth="1"/>
    <col min="8" max="17" width="20.7265625" style="137" customWidth="1"/>
    <col min="18" max="18" width="4.7265625" style="137" customWidth="1"/>
    <col min="19" max="20" width="9.1796875" style="137" customWidth="1"/>
    <col min="21" max="21" width="11.453125" style="137" customWidth="1"/>
    <col min="22" max="22" width="9.1796875" style="137" customWidth="1"/>
    <col min="23" max="16384" width="9.1796875" style="137"/>
  </cols>
  <sheetData>
    <row r="1" spans="1:21" s="264" customFormat="1" ht="15.75" customHeight="1">
      <c r="A1" s="286"/>
      <c r="B1" s="286"/>
      <c r="C1" s="286"/>
      <c r="E1" s="268"/>
      <c r="F1" s="269">
        <v>1103</v>
      </c>
      <c r="G1" s="270">
        <v>1045</v>
      </c>
      <c r="H1" s="269">
        <v>1052</v>
      </c>
      <c r="I1" s="269">
        <v>1060</v>
      </c>
      <c r="J1" s="269">
        <v>1073</v>
      </c>
      <c r="K1" s="269">
        <v>1074</v>
      </c>
      <c r="L1" s="269">
        <v>1077</v>
      </c>
      <c r="M1" s="269">
        <v>1080</v>
      </c>
      <c r="N1" s="269">
        <v>1085</v>
      </c>
      <c r="O1" s="269">
        <v>1086</v>
      </c>
      <c r="P1" s="269">
        <v>1087</v>
      </c>
      <c r="Q1" s="269">
        <v>1091</v>
      </c>
    </row>
    <row r="2" spans="1:21" s="139" customFormat="1" ht="24" customHeight="1" thickBot="1">
      <c r="A2" s="287"/>
      <c r="B2" s="287"/>
      <c r="C2" s="287"/>
      <c r="D2" s="265"/>
      <c r="E2" s="140"/>
      <c r="F2" s="466" t="s">
        <v>655</v>
      </c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21" s="141" customFormat="1" ht="24" customHeight="1">
      <c r="A3" s="288"/>
      <c r="B3" s="288"/>
      <c r="C3" s="288"/>
      <c r="D3" s="266"/>
      <c r="E3" s="142" t="s">
        <v>304</v>
      </c>
      <c r="F3" s="467" t="s">
        <v>305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21" s="143" customFormat="1" ht="18.5">
      <c r="A4" s="289"/>
      <c r="B4" s="289"/>
      <c r="C4" s="289"/>
      <c r="D4" s="267"/>
      <c r="E4" s="144"/>
      <c r="F4" s="145" t="s">
        <v>306</v>
      </c>
      <c r="G4" s="470" t="s">
        <v>307</v>
      </c>
      <c r="H4" s="470"/>
      <c r="I4" s="470"/>
      <c r="J4" s="471" t="s">
        <v>308</v>
      </c>
      <c r="K4" s="471"/>
      <c r="L4" s="471"/>
      <c r="M4" s="472" t="s">
        <v>309</v>
      </c>
      <c r="N4" s="472"/>
      <c r="O4" s="472"/>
      <c r="P4" s="473" t="s">
        <v>310</v>
      </c>
      <c r="Q4" s="473"/>
    </row>
    <row r="5" spans="1:21" s="143" customFormat="1" ht="18.5">
      <c r="A5" s="289"/>
      <c r="B5" s="289"/>
      <c r="C5" s="289"/>
      <c r="D5" s="267"/>
      <c r="E5" s="144"/>
      <c r="F5" s="463" t="s">
        <v>311</v>
      </c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5"/>
    </row>
    <row r="6" spans="1:21" ht="110.25" customHeight="1" thickBot="1">
      <c r="E6" s="146" t="s">
        <v>312</v>
      </c>
      <c r="F6" s="147" t="s">
        <v>376</v>
      </c>
      <c r="G6" s="148" t="s">
        <v>313</v>
      </c>
      <c r="H6" s="149" t="s">
        <v>314</v>
      </c>
      <c r="I6" s="150" t="s">
        <v>315</v>
      </c>
      <c r="J6" s="151" t="s">
        <v>316</v>
      </c>
      <c r="K6" s="152" t="s">
        <v>317</v>
      </c>
      <c r="L6" s="153" t="s">
        <v>318</v>
      </c>
      <c r="M6" s="154" t="s">
        <v>377</v>
      </c>
      <c r="N6" s="155" t="s">
        <v>319</v>
      </c>
      <c r="O6" s="156" t="s">
        <v>320</v>
      </c>
      <c r="P6" s="157" t="s">
        <v>321</v>
      </c>
      <c r="Q6" s="158" t="s">
        <v>322</v>
      </c>
    </row>
    <row r="7" spans="1:21" ht="25" customHeight="1">
      <c r="E7" s="159" t="s">
        <v>238</v>
      </c>
      <c r="F7" s="183">
        <v>487465.96058150003</v>
      </c>
      <c r="G7" s="184">
        <v>75132.811691999988</v>
      </c>
      <c r="H7" s="185">
        <v>41433.686389000002</v>
      </c>
      <c r="I7" s="186">
        <v>113618.221083</v>
      </c>
      <c r="J7" s="187">
        <v>10315795</v>
      </c>
      <c r="K7" s="185">
        <v>187153.95671299999</v>
      </c>
      <c r="L7" s="188">
        <v>11873</v>
      </c>
      <c r="M7" s="187">
        <v>1244620</v>
      </c>
      <c r="N7" s="185">
        <v>1888</v>
      </c>
      <c r="O7" s="188">
        <v>1343.7293259999999</v>
      </c>
      <c r="P7" s="187">
        <v>119217</v>
      </c>
      <c r="Q7" s="188">
        <v>119705.74973499999</v>
      </c>
      <c r="U7" s="360"/>
    </row>
    <row r="8" spans="1:21" ht="25" customHeight="1">
      <c r="E8" s="159" t="s">
        <v>241</v>
      </c>
      <c r="F8" s="160">
        <v>239168.68059999999</v>
      </c>
      <c r="G8" s="161">
        <v>21518.523000000001</v>
      </c>
      <c r="H8" s="162">
        <v>6781.973</v>
      </c>
      <c r="I8" s="163">
        <v>15266.739</v>
      </c>
      <c r="J8" s="164">
        <v>194635.7</v>
      </c>
      <c r="K8" s="162">
        <v>11810.723</v>
      </c>
      <c r="L8" s="165">
        <v>0</v>
      </c>
      <c r="M8" s="164">
        <v>74060.596000000005</v>
      </c>
      <c r="N8" s="162">
        <v>1300.5540000000001</v>
      </c>
      <c r="O8" s="165">
        <v>498.43200000000002</v>
      </c>
      <c r="P8" s="164">
        <v>22569.888999999999</v>
      </c>
      <c r="Q8" s="165">
        <v>5105.1059999999998</v>
      </c>
      <c r="U8" s="360"/>
    </row>
    <row r="9" spans="1:21" ht="25" customHeight="1">
      <c r="E9" s="159" t="s">
        <v>243</v>
      </c>
      <c r="F9" s="160">
        <v>1282327.0179945831</v>
      </c>
      <c r="G9" s="161">
        <v>167993.60296115992</v>
      </c>
      <c r="H9" s="162">
        <v>186249.99347781827</v>
      </c>
      <c r="I9" s="163">
        <v>204110.53620835181</v>
      </c>
      <c r="J9" s="164">
        <v>44140426.420855217</v>
      </c>
      <c r="K9" s="162">
        <v>114566.685093679</v>
      </c>
      <c r="L9" s="165">
        <v>276942.38251396664</v>
      </c>
      <c r="M9" s="164">
        <v>27501535.119146459</v>
      </c>
      <c r="N9" s="162">
        <v>89048.895761228239</v>
      </c>
      <c r="O9" s="165">
        <v>17694.397171443001</v>
      </c>
      <c r="P9" s="164">
        <v>752595.15582532506</v>
      </c>
      <c r="Q9" s="165">
        <v>558075.13280243706</v>
      </c>
      <c r="U9" s="360"/>
    </row>
    <row r="10" spans="1:21" ht="25" customHeight="1">
      <c r="E10" s="159" t="s">
        <v>291</v>
      </c>
      <c r="F10" s="160">
        <v>233086.68774138004</v>
      </c>
      <c r="G10" s="161">
        <v>49754.006948220042</v>
      </c>
      <c r="H10" s="162">
        <v>89108.036119320008</v>
      </c>
      <c r="I10" s="163">
        <v>46300.635320519999</v>
      </c>
      <c r="J10" s="164">
        <v>2056688.746</v>
      </c>
      <c r="K10" s="162">
        <v>102999.48627739001</v>
      </c>
      <c r="L10" s="165">
        <v>8140.898972</v>
      </c>
      <c r="M10" s="164">
        <v>1080617.8604185774</v>
      </c>
      <c r="N10" s="162">
        <v>4466.3783932000024</v>
      </c>
      <c r="O10" s="165">
        <v>376.23534810000001</v>
      </c>
      <c r="P10" s="164">
        <v>31210.036</v>
      </c>
      <c r="Q10" s="165">
        <v>12887.446</v>
      </c>
      <c r="U10" s="360"/>
    </row>
    <row r="11" spans="1:21" ht="25" customHeight="1">
      <c r="E11" s="159" t="s">
        <v>246</v>
      </c>
      <c r="F11" s="160">
        <v>719400.70799999998</v>
      </c>
      <c r="G11" s="161">
        <v>44588.20757028208</v>
      </c>
      <c r="H11" s="162">
        <v>72801.278333487106</v>
      </c>
      <c r="I11" s="163">
        <v>112103.469</v>
      </c>
      <c r="J11" s="164">
        <v>6524536.9224534342</v>
      </c>
      <c r="K11" s="162">
        <v>786157.48400000005</v>
      </c>
      <c r="L11" s="165">
        <v>30373.62977363</v>
      </c>
      <c r="M11" s="164">
        <v>2682654.8110000002</v>
      </c>
      <c r="N11" s="162">
        <v>8629.6862797059857</v>
      </c>
      <c r="O11" s="165">
        <v>1291.8579999999999</v>
      </c>
      <c r="P11" s="164">
        <v>356646.99099999998</v>
      </c>
      <c r="Q11" s="165">
        <v>330276.64399999997</v>
      </c>
      <c r="U11" s="360"/>
    </row>
    <row r="12" spans="1:21" ht="25" customHeight="1">
      <c r="E12" s="159" t="s">
        <v>362</v>
      </c>
      <c r="F12" s="160">
        <v>218553.42288549297</v>
      </c>
      <c r="G12" s="161">
        <v>5179.0130033315363</v>
      </c>
      <c r="H12" s="162">
        <v>20525.032753319319</v>
      </c>
      <c r="I12" s="163">
        <v>31264.706999999999</v>
      </c>
      <c r="J12" s="164">
        <v>914724.21100000001</v>
      </c>
      <c r="K12" s="162">
        <v>37721.14</v>
      </c>
      <c r="L12" s="165">
        <v>959.23400000000004</v>
      </c>
      <c r="M12" s="164">
        <v>331698.35499999998</v>
      </c>
      <c r="N12" s="162">
        <v>868.14300000000003</v>
      </c>
      <c r="O12" s="165">
        <v>336.68799999999999</v>
      </c>
      <c r="P12" s="164">
        <v>12443.135</v>
      </c>
      <c r="Q12" s="165">
        <v>17971.491000000002</v>
      </c>
      <c r="U12" s="360"/>
    </row>
    <row r="13" spans="1:21" ht="25" customHeight="1">
      <c r="E13" s="159" t="s">
        <v>248</v>
      </c>
      <c r="F13" s="160">
        <v>1819746.235167</v>
      </c>
      <c r="G13" s="161">
        <v>121491.735</v>
      </c>
      <c r="H13" s="162">
        <v>172401.11</v>
      </c>
      <c r="I13" s="163">
        <v>292930.20299999998</v>
      </c>
      <c r="J13" s="164">
        <v>41862460.236911923</v>
      </c>
      <c r="K13" s="162">
        <v>5411303.4529999997</v>
      </c>
      <c r="L13" s="165">
        <v>200275.58900000001</v>
      </c>
      <c r="M13" s="164">
        <v>20262889.412</v>
      </c>
      <c r="N13" s="162">
        <v>66460.918999999994</v>
      </c>
      <c r="O13" s="165">
        <v>9519.1479999999992</v>
      </c>
      <c r="P13" s="164">
        <v>942044.52899999998</v>
      </c>
      <c r="Q13" s="165">
        <v>871025.90099999995</v>
      </c>
      <c r="U13" s="360"/>
    </row>
    <row r="14" spans="1:21" ht="25" customHeight="1">
      <c r="E14" s="159" t="s">
        <v>250</v>
      </c>
      <c r="F14" s="160">
        <v>1183741.7403856278</v>
      </c>
      <c r="G14" s="161">
        <v>67100.575256720738</v>
      </c>
      <c r="H14" s="162">
        <v>111571.61499506317</v>
      </c>
      <c r="I14" s="163">
        <v>265030.850216288</v>
      </c>
      <c r="J14" s="164">
        <v>20522902.369566504</v>
      </c>
      <c r="K14" s="162">
        <v>89874.073000000004</v>
      </c>
      <c r="L14" s="165">
        <v>37832.427795000003</v>
      </c>
      <c r="M14" s="164">
        <v>5051947.9999999991</v>
      </c>
      <c r="N14" s="162">
        <v>33891.320323281048</v>
      </c>
      <c r="O14" s="165">
        <v>13409.644</v>
      </c>
      <c r="P14" s="164">
        <v>183554.50691827293</v>
      </c>
      <c r="Q14" s="165">
        <v>166076.959454</v>
      </c>
      <c r="U14" s="360"/>
    </row>
    <row r="15" spans="1:21" ht="25" customHeight="1">
      <c r="E15" s="159" t="s">
        <v>691</v>
      </c>
      <c r="F15" s="160">
        <v>350133.70145019563</v>
      </c>
      <c r="G15" s="161">
        <v>8788.1567643426279</v>
      </c>
      <c r="H15" s="162">
        <v>25407.95252701742</v>
      </c>
      <c r="I15" s="163">
        <v>54958.968035221464</v>
      </c>
      <c r="J15" s="164">
        <v>1542047.2940304966</v>
      </c>
      <c r="K15" s="162">
        <v>195249.22106948</v>
      </c>
      <c r="L15" s="165">
        <v>508.77983329000006</v>
      </c>
      <c r="M15" s="164">
        <v>466889.451</v>
      </c>
      <c r="N15" s="162">
        <v>3141.7094619542695</v>
      </c>
      <c r="O15" s="165">
        <v>744.63800000000003</v>
      </c>
      <c r="P15" s="164">
        <v>48835.853999999999</v>
      </c>
      <c r="Q15" s="165">
        <v>9626.6040310000008</v>
      </c>
      <c r="U15" s="360"/>
    </row>
    <row r="16" spans="1:21" ht="25" customHeight="1">
      <c r="E16" s="159" t="s">
        <v>293</v>
      </c>
      <c r="F16" s="160">
        <v>475579.39832624968</v>
      </c>
      <c r="G16" s="161">
        <v>76084.854866380017</v>
      </c>
      <c r="H16" s="162">
        <v>82554.50697771</v>
      </c>
      <c r="I16" s="163">
        <v>66885.634139300004</v>
      </c>
      <c r="J16" s="164">
        <v>25733367.812578127</v>
      </c>
      <c r="K16" s="162">
        <v>317455</v>
      </c>
      <c r="L16" s="165">
        <v>39661</v>
      </c>
      <c r="M16" s="164">
        <v>3962698</v>
      </c>
      <c r="N16" s="162">
        <v>17274.033248711501</v>
      </c>
      <c r="O16" s="165">
        <v>5519.6603112180746</v>
      </c>
      <c r="P16" s="164">
        <v>184011</v>
      </c>
      <c r="Q16" s="165">
        <v>110015</v>
      </c>
      <c r="U16" s="360"/>
    </row>
    <row r="17" spans="5:21" ht="25" customHeight="1">
      <c r="E17" s="159" t="s">
        <v>252</v>
      </c>
      <c r="F17" s="160">
        <v>1493620.3200042148</v>
      </c>
      <c r="G17" s="161">
        <v>166024.65697749544</v>
      </c>
      <c r="H17" s="162">
        <v>140370.04034849856</v>
      </c>
      <c r="I17" s="163">
        <v>247476.48301094322</v>
      </c>
      <c r="J17" s="164">
        <v>27393632.487020269</v>
      </c>
      <c r="K17" s="162">
        <v>2656000</v>
      </c>
      <c r="L17" s="165">
        <v>84496.550587551479</v>
      </c>
      <c r="M17" s="164">
        <v>12131158.746142227</v>
      </c>
      <c r="N17" s="162">
        <v>22852.906274080407</v>
      </c>
      <c r="O17" s="165">
        <v>4789.2216420993527</v>
      </c>
      <c r="P17" s="164">
        <v>377112.3269252599</v>
      </c>
      <c r="Q17" s="165">
        <v>293870.50040398294</v>
      </c>
      <c r="U17" s="360"/>
    </row>
    <row r="18" spans="5:21" ht="25" customHeight="1">
      <c r="E18" s="159" t="s">
        <v>254</v>
      </c>
      <c r="F18" s="160">
        <v>700607.18736414169</v>
      </c>
      <c r="G18" s="161">
        <v>53058.220072708813</v>
      </c>
      <c r="H18" s="162">
        <v>59484.337403777463</v>
      </c>
      <c r="I18" s="163">
        <v>146960.469898852</v>
      </c>
      <c r="J18" s="164">
        <v>5857924.7414706554</v>
      </c>
      <c r="K18" s="162">
        <v>265598.38395460998</v>
      </c>
      <c r="L18" s="165">
        <v>2446.0569999999998</v>
      </c>
      <c r="M18" s="164">
        <v>450836.06513391668</v>
      </c>
      <c r="N18" s="162">
        <v>29409.494174877829</v>
      </c>
      <c r="O18" s="165">
        <v>6872.1231844598205</v>
      </c>
      <c r="P18" s="164">
        <v>94417.224245376376</v>
      </c>
      <c r="Q18" s="165">
        <v>84037.941036428965</v>
      </c>
      <c r="U18" s="360"/>
    </row>
    <row r="19" spans="5:21" ht="25" customHeight="1">
      <c r="E19" s="159" t="s">
        <v>256</v>
      </c>
      <c r="F19" s="160">
        <v>461768.07072857686</v>
      </c>
      <c r="G19" s="161">
        <v>47487.273301781999</v>
      </c>
      <c r="H19" s="162">
        <v>33216.027173310002</v>
      </c>
      <c r="I19" s="163">
        <v>194480.38309629299</v>
      </c>
      <c r="J19" s="164">
        <v>653220.86445979599</v>
      </c>
      <c r="K19" s="162">
        <v>152881.97332854901</v>
      </c>
      <c r="L19" s="165">
        <v>20795.578240119001</v>
      </c>
      <c r="M19" s="164">
        <v>5058400.395840615</v>
      </c>
      <c r="N19" s="162">
        <v>670.12317347099997</v>
      </c>
      <c r="O19" s="165">
        <v>947.09130008900001</v>
      </c>
      <c r="P19" s="164">
        <v>181264.89326036102</v>
      </c>
      <c r="Q19" s="165">
        <v>208437.58873978301</v>
      </c>
      <c r="U19" s="360"/>
    </row>
    <row r="20" spans="5:21" ht="25" customHeight="1">
      <c r="E20" s="159" t="s">
        <v>295</v>
      </c>
      <c r="F20" s="160">
        <v>1409118.447862338</v>
      </c>
      <c r="G20" s="161">
        <v>227571.42683373677</v>
      </c>
      <c r="H20" s="162">
        <v>279086.61181769019</v>
      </c>
      <c r="I20" s="163">
        <v>178930.17434558002</v>
      </c>
      <c r="J20" s="164">
        <v>96093441.395061776</v>
      </c>
      <c r="K20" s="162">
        <v>3118809.2569913319</v>
      </c>
      <c r="L20" s="165">
        <v>249814.09999999998</v>
      </c>
      <c r="M20" s="164">
        <v>41873167.563544497</v>
      </c>
      <c r="N20" s="162">
        <v>161059.30044665176</v>
      </c>
      <c r="O20" s="165">
        <v>21185.827236004101</v>
      </c>
      <c r="P20" s="164">
        <v>695472</v>
      </c>
      <c r="Q20" s="165">
        <v>544092</v>
      </c>
      <c r="U20" s="360"/>
    </row>
    <row r="21" spans="5:21" ht="25" customHeight="1">
      <c r="E21" s="159" t="s">
        <v>258</v>
      </c>
      <c r="F21" s="160">
        <v>265770.57734303683</v>
      </c>
      <c r="G21" s="161">
        <v>15873.49532616927</v>
      </c>
      <c r="H21" s="162">
        <v>28392.482308793613</v>
      </c>
      <c r="I21" s="163">
        <v>80484.978322972762</v>
      </c>
      <c r="J21" s="164">
        <v>14445786.573700964</v>
      </c>
      <c r="K21" s="162">
        <v>146743.49359200001</v>
      </c>
      <c r="L21" s="165">
        <v>20426.755281757203</v>
      </c>
      <c r="M21" s="164">
        <v>495403.18892488803</v>
      </c>
      <c r="N21" s="162">
        <v>3738.4613273813579</v>
      </c>
      <c r="O21" s="165">
        <v>5933.8638049380006</v>
      </c>
      <c r="P21" s="164">
        <v>101204.73969243</v>
      </c>
      <c r="Q21" s="165">
        <v>69241.443959723372</v>
      </c>
      <c r="U21" s="360"/>
    </row>
    <row r="22" spans="5:21" ht="25" customHeight="1">
      <c r="E22" s="159" t="s">
        <v>297</v>
      </c>
      <c r="F22" s="160">
        <v>432903.49594379996</v>
      </c>
      <c r="G22" s="161">
        <v>152338.56450000001</v>
      </c>
      <c r="H22" s="162">
        <v>179464.82091499999</v>
      </c>
      <c r="I22" s="163">
        <v>108657.389586</v>
      </c>
      <c r="J22" s="164">
        <v>6692884.0611640001</v>
      </c>
      <c r="K22" s="162">
        <v>936047.503868</v>
      </c>
      <c r="L22" s="165">
        <v>17105.330720000002</v>
      </c>
      <c r="M22" s="164">
        <v>1133588.9113380001</v>
      </c>
      <c r="N22" s="162">
        <v>17217.655805999999</v>
      </c>
      <c r="O22" s="165">
        <v>3421.5780329999998</v>
      </c>
      <c r="P22" s="164">
        <v>79266.313334000006</v>
      </c>
      <c r="Q22" s="165">
        <v>31519.626256</v>
      </c>
      <c r="U22" s="360"/>
    </row>
    <row r="23" spans="5:21" ht="25" customHeight="1">
      <c r="E23" s="159" t="s">
        <v>259</v>
      </c>
      <c r="F23" s="160">
        <v>236506.53962036996</v>
      </c>
      <c r="G23" s="161">
        <v>17315.80536609</v>
      </c>
      <c r="H23" s="162">
        <v>23916.464492750001</v>
      </c>
      <c r="I23" s="163">
        <v>40681.799509849996</v>
      </c>
      <c r="J23" s="164">
        <v>8018405.5640000002</v>
      </c>
      <c r="K23" s="162">
        <v>124232.11900000001</v>
      </c>
      <c r="L23" s="165">
        <v>5272.5230725116107</v>
      </c>
      <c r="M23" s="164">
        <v>222167.63752499997</v>
      </c>
      <c r="N23" s="162">
        <v>5274.5074489899989</v>
      </c>
      <c r="O23" s="165">
        <v>842.85291014999996</v>
      </c>
      <c r="P23" s="164">
        <v>121194.01527878</v>
      </c>
      <c r="Q23" s="165">
        <v>94982.787626549994</v>
      </c>
      <c r="U23" s="360"/>
    </row>
    <row r="24" spans="5:21" ht="25" customHeight="1">
      <c r="E24" s="159" t="s">
        <v>262</v>
      </c>
      <c r="F24" s="160">
        <v>288883.1407128693</v>
      </c>
      <c r="G24" s="161">
        <v>15701.473405213512</v>
      </c>
      <c r="H24" s="162">
        <v>15607.449643464071</v>
      </c>
      <c r="I24" s="163">
        <v>151847.84846566254</v>
      </c>
      <c r="J24" s="164">
        <v>8651812.2899641711</v>
      </c>
      <c r="K24" s="162">
        <v>233488.03066450308</v>
      </c>
      <c r="L24" s="165">
        <v>7715.8427950434179</v>
      </c>
      <c r="M24" s="164">
        <v>419116.65846658516</v>
      </c>
      <c r="N24" s="162">
        <v>2625.1924762859826</v>
      </c>
      <c r="O24" s="165">
        <v>162.36809021273402</v>
      </c>
      <c r="P24" s="164">
        <v>110517.88244198376</v>
      </c>
      <c r="Q24" s="165">
        <v>68212.271517089306</v>
      </c>
      <c r="U24" s="360"/>
    </row>
    <row r="25" spans="5:21" ht="25" customHeight="1">
      <c r="E25" s="159" t="s">
        <v>264</v>
      </c>
      <c r="F25" s="160">
        <v>2168531.1357533964</v>
      </c>
      <c r="G25" s="161">
        <v>233563.01323242064</v>
      </c>
      <c r="H25" s="162">
        <v>221653.12765914266</v>
      </c>
      <c r="I25" s="163">
        <v>386939.07645900291</v>
      </c>
      <c r="J25" s="164">
        <v>84732260.854291812</v>
      </c>
      <c r="K25" s="162">
        <v>6459190.3313402254</v>
      </c>
      <c r="L25" s="165">
        <v>184370.30374130941</v>
      </c>
      <c r="M25" s="164">
        <v>21130045.2628536</v>
      </c>
      <c r="N25" s="162">
        <v>92422.275062049375</v>
      </c>
      <c r="O25" s="165">
        <v>11296.112730059584</v>
      </c>
      <c r="P25" s="164">
        <v>1341440.6017366778</v>
      </c>
      <c r="Q25" s="165">
        <v>1163205.0454584779</v>
      </c>
      <c r="U25" s="360"/>
    </row>
    <row r="26" spans="5:21" ht="25" customHeight="1">
      <c r="E26" s="159" t="s">
        <v>266</v>
      </c>
      <c r="F26" s="160">
        <v>1085213.6954300001</v>
      </c>
      <c r="G26" s="161">
        <v>132974.366408</v>
      </c>
      <c r="H26" s="162">
        <v>113912.272</v>
      </c>
      <c r="I26" s="163">
        <v>171967.628</v>
      </c>
      <c r="J26" s="164">
        <v>26954151.210420217</v>
      </c>
      <c r="K26" s="162">
        <v>189815.55</v>
      </c>
      <c r="L26" s="165">
        <v>37659</v>
      </c>
      <c r="M26" s="164">
        <v>3800937</v>
      </c>
      <c r="N26" s="162">
        <v>7991.2250000000058</v>
      </c>
      <c r="O26" s="165">
        <v>2034</v>
      </c>
      <c r="P26" s="164">
        <v>720420.10499999998</v>
      </c>
      <c r="Q26" s="165">
        <v>594215</v>
      </c>
      <c r="U26" s="360"/>
    </row>
    <row r="27" spans="5:21" ht="25" customHeight="1">
      <c r="E27" s="159" t="s">
        <v>267</v>
      </c>
      <c r="F27" s="160">
        <v>688523.67748700001</v>
      </c>
      <c r="G27" s="161">
        <v>145310.5778761667</v>
      </c>
      <c r="H27" s="162">
        <v>95746.803388432018</v>
      </c>
      <c r="I27" s="163">
        <v>149180.49428909921</v>
      </c>
      <c r="J27" s="164">
        <v>10294598.201533144</v>
      </c>
      <c r="K27" s="162">
        <v>380807.9713372775</v>
      </c>
      <c r="L27" s="165">
        <v>23419.382000000001</v>
      </c>
      <c r="M27" s="164">
        <v>2618621.038560573</v>
      </c>
      <c r="N27" s="162">
        <v>21698.377765240155</v>
      </c>
      <c r="O27" s="165">
        <v>2854.8780516996758</v>
      </c>
      <c r="P27" s="164">
        <v>169257.57594400001</v>
      </c>
      <c r="Q27" s="165">
        <v>121014.51540199999</v>
      </c>
      <c r="U27" s="360"/>
    </row>
    <row r="28" spans="5:21" ht="25" customHeight="1">
      <c r="E28" s="159" t="s">
        <v>269</v>
      </c>
      <c r="F28" s="160">
        <v>274955.99956272607</v>
      </c>
      <c r="G28" s="161">
        <v>47059.110814176864</v>
      </c>
      <c r="H28" s="162">
        <v>80608.962662798309</v>
      </c>
      <c r="I28" s="163">
        <v>31591.632519711391</v>
      </c>
      <c r="J28" s="164">
        <v>4057329.4087167801</v>
      </c>
      <c r="K28" s="162">
        <v>258825.74530400001</v>
      </c>
      <c r="L28" s="165">
        <v>146.30000000000001</v>
      </c>
      <c r="M28" s="164">
        <v>418935.29811467195</v>
      </c>
      <c r="N28" s="162">
        <v>3425.6051087095002</v>
      </c>
      <c r="O28" s="165">
        <v>2293</v>
      </c>
      <c r="P28" s="164">
        <v>123662</v>
      </c>
      <c r="Q28" s="165">
        <v>171266</v>
      </c>
      <c r="U28" s="360"/>
    </row>
    <row r="29" spans="5:21" ht="25" customHeight="1">
      <c r="E29" s="159" t="s">
        <v>300</v>
      </c>
      <c r="F29" s="160">
        <v>257945.42943514852</v>
      </c>
      <c r="G29" s="161">
        <v>95473.743833877161</v>
      </c>
      <c r="H29" s="162">
        <v>90557.080426635686</v>
      </c>
      <c r="I29" s="163">
        <v>45167.941461629998</v>
      </c>
      <c r="J29" s="164">
        <v>4918238.5533699999</v>
      </c>
      <c r="K29" s="162">
        <v>290589.06051118998</v>
      </c>
      <c r="L29" s="165">
        <v>22510.511708425911</v>
      </c>
      <c r="M29" s="164">
        <v>1803413.429639294</v>
      </c>
      <c r="N29" s="162">
        <v>14419.964481330004</v>
      </c>
      <c r="O29" s="165">
        <v>1360.8299857699999</v>
      </c>
      <c r="P29" s="164">
        <v>66938.182866999996</v>
      </c>
      <c r="Q29" s="165">
        <v>13402.711732</v>
      </c>
      <c r="U29" s="360"/>
    </row>
    <row r="30" spans="5:21" ht="25" customHeight="1">
      <c r="E30" s="159" t="s">
        <v>271</v>
      </c>
      <c r="F30" s="160">
        <v>810088.36503585801</v>
      </c>
      <c r="G30" s="161">
        <v>51849.013228914002</v>
      </c>
      <c r="H30" s="162">
        <v>76174.160037887996</v>
      </c>
      <c r="I30" s="163">
        <v>163699.378991223</v>
      </c>
      <c r="J30" s="164">
        <v>13760547.999821348</v>
      </c>
      <c r="K30" s="162">
        <v>31492.397692037001</v>
      </c>
      <c r="L30" s="165">
        <v>25864.770131236</v>
      </c>
      <c r="M30" s="164">
        <v>4221508.5159171931</v>
      </c>
      <c r="N30" s="162">
        <v>12692.312029277</v>
      </c>
      <c r="O30" s="165">
        <v>4160.138859787</v>
      </c>
      <c r="P30" s="164">
        <v>59023.026732719001</v>
      </c>
      <c r="Q30" s="165">
        <v>107561.737108424</v>
      </c>
      <c r="U30" s="360"/>
    </row>
    <row r="31" spans="5:21" ht="25" customHeight="1">
      <c r="E31" s="159" t="s">
        <v>273</v>
      </c>
      <c r="F31" s="160">
        <v>274818.31489109225</v>
      </c>
      <c r="G31" s="161">
        <v>3341.5719408255418</v>
      </c>
      <c r="H31" s="162">
        <v>2621.2445839146276</v>
      </c>
      <c r="I31" s="163">
        <v>54973.707279345392</v>
      </c>
      <c r="J31" s="164">
        <v>719820.61240996723</v>
      </c>
      <c r="K31" s="162">
        <v>0</v>
      </c>
      <c r="L31" s="165">
        <v>0</v>
      </c>
      <c r="M31" s="164">
        <v>249678.64255595961</v>
      </c>
      <c r="N31" s="162">
        <v>1039.6133480322464</v>
      </c>
      <c r="O31" s="165">
        <v>89.924180677271309</v>
      </c>
      <c r="P31" s="164">
        <v>4078.9874108829999</v>
      </c>
      <c r="Q31" s="165">
        <v>887.28423265818242</v>
      </c>
      <c r="U31" s="360"/>
    </row>
    <row r="32" spans="5:21" ht="25" customHeight="1">
      <c r="E32" s="159" t="s">
        <v>275</v>
      </c>
      <c r="F32" s="160">
        <v>543607.67229999998</v>
      </c>
      <c r="G32" s="161">
        <v>98850.542000000001</v>
      </c>
      <c r="H32" s="162">
        <v>46707.781000000003</v>
      </c>
      <c r="I32" s="163">
        <v>228955.258</v>
      </c>
      <c r="J32" s="164">
        <v>27555231.839000002</v>
      </c>
      <c r="K32" s="162">
        <v>720000</v>
      </c>
      <c r="L32" s="165">
        <v>76203.241999999998</v>
      </c>
      <c r="M32" s="164">
        <v>7228676.5959999999</v>
      </c>
      <c r="N32" s="162">
        <v>26685.618999999999</v>
      </c>
      <c r="O32" s="165">
        <v>2342</v>
      </c>
      <c r="P32" s="164">
        <v>344638</v>
      </c>
      <c r="Q32" s="165">
        <v>309756</v>
      </c>
      <c r="U32" s="360"/>
    </row>
    <row r="33" spans="5:21" ht="25" customHeight="1">
      <c r="E33" s="159" t="s">
        <v>382</v>
      </c>
      <c r="F33" s="160">
        <v>205430.44289986492</v>
      </c>
      <c r="G33" s="161">
        <v>16446.649729701916</v>
      </c>
      <c r="H33" s="162">
        <v>1559.9524287303291</v>
      </c>
      <c r="I33" s="163">
        <v>174096.20018971799</v>
      </c>
      <c r="J33" s="164">
        <v>192071.55832920285</v>
      </c>
      <c r="K33" s="162">
        <v>108337.519952118</v>
      </c>
      <c r="L33" s="165">
        <v>1867.0499321</v>
      </c>
      <c r="M33" s="164">
        <v>150524.49806759966</v>
      </c>
      <c r="N33" s="162">
        <v>665.36466827053425</v>
      </c>
      <c r="O33" s="165">
        <v>503.59387105963401</v>
      </c>
      <c r="P33" s="164">
        <v>8532.7661145550992</v>
      </c>
      <c r="Q33" s="165">
        <v>4014.0439340896282</v>
      </c>
      <c r="U33" s="360"/>
    </row>
    <row r="34" spans="5:21" ht="25" customHeight="1">
      <c r="E34" s="159" t="s">
        <v>277</v>
      </c>
      <c r="F34" s="160">
        <v>619543.89999999991</v>
      </c>
      <c r="G34" s="161">
        <v>22346</v>
      </c>
      <c r="H34" s="162">
        <v>44257</v>
      </c>
      <c r="I34" s="163">
        <v>152769</v>
      </c>
      <c r="J34" s="164">
        <v>17560415.07353206</v>
      </c>
      <c r="K34" s="162">
        <v>10</v>
      </c>
      <c r="L34" s="165">
        <v>7177</v>
      </c>
      <c r="M34" s="164">
        <v>2910541</v>
      </c>
      <c r="N34" s="162">
        <v>1903</v>
      </c>
      <c r="O34" s="165">
        <v>1432</v>
      </c>
      <c r="P34" s="164">
        <v>221848</v>
      </c>
      <c r="Q34" s="165">
        <v>68673.254057585</v>
      </c>
      <c r="U34" s="360"/>
    </row>
    <row r="35" spans="5:21" ht="25" customHeight="1">
      <c r="E35" s="159" t="s">
        <v>279</v>
      </c>
      <c r="F35" s="160">
        <v>776287.88488457631</v>
      </c>
      <c r="G35" s="161">
        <v>108672.14881920004</v>
      </c>
      <c r="H35" s="162">
        <v>120581.20590544412</v>
      </c>
      <c r="I35" s="163">
        <v>95195.157978219999</v>
      </c>
      <c r="J35" s="164">
        <v>32567741.176981188</v>
      </c>
      <c r="K35" s="162">
        <v>27407.774763869002</v>
      </c>
      <c r="L35" s="165">
        <v>49293.870470723494</v>
      </c>
      <c r="M35" s="164">
        <v>15748876.564091172</v>
      </c>
      <c r="N35" s="162">
        <v>11049.789151427049</v>
      </c>
      <c r="O35" s="165">
        <v>3746.4918910680003</v>
      </c>
      <c r="P35" s="164">
        <v>234374.66881102911</v>
      </c>
      <c r="Q35" s="165">
        <v>201388.17104620871</v>
      </c>
      <c r="U35" s="360"/>
    </row>
    <row r="36" spans="5:21" ht="25" customHeight="1">
      <c r="E36" s="159" t="s">
        <v>591</v>
      </c>
      <c r="F36" s="160">
        <v>226499.06349999999</v>
      </c>
      <c r="G36" s="161">
        <v>6775.3540000000003</v>
      </c>
      <c r="H36" s="162">
        <v>15218.316000000001</v>
      </c>
      <c r="I36" s="163">
        <v>33029.686999999998</v>
      </c>
      <c r="J36" s="164">
        <v>239967.671</v>
      </c>
      <c r="K36" s="162">
        <v>76424.048999999999</v>
      </c>
      <c r="L36" s="165">
        <v>572.65599999999995</v>
      </c>
      <c r="M36" s="164">
        <v>167236.405</v>
      </c>
      <c r="N36" s="162">
        <v>1215.761</v>
      </c>
      <c r="O36" s="165">
        <v>176.28200000000001</v>
      </c>
      <c r="P36" s="164">
        <v>57486.855000000003</v>
      </c>
      <c r="Q36" s="165">
        <v>57836.733999999997</v>
      </c>
      <c r="U36" s="360"/>
    </row>
    <row r="37" spans="5:21" ht="25" customHeight="1">
      <c r="E37" s="159" t="s">
        <v>280</v>
      </c>
      <c r="F37" s="160">
        <v>1495034.663105608</v>
      </c>
      <c r="G37" s="161">
        <v>96431.298813753732</v>
      </c>
      <c r="H37" s="162">
        <v>151209.15656047495</v>
      </c>
      <c r="I37" s="163">
        <v>322521.22626577114</v>
      </c>
      <c r="J37" s="164">
        <v>12622725.138009258</v>
      </c>
      <c r="K37" s="162">
        <v>1016219</v>
      </c>
      <c r="L37" s="165">
        <v>58496.466139023774</v>
      </c>
      <c r="M37" s="164">
        <v>4673700.3049999997</v>
      </c>
      <c r="N37" s="162">
        <v>19956.17844141135</v>
      </c>
      <c r="O37" s="165">
        <v>1359.645</v>
      </c>
      <c r="P37" s="164">
        <v>935174.42299999995</v>
      </c>
      <c r="Q37" s="165">
        <v>809432.8499400001</v>
      </c>
      <c r="U37" s="360"/>
    </row>
    <row r="38" spans="5:21" ht="25" customHeight="1">
      <c r="E38" s="159" t="s">
        <v>282</v>
      </c>
      <c r="F38" s="160">
        <v>257339.41242210122</v>
      </c>
      <c r="G38" s="161">
        <v>24386.094598829935</v>
      </c>
      <c r="H38" s="162">
        <v>31928.979400537526</v>
      </c>
      <c r="I38" s="163">
        <v>95456.342670886195</v>
      </c>
      <c r="J38" s="164">
        <v>19504830.130656071</v>
      </c>
      <c r="K38" s="162">
        <v>817347.11274073867</v>
      </c>
      <c r="L38" s="165">
        <v>383.24575616657017</v>
      </c>
      <c r="M38" s="164">
        <v>1573571.797717836</v>
      </c>
      <c r="N38" s="162">
        <v>8628.651167119584</v>
      </c>
      <c r="O38" s="165">
        <v>308.35754609226001</v>
      </c>
      <c r="P38" s="164">
        <v>94830.593953452029</v>
      </c>
      <c r="Q38" s="165">
        <v>185596.07471728203</v>
      </c>
      <c r="R38" s="166"/>
      <c r="U38" s="360"/>
    </row>
    <row r="39" spans="5:21" ht="25" customHeight="1">
      <c r="E39" s="159" t="s">
        <v>283</v>
      </c>
      <c r="F39" s="160">
        <v>1160560.6381612998</v>
      </c>
      <c r="G39" s="161">
        <v>162938.15520235</v>
      </c>
      <c r="H39" s="162">
        <v>172910.60981541997</v>
      </c>
      <c r="I39" s="163">
        <v>231037.22965302001</v>
      </c>
      <c r="J39" s="164">
        <v>28208825.376822818</v>
      </c>
      <c r="K39" s="162">
        <v>2404634.5460343999</v>
      </c>
      <c r="L39" s="165">
        <v>109976.14866572</v>
      </c>
      <c r="M39" s="164">
        <v>15307275.988652</v>
      </c>
      <c r="N39" s="162">
        <v>82505.042564920004</v>
      </c>
      <c r="O39" s="165">
        <v>6194.4142179999999</v>
      </c>
      <c r="P39" s="164">
        <v>474260.66830399999</v>
      </c>
      <c r="Q39" s="165">
        <v>386830.43403902004</v>
      </c>
      <c r="R39" s="166"/>
      <c r="U39" s="360"/>
    </row>
    <row r="40" spans="5:21" ht="25" customHeight="1">
      <c r="E40" s="159" t="s">
        <v>285</v>
      </c>
      <c r="F40" s="160">
        <v>639213.02117214096</v>
      </c>
      <c r="G40" s="161">
        <v>110319.05930880118</v>
      </c>
      <c r="H40" s="162">
        <v>130355.3788621962</v>
      </c>
      <c r="I40" s="163">
        <v>95573.279558191265</v>
      </c>
      <c r="J40" s="164">
        <v>25444845.237306237</v>
      </c>
      <c r="K40" s="162">
        <v>1088639.1640249239</v>
      </c>
      <c r="L40" s="165">
        <v>34995.413984160004</v>
      </c>
      <c r="M40" s="164">
        <v>5113788.8757729763</v>
      </c>
      <c r="N40" s="162">
        <v>41837.214599493542</v>
      </c>
      <c r="O40" s="165">
        <v>1615.942632864</v>
      </c>
      <c r="P40" s="164">
        <v>497017.25841206044</v>
      </c>
      <c r="Q40" s="165">
        <v>403245.02641352382</v>
      </c>
      <c r="U40" s="360"/>
    </row>
    <row r="41" spans="5:21" ht="25" customHeight="1">
      <c r="E41" s="159" t="s">
        <v>287</v>
      </c>
      <c r="F41" s="195">
        <v>217987.69414665244</v>
      </c>
      <c r="G41" s="196">
        <v>10311.884406850295</v>
      </c>
      <c r="H41" s="197">
        <v>13113.424843841121</v>
      </c>
      <c r="I41" s="198">
        <v>111386.55208509458</v>
      </c>
      <c r="J41" s="199">
        <v>8759769.1620757673</v>
      </c>
      <c r="K41" s="197">
        <v>187758.89945372494</v>
      </c>
      <c r="L41" s="200">
        <v>65.769520165692001</v>
      </c>
      <c r="M41" s="199">
        <v>703504.82952581707</v>
      </c>
      <c r="N41" s="197">
        <v>2696.4328969157018</v>
      </c>
      <c r="O41" s="200">
        <v>41.274507978228002</v>
      </c>
      <c r="P41" s="199">
        <v>34091.838756513425</v>
      </c>
      <c r="Q41" s="200">
        <v>14149.238156084219</v>
      </c>
      <c r="U41" s="360"/>
    </row>
    <row r="42" spans="5:21" ht="25" customHeight="1" thickBot="1">
      <c r="E42" s="159" t="s">
        <v>289</v>
      </c>
      <c r="F42" s="189">
        <v>959035.23879999993</v>
      </c>
      <c r="G42" s="190">
        <v>147286.19</v>
      </c>
      <c r="H42" s="191">
        <v>189996.533</v>
      </c>
      <c r="I42" s="192">
        <v>147483.21599999999</v>
      </c>
      <c r="J42" s="193">
        <v>13026642.532024559</v>
      </c>
      <c r="K42" s="191">
        <v>385151.511</v>
      </c>
      <c r="L42" s="194">
        <v>59587.078999999998</v>
      </c>
      <c r="M42" s="193">
        <v>2329743.9679999999</v>
      </c>
      <c r="N42" s="191">
        <v>27442.413</v>
      </c>
      <c r="O42" s="194">
        <v>3462.8029999999999</v>
      </c>
      <c r="P42" s="193">
        <v>466824.51400000002</v>
      </c>
      <c r="Q42" s="194">
        <v>410265.22499999998</v>
      </c>
      <c r="U42" s="360"/>
    </row>
    <row r="43" spans="5:21" ht="15.5">
      <c r="F43" s="167"/>
      <c r="G43" s="168"/>
      <c r="H43" s="166"/>
      <c r="I43" s="166"/>
      <c r="J43" s="166"/>
      <c r="K43" s="166"/>
      <c r="L43" s="166"/>
      <c r="M43" s="166"/>
      <c r="N43" s="166"/>
      <c r="O43" s="166"/>
      <c r="P43" s="166"/>
      <c r="Q43" s="166"/>
    </row>
    <row r="44" spans="5:21" ht="15.5">
      <c r="F44" s="167"/>
      <c r="G44" s="168"/>
      <c r="H44" s="166"/>
      <c r="I44" s="166"/>
      <c r="J44" s="166"/>
      <c r="K44" s="166"/>
      <c r="L44" s="166"/>
      <c r="M44" s="166"/>
      <c r="N44" s="166"/>
      <c r="O44" s="166"/>
    </row>
    <row r="45" spans="5:21" ht="15.5">
      <c r="F45" s="167"/>
      <c r="G45" s="168"/>
      <c r="H45" s="166"/>
      <c r="I45" s="166"/>
      <c r="J45" s="166"/>
      <c r="K45" s="166"/>
      <c r="L45" s="166"/>
      <c r="M45" s="166"/>
      <c r="N45" s="166"/>
      <c r="O45" s="166"/>
      <c r="P45" s="166"/>
      <c r="Q45" s="166"/>
    </row>
    <row r="46" spans="5:21" ht="15.5">
      <c r="F46" s="167"/>
      <c r="G46" s="168"/>
      <c r="H46" s="166"/>
      <c r="I46" s="166"/>
      <c r="J46" s="166"/>
      <c r="K46" s="166"/>
      <c r="L46" s="166"/>
      <c r="M46" s="166"/>
      <c r="N46" s="166"/>
      <c r="O46" s="166"/>
      <c r="P46" s="169" t="s">
        <v>323</v>
      </c>
      <c r="Q46" s="170">
        <f ca="1">NOW()</f>
        <v>44062.939043981482</v>
      </c>
    </row>
    <row r="47" spans="5:21" ht="15.5">
      <c r="E47" s="138">
        <f>+COUNTA(E7:E44)</f>
        <v>36</v>
      </c>
      <c r="F47" s="167"/>
      <c r="G47" s="168"/>
      <c r="H47" s="166"/>
      <c r="I47" s="166"/>
      <c r="J47" s="166"/>
      <c r="K47" s="166"/>
      <c r="L47" s="166"/>
      <c r="M47" s="166"/>
      <c r="N47" s="166"/>
      <c r="O47" s="166"/>
      <c r="P47" s="166"/>
      <c r="Q47" s="166"/>
    </row>
    <row r="48" spans="5:21" ht="15.5">
      <c r="F48" s="167"/>
      <c r="G48" s="168"/>
      <c r="H48" s="166"/>
      <c r="I48" s="166"/>
      <c r="J48" s="166"/>
      <c r="K48" s="166"/>
      <c r="L48" s="166"/>
      <c r="M48" s="166"/>
      <c r="N48" s="166"/>
      <c r="O48" s="166"/>
      <c r="P48" s="166"/>
      <c r="Q48" s="166"/>
    </row>
    <row r="49" spans="6:17" ht="15.5">
      <c r="F49" s="167"/>
      <c r="G49" s="168"/>
      <c r="H49" s="166"/>
      <c r="I49" s="166"/>
      <c r="J49" s="166"/>
      <c r="K49" s="166"/>
      <c r="L49" s="166"/>
      <c r="M49" s="166"/>
      <c r="N49" s="166"/>
      <c r="O49" s="166"/>
      <c r="P49" s="166"/>
      <c r="Q49" s="166"/>
    </row>
    <row r="50" spans="6:17" ht="15.5">
      <c r="F50" s="167"/>
      <c r="G50" s="168"/>
      <c r="H50" s="166"/>
      <c r="I50" s="166"/>
      <c r="J50" s="166"/>
      <c r="K50" s="166"/>
      <c r="L50" s="166"/>
      <c r="M50" s="166"/>
      <c r="N50" s="166"/>
      <c r="O50" s="166"/>
      <c r="P50" s="166"/>
      <c r="Q50" s="166"/>
    </row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  <row r="65" ht="15.75" customHeight="1"/>
  </sheetData>
  <sheetProtection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3" orientation="landscape" r:id="rId1"/>
  <headerFooter>
    <oddFooter>&amp;LEuropean Banking Authority&amp;REnd-2017 G-SII disclosure exercise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39997558519241921"/>
    <pageSetUpPr fitToPage="1"/>
  </sheetPr>
  <dimension ref="A1:V64"/>
  <sheetViews>
    <sheetView showGridLines="0" view="pageBreakPreview" zoomScale="50" zoomScaleNormal="50" zoomScaleSheetLayoutView="50" workbookViewId="0">
      <pane xSplit="5" ySplit="6" topLeftCell="F7" activePane="bottomRight" state="frozen"/>
      <selection activeCell="E43" sqref="E43"/>
      <selection pane="topRight" activeCell="E43" sqref="E43"/>
      <selection pane="bottomLeft" activeCell="E43" sqref="E43"/>
      <selection pane="bottomRight" activeCell="E42" sqref="E42"/>
    </sheetView>
  </sheetViews>
  <sheetFormatPr defaultColWidth="0" defaultRowHeight="0" customHeight="1" zeroHeight="1"/>
  <cols>
    <col min="1" max="3" width="9.1796875" style="264" hidden="1" customWidth="1"/>
    <col min="4" max="4" width="21.81640625" style="264" hidden="1" customWidth="1"/>
    <col min="5" max="5" width="40.7265625" style="138" customWidth="1"/>
    <col min="6" max="6" width="20.7265625" style="137" customWidth="1"/>
    <col min="7" max="7" width="20.7265625" style="171" customWidth="1"/>
    <col min="8" max="17" width="20.7265625" style="137" customWidth="1"/>
    <col min="18" max="18" width="4.7265625" style="137" customWidth="1"/>
    <col min="19" max="21" width="9.1796875" style="137" customWidth="1"/>
    <col min="22" max="22" width="9.1796875" style="137" hidden="1" customWidth="1"/>
    <col min="23" max="16384" width="0" style="137" hidden="1"/>
  </cols>
  <sheetData>
    <row r="1" spans="1:17" s="264" customFormat="1" ht="15.75" customHeight="1">
      <c r="E1" s="268"/>
      <c r="F1" s="269">
        <v>1103</v>
      </c>
      <c r="G1" s="270">
        <v>1045</v>
      </c>
      <c r="H1" s="269">
        <v>1052</v>
      </c>
      <c r="I1" s="269">
        <v>1060</v>
      </c>
      <c r="J1" s="269">
        <v>1073</v>
      </c>
      <c r="K1" s="269">
        <v>1074</v>
      </c>
      <c r="L1" s="269">
        <v>1077</v>
      </c>
      <c r="M1" s="269">
        <v>1080</v>
      </c>
      <c r="N1" s="269">
        <v>1085</v>
      </c>
      <c r="O1" s="269">
        <v>1086</v>
      </c>
      <c r="P1" s="269">
        <v>1087</v>
      </c>
      <c r="Q1" s="269">
        <v>1091</v>
      </c>
    </row>
    <row r="2" spans="1:17" s="139" customFormat="1" ht="24" customHeight="1" thickBot="1">
      <c r="A2" s="265"/>
      <c r="B2" s="265"/>
      <c r="C2" s="265"/>
      <c r="D2" s="265"/>
      <c r="E2" s="140"/>
      <c r="F2" s="466" t="s">
        <v>598</v>
      </c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s="141" customFormat="1" ht="24" customHeight="1">
      <c r="A3" s="266"/>
      <c r="B3" s="266"/>
      <c r="C3" s="266"/>
      <c r="D3" s="266"/>
      <c r="E3" s="142" t="s">
        <v>304</v>
      </c>
      <c r="F3" s="467" t="s">
        <v>305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17" s="143" customFormat="1" ht="18.5">
      <c r="A4" s="267"/>
      <c r="B4" s="267"/>
      <c r="C4" s="267"/>
      <c r="D4" s="267"/>
      <c r="E4" s="144"/>
      <c r="F4" s="145" t="s">
        <v>306</v>
      </c>
      <c r="G4" s="470" t="s">
        <v>307</v>
      </c>
      <c r="H4" s="470"/>
      <c r="I4" s="470"/>
      <c r="J4" s="471" t="s">
        <v>308</v>
      </c>
      <c r="K4" s="471"/>
      <c r="L4" s="471"/>
      <c r="M4" s="472" t="s">
        <v>309</v>
      </c>
      <c r="N4" s="472"/>
      <c r="O4" s="472"/>
      <c r="P4" s="473" t="s">
        <v>310</v>
      </c>
      <c r="Q4" s="473"/>
    </row>
    <row r="5" spans="1:17" s="143" customFormat="1" ht="18.5">
      <c r="A5" s="267">
        <v>1005</v>
      </c>
      <c r="B5" s="267">
        <v>1007</v>
      </c>
      <c r="C5" s="267"/>
      <c r="D5" s="267"/>
      <c r="E5" s="144"/>
      <c r="F5" s="463" t="s">
        <v>311</v>
      </c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5"/>
    </row>
    <row r="6" spans="1:17" ht="110.25" customHeight="1" thickBot="1">
      <c r="E6" s="146" t="s">
        <v>312</v>
      </c>
      <c r="F6" s="147" t="s">
        <v>376</v>
      </c>
      <c r="G6" s="148" t="s">
        <v>313</v>
      </c>
      <c r="H6" s="149" t="s">
        <v>314</v>
      </c>
      <c r="I6" s="150" t="s">
        <v>315</v>
      </c>
      <c r="J6" s="151" t="s">
        <v>316</v>
      </c>
      <c r="K6" s="152" t="s">
        <v>317</v>
      </c>
      <c r="L6" s="153" t="s">
        <v>318</v>
      </c>
      <c r="M6" s="154" t="s">
        <v>377</v>
      </c>
      <c r="N6" s="155" t="s">
        <v>319</v>
      </c>
      <c r="O6" s="156" t="s">
        <v>320</v>
      </c>
      <c r="P6" s="157" t="s">
        <v>321</v>
      </c>
      <c r="Q6" s="158" t="s">
        <v>322</v>
      </c>
    </row>
    <row r="7" spans="1:17" ht="25" customHeight="1">
      <c r="A7" s="264">
        <v>1</v>
      </c>
      <c r="B7" s="264">
        <v>1000</v>
      </c>
      <c r="C7" s="264" t="s">
        <v>338</v>
      </c>
      <c r="E7" s="159" t="s">
        <v>238</v>
      </c>
      <c r="F7" s="183">
        <v>479926.02389999997</v>
      </c>
      <c r="G7" s="184">
        <v>93217.668000000005</v>
      </c>
      <c r="H7" s="185">
        <v>38147.758999999998</v>
      </c>
      <c r="I7" s="186">
        <v>91979</v>
      </c>
      <c r="J7" s="187">
        <v>3383064.1830000002</v>
      </c>
      <c r="K7" s="185">
        <v>177147.43599999999</v>
      </c>
      <c r="L7" s="188">
        <v>6540.3410000000003</v>
      </c>
      <c r="M7" s="187">
        <v>1210412.4509999999</v>
      </c>
      <c r="N7" s="185">
        <v>1646.136</v>
      </c>
      <c r="O7" s="188">
        <v>2195.9670000000001</v>
      </c>
      <c r="P7" s="187">
        <v>119555.758</v>
      </c>
      <c r="Q7" s="188">
        <v>119782.78599999999</v>
      </c>
    </row>
    <row r="8" spans="1:17" ht="25" customHeight="1">
      <c r="A8" s="264">
        <v>1</v>
      </c>
      <c r="B8" s="264">
        <v>1000</v>
      </c>
      <c r="C8" s="264" t="s">
        <v>337</v>
      </c>
      <c r="E8" s="159" t="s">
        <v>241</v>
      </c>
      <c r="F8" s="160">
        <v>236798.29309999998</v>
      </c>
      <c r="G8" s="161">
        <v>26603.721000000001</v>
      </c>
      <c r="H8" s="162">
        <v>5576.2089999999998</v>
      </c>
      <c r="I8" s="163">
        <v>14268.474</v>
      </c>
      <c r="J8" s="164">
        <v>193819.01800000001</v>
      </c>
      <c r="K8" s="162">
        <v>184314.89300000001</v>
      </c>
      <c r="L8" s="165">
        <v>0</v>
      </c>
      <c r="M8" s="164">
        <v>74822.247000000003</v>
      </c>
      <c r="N8" s="162">
        <v>1708.56</v>
      </c>
      <c r="O8" s="165">
        <v>370.84300000000002</v>
      </c>
      <c r="P8" s="164">
        <v>25208.921999999999</v>
      </c>
      <c r="Q8" s="165">
        <v>7443.0770000000002</v>
      </c>
    </row>
    <row r="9" spans="1:17" ht="25" customHeight="1">
      <c r="A9" s="264">
        <v>1.167978696</v>
      </c>
      <c r="B9" s="264">
        <v>1</v>
      </c>
      <c r="C9" s="264" t="s">
        <v>341</v>
      </c>
      <c r="E9" s="159" t="s">
        <v>243</v>
      </c>
      <c r="F9" s="160">
        <v>1331969.5699471643</v>
      </c>
      <c r="G9" s="161">
        <v>216437.10972474952</v>
      </c>
      <c r="H9" s="162">
        <v>223194.81850938872</v>
      </c>
      <c r="I9" s="163">
        <v>212191.01351841024</v>
      </c>
      <c r="J9" s="164">
        <v>44223226.421753235</v>
      </c>
      <c r="K9" s="162">
        <v>139322.10520472718</v>
      </c>
      <c r="L9" s="165">
        <v>296172.00820517883</v>
      </c>
      <c r="M9" s="164">
        <v>30374642.999468159</v>
      </c>
      <c r="N9" s="162">
        <v>88716.703142606755</v>
      </c>
      <c r="O9" s="165">
        <v>25474.218894483718</v>
      </c>
      <c r="P9" s="164">
        <v>734604.87276398402</v>
      </c>
      <c r="Q9" s="165">
        <v>565625.21896279207</v>
      </c>
    </row>
    <row r="10" spans="1:17" ht="25" customHeight="1">
      <c r="A10" s="264">
        <v>1</v>
      </c>
      <c r="B10" s="264">
        <v>1000</v>
      </c>
      <c r="C10" s="264" t="s">
        <v>329</v>
      </c>
      <c r="E10" s="159" t="s">
        <v>291</v>
      </c>
      <c r="F10" s="160">
        <v>227457.58100000001</v>
      </c>
      <c r="G10" s="161">
        <v>52885.741000000002</v>
      </c>
      <c r="H10" s="162">
        <v>116578.87699999999</v>
      </c>
      <c r="I10" s="163">
        <v>44510.637000000002</v>
      </c>
      <c r="J10" s="164">
        <v>1955916.0049999999</v>
      </c>
      <c r="K10" s="162">
        <v>89008.591</v>
      </c>
      <c r="L10" s="165">
        <v>9686.3269999999993</v>
      </c>
      <c r="M10" s="164">
        <v>1076728.013</v>
      </c>
      <c r="N10" s="162">
        <v>3443.6759999999999</v>
      </c>
      <c r="O10" s="165">
        <v>1411.951</v>
      </c>
      <c r="P10" s="164">
        <v>31099.23</v>
      </c>
      <c r="Q10" s="165">
        <v>8173.1419999999998</v>
      </c>
    </row>
    <row r="11" spans="1:17" ht="25" customHeight="1">
      <c r="A11" s="264">
        <v>1</v>
      </c>
      <c r="B11" s="264">
        <v>1000</v>
      </c>
      <c r="C11" s="264" t="s">
        <v>364</v>
      </c>
      <c r="E11" s="159" t="s">
        <v>246</v>
      </c>
      <c r="F11" s="160">
        <v>773146.13459999999</v>
      </c>
      <c r="G11" s="161">
        <v>72160.621917107186</v>
      </c>
      <c r="H11" s="162">
        <v>99424.282251701414</v>
      </c>
      <c r="I11" s="163">
        <v>132801.41500000001</v>
      </c>
      <c r="J11" s="164">
        <v>6568271.5926196743</v>
      </c>
      <c r="K11" s="162">
        <v>680291.81</v>
      </c>
      <c r="L11" s="165">
        <v>27500.6</v>
      </c>
      <c r="M11" s="164">
        <v>2132941.361</v>
      </c>
      <c r="N11" s="162">
        <v>14872.745302564741</v>
      </c>
      <c r="O11" s="165">
        <v>1263.54</v>
      </c>
      <c r="P11" s="164">
        <v>373789.12599999999</v>
      </c>
      <c r="Q11" s="165">
        <v>379645.30599109159</v>
      </c>
    </row>
    <row r="12" spans="1:17" ht="25" customHeight="1">
      <c r="A12" s="264">
        <v>1</v>
      </c>
      <c r="B12" s="264">
        <v>1000</v>
      </c>
      <c r="C12" s="264" t="s">
        <v>365</v>
      </c>
      <c r="E12" s="159" t="s">
        <v>362</v>
      </c>
      <c r="F12" s="160">
        <v>194112.33324052906</v>
      </c>
      <c r="G12" s="161">
        <v>2932.22</v>
      </c>
      <c r="H12" s="162">
        <v>16018.748446064159</v>
      </c>
      <c r="I12" s="163">
        <v>31029.489016000003</v>
      </c>
      <c r="J12" s="164">
        <v>946274.49300000002</v>
      </c>
      <c r="K12" s="162">
        <v>35085</v>
      </c>
      <c r="L12" s="165">
        <v>1048.288</v>
      </c>
      <c r="M12" s="164">
        <v>354136.516</v>
      </c>
      <c r="N12" s="162">
        <v>2542.4257021640019</v>
      </c>
      <c r="O12" s="165">
        <v>117.08799999999999</v>
      </c>
      <c r="P12" s="164">
        <v>12815.691999999999</v>
      </c>
      <c r="Q12" s="165">
        <v>21048.268</v>
      </c>
    </row>
    <row r="13" spans="1:17" ht="25" customHeight="1">
      <c r="A13" s="264">
        <v>1</v>
      </c>
      <c r="B13" s="264">
        <v>1000</v>
      </c>
      <c r="C13" s="264" t="s">
        <v>356</v>
      </c>
      <c r="E13" s="159" t="s">
        <v>248</v>
      </c>
      <c r="F13" s="160">
        <v>1879936.6462524303</v>
      </c>
      <c r="G13" s="161">
        <v>143431.5870062685</v>
      </c>
      <c r="H13" s="162">
        <v>180092.43947728307</v>
      </c>
      <c r="I13" s="163">
        <v>297840.99276199995</v>
      </c>
      <c r="J13" s="164">
        <v>32208145.386675168</v>
      </c>
      <c r="K13" s="162">
        <v>5060144.1155079864</v>
      </c>
      <c r="L13" s="165">
        <v>162370.47154237729</v>
      </c>
      <c r="M13" s="164">
        <v>21550965.472576514</v>
      </c>
      <c r="N13" s="162">
        <v>85741.67983044275</v>
      </c>
      <c r="O13" s="165">
        <v>14896.171297000003</v>
      </c>
      <c r="P13" s="164">
        <v>1008274.4889999999</v>
      </c>
      <c r="Q13" s="165">
        <v>843713.14580540033</v>
      </c>
    </row>
    <row r="14" spans="1:17" ht="25" customHeight="1">
      <c r="A14" s="264">
        <v>1</v>
      </c>
      <c r="B14" s="264">
        <v>1</v>
      </c>
      <c r="C14" s="264" t="s">
        <v>335</v>
      </c>
      <c r="E14" s="159" t="s">
        <v>250</v>
      </c>
      <c r="F14" s="160">
        <v>1163157.3</v>
      </c>
      <c r="G14" s="161">
        <v>64662.872999999985</v>
      </c>
      <c r="H14" s="162">
        <v>113985.35500000001</v>
      </c>
      <c r="I14" s="163">
        <v>280598.78470400005</v>
      </c>
      <c r="J14" s="164">
        <v>23280312.066972472</v>
      </c>
      <c r="K14" s="162">
        <v>87736.266000000003</v>
      </c>
      <c r="L14" s="165">
        <v>38350.042926460002</v>
      </c>
      <c r="M14" s="164">
        <v>8915294</v>
      </c>
      <c r="N14" s="162">
        <v>28221.568114012727</v>
      </c>
      <c r="O14" s="165">
        <v>14889.054999999998</v>
      </c>
      <c r="P14" s="164">
        <v>208648.49654218115</v>
      </c>
      <c r="Q14" s="165">
        <v>118952.35145900003</v>
      </c>
    </row>
    <row r="15" spans="1:17" ht="25" customHeight="1">
      <c r="A15" s="264">
        <v>1</v>
      </c>
      <c r="B15" s="264">
        <v>1000</v>
      </c>
      <c r="C15" s="264" t="s">
        <v>366</v>
      </c>
      <c r="E15" s="225" t="s">
        <v>691</v>
      </c>
      <c r="F15" s="160">
        <v>328168.85456944653</v>
      </c>
      <c r="G15" s="161">
        <v>11788.204676882613</v>
      </c>
      <c r="H15" s="162">
        <v>12079.792268627547</v>
      </c>
      <c r="I15" s="163">
        <v>55684.081045380321</v>
      </c>
      <c r="J15" s="164">
        <v>2550528.1902901651</v>
      </c>
      <c r="K15" s="162">
        <v>87883.875976390002</v>
      </c>
      <c r="L15" s="165">
        <v>15</v>
      </c>
      <c r="M15" s="164">
        <v>459649.94900000002</v>
      </c>
      <c r="N15" s="162">
        <v>3949.3022357119676</v>
      </c>
      <c r="O15" s="165">
        <v>640.21299999999997</v>
      </c>
      <c r="P15" s="164">
        <v>20287.823</v>
      </c>
      <c r="Q15" s="165">
        <v>17917.523000000001</v>
      </c>
    </row>
    <row r="16" spans="1:17" ht="25" customHeight="1">
      <c r="A16" s="264">
        <v>1</v>
      </c>
      <c r="B16" s="264">
        <v>1</v>
      </c>
      <c r="C16" s="264" t="s">
        <v>330</v>
      </c>
      <c r="E16" s="159" t="s">
        <v>293</v>
      </c>
      <c r="F16" s="160">
        <v>492525.02476253349</v>
      </c>
      <c r="G16" s="161">
        <v>106847</v>
      </c>
      <c r="H16" s="162">
        <v>120757</v>
      </c>
      <c r="I16" s="163">
        <v>63127</v>
      </c>
      <c r="J16" s="164">
        <v>25553212.756817378</v>
      </c>
      <c r="K16" s="162">
        <v>279460.95760973997</v>
      </c>
      <c r="L16" s="165">
        <v>33631</v>
      </c>
      <c r="M16" s="164">
        <v>3811392</v>
      </c>
      <c r="N16" s="162">
        <v>6929</v>
      </c>
      <c r="O16" s="165">
        <v>5352</v>
      </c>
      <c r="P16" s="164">
        <v>207292</v>
      </c>
      <c r="Q16" s="165">
        <v>106954</v>
      </c>
    </row>
    <row r="17" spans="1:17" ht="25" customHeight="1">
      <c r="A17" s="264">
        <v>1</v>
      </c>
      <c r="B17" s="264">
        <v>1</v>
      </c>
      <c r="C17" s="264" t="s">
        <v>358</v>
      </c>
      <c r="E17" s="159" t="s">
        <v>252</v>
      </c>
      <c r="F17" s="160">
        <v>1447004.0416806717</v>
      </c>
      <c r="G17" s="161">
        <v>161810.60348260106</v>
      </c>
      <c r="H17" s="162">
        <v>139491.87082962287</v>
      </c>
      <c r="I17" s="163">
        <v>241994.04906023355</v>
      </c>
      <c r="J17" s="164">
        <v>28460779.316736545</v>
      </c>
      <c r="K17" s="162">
        <v>2522000</v>
      </c>
      <c r="L17" s="165">
        <v>72429.394829372031</v>
      </c>
      <c r="M17" s="164">
        <v>13362356.9685973</v>
      </c>
      <c r="N17" s="162">
        <v>19601.164093454514</v>
      </c>
      <c r="O17" s="165">
        <v>4680.8090510449983</v>
      </c>
      <c r="P17" s="164">
        <v>355189.83934908989</v>
      </c>
      <c r="Q17" s="165">
        <v>191928.24368853381</v>
      </c>
    </row>
    <row r="18" spans="1:17" ht="25" customHeight="1">
      <c r="A18" s="264">
        <v>1</v>
      </c>
      <c r="B18" s="264">
        <v>1000</v>
      </c>
      <c r="C18" s="264" t="s">
        <v>336</v>
      </c>
      <c r="E18" s="159" t="s">
        <v>254</v>
      </c>
      <c r="F18" s="160">
        <v>687372.43617971684</v>
      </c>
      <c r="G18" s="161">
        <v>69653.037877842129</v>
      </c>
      <c r="H18" s="162">
        <v>70801.31179423313</v>
      </c>
      <c r="I18" s="163">
        <v>148142.54786954098</v>
      </c>
      <c r="J18" s="164">
        <v>5661405.9591583554</v>
      </c>
      <c r="K18" s="162">
        <v>316423.18663156999</v>
      </c>
      <c r="L18" s="165">
        <v>2755</v>
      </c>
      <c r="M18" s="164">
        <v>456029.15600000002</v>
      </c>
      <c r="N18" s="162">
        <v>30545.022475367248</v>
      </c>
      <c r="O18" s="165">
        <v>7515.8368690530397</v>
      </c>
      <c r="P18" s="164">
        <v>90872.956477</v>
      </c>
      <c r="Q18" s="165">
        <v>65321.355956841791</v>
      </c>
    </row>
    <row r="19" spans="1:17" ht="25" customHeight="1">
      <c r="A19" s="264">
        <v>0.13450984599999999</v>
      </c>
      <c r="B19" s="264">
        <v>1</v>
      </c>
      <c r="C19" s="264" t="s">
        <v>334</v>
      </c>
      <c r="E19" s="159" t="s">
        <v>256</v>
      </c>
      <c r="F19" s="160">
        <v>456299.09568425996</v>
      </c>
      <c r="G19" s="161">
        <v>50264.881365915491</v>
      </c>
      <c r="H19" s="162">
        <v>30932.17808245643</v>
      </c>
      <c r="I19" s="163">
        <v>187066.83073446155</v>
      </c>
      <c r="J19" s="164">
        <v>581466.32520291442</v>
      </c>
      <c r="K19" s="162">
        <v>142483.11568320153</v>
      </c>
      <c r="L19" s="165">
        <v>17875.597576390945</v>
      </c>
      <c r="M19" s="164">
        <v>4267053.2363790553</v>
      </c>
      <c r="N19" s="162">
        <v>651.10559122723862</v>
      </c>
      <c r="O19" s="165">
        <v>1300.5757009739998</v>
      </c>
      <c r="P19" s="164">
        <v>175397.48988883462</v>
      </c>
      <c r="Q19" s="165">
        <v>183943.47879755241</v>
      </c>
    </row>
    <row r="20" spans="1:17" ht="25" customHeight="1">
      <c r="A20" s="264">
        <v>1</v>
      </c>
      <c r="B20" s="264">
        <v>1</v>
      </c>
      <c r="C20" s="264" t="s">
        <v>331</v>
      </c>
      <c r="E20" s="159" t="s">
        <v>295</v>
      </c>
      <c r="F20" s="160">
        <v>1363142.5686239148</v>
      </c>
      <c r="G20" s="161">
        <v>210380.55899455963</v>
      </c>
      <c r="H20" s="162">
        <v>257683.59111978195</v>
      </c>
      <c r="I20" s="163">
        <v>178565.06111692003</v>
      </c>
      <c r="J20" s="164">
        <v>100915914.24457067</v>
      </c>
      <c r="K20" s="162">
        <v>2893273.5783160799</v>
      </c>
      <c r="L20" s="165">
        <v>247190</v>
      </c>
      <c r="M20" s="164">
        <v>35908873.179272801</v>
      </c>
      <c r="N20" s="162">
        <v>133914.7209753684</v>
      </c>
      <c r="O20" s="165">
        <v>25196.096066571488</v>
      </c>
      <c r="P20" s="164">
        <v>765481.46299999999</v>
      </c>
      <c r="Q20" s="165">
        <v>550417.95299999998</v>
      </c>
    </row>
    <row r="21" spans="1:17" ht="25" customHeight="1">
      <c r="A21" s="264">
        <v>0.110055798</v>
      </c>
      <c r="B21" s="264">
        <v>1000</v>
      </c>
      <c r="C21" s="264" t="s">
        <v>325</v>
      </c>
      <c r="E21" s="159" t="s">
        <v>258</v>
      </c>
      <c r="F21" s="160">
        <v>280613.89085629449</v>
      </c>
      <c r="G21" s="161">
        <v>16702.517042191637</v>
      </c>
      <c r="H21" s="162">
        <v>25158.741005490461</v>
      </c>
      <c r="I21" s="163">
        <v>85035.586318512287</v>
      </c>
      <c r="J21" s="164">
        <v>15841365.085250624</v>
      </c>
      <c r="K21" s="162">
        <v>146814.43453200001</v>
      </c>
      <c r="L21" s="165">
        <v>18021.383794164598</v>
      </c>
      <c r="M21" s="164">
        <v>571733.92759690795</v>
      </c>
      <c r="N21" s="162">
        <v>1560.646903873788</v>
      </c>
      <c r="O21" s="165">
        <v>7933.0981997661947</v>
      </c>
      <c r="P21" s="164">
        <v>109388.639752524</v>
      </c>
      <c r="Q21" s="165">
        <v>81292.779905509218</v>
      </c>
    </row>
    <row r="22" spans="1:17" ht="25" customHeight="1">
      <c r="A22" s="264">
        <v>1</v>
      </c>
      <c r="B22" s="264">
        <v>1000000</v>
      </c>
      <c r="C22" s="264" t="s">
        <v>332</v>
      </c>
      <c r="E22" s="159" t="s">
        <v>297</v>
      </c>
      <c r="F22" s="160">
        <v>443344.23728960002</v>
      </c>
      <c r="G22" s="161">
        <v>158202.48610499999</v>
      </c>
      <c r="H22" s="162">
        <v>169668.83709399999</v>
      </c>
      <c r="I22" s="163">
        <v>96140.844171999997</v>
      </c>
      <c r="J22" s="164">
        <v>6354518.1538570002</v>
      </c>
      <c r="K22" s="162">
        <v>869750.75627200003</v>
      </c>
      <c r="L22" s="165">
        <v>29216.93</v>
      </c>
      <c r="M22" s="164">
        <v>1161857.8907339999</v>
      </c>
      <c r="N22" s="162">
        <v>17175.342506000001</v>
      </c>
      <c r="O22" s="165">
        <v>3705.0699380000001</v>
      </c>
      <c r="P22" s="164">
        <v>91717.195909999995</v>
      </c>
      <c r="Q22" s="165">
        <v>32165.731867999999</v>
      </c>
    </row>
    <row r="23" spans="1:17" ht="25" customHeight="1">
      <c r="A23" s="264">
        <v>1</v>
      </c>
      <c r="B23" s="264">
        <v>1000</v>
      </c>
      <c r="C23" s="264" t="s">
        <v>354</v>
      </c>
      <c r="E23" s="159" t="s">
        <v>259</v>
      </c>
      <c r="F23" s="160">
        <v>224827.42539414999</v>
      </c>
      <c r="G23" s="161">
        <v>18246.11511004722</v>
      </c>
      <c r="H23" s="162">
        <v>24580.002214579996</v>
      </c>
      <c r="I23" s="163">
        <v>39345.593942330001</v>
      </c>
      <c r="J23" s="164">
        <v>6743905.5389999999</v>
      </c>
      <c r="K23" s="162">
        <v>182523.36199999999</v>
      </c>
      <c r="L23" s="165">
        <v>30</v>
      </c>
      <c r="M23" s="164">
        <v>221619.96059999999</v>
      </c>
      <c r="N23" s="162">
        <v>6110.1491598562707</v>
      </c>
      <c r="O23" s="165">
        <v>1012.2233453499999</v>
      </c>
      <c r="P23" s="164">
        <v>107440.166</v>
      </c>
      <c r="Q23" s="165">
        <v>88667.084394730002</v>
      </c>
    </row>
    <row r="24" spans="1:17" ht="25" customHeight="1">
      <c r="A24" s="264">
        <v>0.104684638</v>
      </c>
      <c r="B24" s="264">
        <v>1000</v>
      </c>
      <c r="C24" s="264" t="s">
        <v>357</v>
      </c>
      <c r="E24" s="159" t="s">
        <v>262</v>
      </c>
      <c r="F24" s="160">
        <v>283822.51822767965</v>
      </c>
      <c r="G24" s="161">
        <v>18054.916969345297</v>
      </c>
      <c r="H24" s="162">
        <v>17946.972774540332</v>
      </c>
      <c r="I24" s="163">
        <v>161338.04604952229</v>
      </c>
      <c r="J24" s="164">
        <v>11568547.04927054</v>
      </c>
      <c r="K24" s="162">
        <v>202462.25749211441</v>
      </c>
      <c r="L24" s="165">
        <v>8664.4037029088086</v>
      </c>
      <c r="M24" s="164">
        <v>410405.48459797859</v>
      </c>
      <c r="N24" s="162">
        <v>2829.1357317913998</v>
      </c>
      <c r="O24" s="165">
        <v>246.46282601776929</v>
      </c>
      <c r="P24" s="164">
        <v>107738.88559289659</v>
      </c>
      <c r="Q24" s="165">
        <v>55828.485836011401</v>
      </c>
    </row>
    <row r="25" spans="1:17" ht="25" customHeight="1">
      <c r="A25" s="264">
        <v>0.94867659599999998</v>
      </c>
      <c r="B25" s="264">
        <v>1</v>
      </c>
      <c r="C25" s="264" t="s">
        <v>342</v>
      </c>
      <c r="E25" s="159" t="s">
        <v>264</v>
      </c>
      <c r="F25" s="160">
        <v>2266180.1072599208</v>
      </c>
      <c r="G25" s="161">
        <v>216115.53322310623</v>
      </c>
      <c r="H25" s="162">
        <v>245816.85535497521</v>
      </c>
      <c r="I25" s="163">
        <v>372773.64605915075</v>
      </c>
      <c r="J25" s="164">
        <v>91931997.035682753</v>
      </c>
      <c r="K25" s="162">
        <v>5933612.5595501158</v>
      </c>
      <c r="L25" s="165">
        <v>211874.19166687079</v>
      </c>
      <c r="M25" s="164">
        <v>18444765.762508031</v>
      </c>
      <c r="N25" s="162">
        <v>96704.174456936977</v>
      </c>
      <c r="O25" s="165">
        <v>15110.98567262004</v>
      </c>
      <c r="P25" s="164">
        <v>1409115.4608364399</v>
      </c>
      <c r="Q25" s="165">
        <v>1261987.0505182156</v>
      </c>
    </row>
    <row r="26" spans="1:17" ht="25" customHeight="1">
      <c r="A26" s="264">
        <v>1</v>
      </c>
      <c r="B26" s="264">
        <v>1</v>
      </c>
      <c r="C26" s="264" t="s">
        <v>339</v>
      </c>
      <c r="E26" s="159" t="s">
        <v>266</v>
      </c>
      <c r="F26" s="160">
        <v>1098265.5</v>
      </c>
      <c r="G26" s="161">
        <v>149151</v>
      </c>
      <c r="H26" s="162">
        <v>127964</v>
      </c>
      <c r="I26" s="163">
        <v>181479</v>
      </c>
      <c r="J26" s="164">
        <v>23947957</v>
      </c>
      <c r="K26" s="162">
        <v>185573</v>
      </c>
      <c r="L26" s="165">
        <v>41918</v>
      </c>
      <c r="M26" s="164">
        <v>3882232</v>
      </c>
      <c r="N26" s="162">
        <v>8302</v>
      </c>
      <c r="O26" s="165">
        <v>2456</v>
      </c>
      <c r="P26" s="164">
        <v>715710</v>
      </c>
      <c r="Q26" s="165">
        <v>617740</v>
      </c>
    </row>
    <row r="27" spans="1:17" ht="25" customHeight="1">
      <c r="A27" s="264">
        <v>1</v>
      </c>
      <c r="B27" s="264">
        <v>1000</v>
      </c>
      <c r="C27" s="264" t="s">
        <v>326</v>
      </c>
      <c r="E27" s="159" t="s">
        <v>267</v>
      </c>
      <c r="F27" s="160">
        <v>634857.70900000003</v>
      </c>
      <c r="G27" s="161">
        <v>132143.82089035716</v>
      </c>
      <c r="H27" s="162">
        <v>78573.98</v>
      </c>
      <c r="I27" s="163">
        <v>139605.76561325919</v>
      </c>
      <c r="J27" s="164">
        <v>10828680.92083698</v>
      </c>
      <c r="K27" s="162">
        <v>370221.07199999999</v>
      </c>
      <c r="L27" s="165">
        <v>25465.351999999999</v>
      </c>
      <c r="M27" s="164">
        <v>2478529.3319999999</v>
      </c>
      <c r="N27" s="162">
        <v>18793.399842683517</v>
      </c>
      <c r="O27" s="165">
        <v>3444.24</v>
      </c>
      <c r="P27" s="164">
        <v>150583.53663800002</v>
      </c>
      <c r="Q27" s="165">
        <v>113146.22535300002</v>
      </c>
    </row>
    <row r="28" spans="1:17" ht="25" customHeight="1">
      <c r="A28" s="264">
        <v>1</v>
      </c>
      <c r="B28" s="264">
        <v>1</v>
      </c>
      <c r="C28" s="264" t="s">
        <v>324</v>
      </c>
      <c r="E28" s="159" t="s">
        <v>269</v>
      </c>
      <c r="F28" s="160">
        <v>255468.88125869961</v>
      </c>
      <c r="G28" s="161">
        <v>37460.829500603686</v>
      </c>
      <c r="H28" s="162">
        <v>83757.58636920173</v>
      </c>
      <c r="I28" s="163">
        <v>26749.196828403794</v>
      </c>
      <c r="J28" s="164">
        <v>3978800.5844126865</v>
      </c>
      <c r="K28" s="162">
        <v>234681.19994121412</v>
      </c>
      <c r="L28" s="165">
        <v>472</v>
      </c>
      <c r="M28" s="164">
        <v>544472.54321949766</v>
      </c>
      <c r="N28" s="162">
        <v>4207.0390778064975</v>
      </c>
      <c r="O28" s="165">
        <v>2991.1071040000002</v>
      </c>
      <c r="P28" s="164">
        <v>109766.189253</v>
      </c>
      <c r="Q28" s="165">
        <v>149513.92055400001</v>
      </c>
    </row>
    <row r="29" spans="1:17" ht="25" customHeight="1">
      <c r="A29" s="264">
        <v>1</v>
      </c>
      <c r="B29" s="264">
        <v>1000000</v>
      </c>
      <c r="C29" s="264" t="s">
        <v>333</v>
      </c>
      <c r="E29" s="159" t="s">
        <v>300</v>
      </c>
      <c r="F29" s="160">
        <v>253744.71072280302</v>
      </c>
      <c r="G29" s="161">
        <v>88682.379873996135</v>
      </c>
      <c r="H29" s="162">
        <v>79731.692298204885</v>
      </c>
      <c r="I29" s="163">
        <v>46552.96958597</v>
      </c>
      <c r="J29" s="164">
        <v>4540795.6113879997</v>
      </c>
      <c r="K29" s="162">
        <v>283330.43788097997</v>
      </c>
      <c r="L29" s="165">
        <v>26149.901000000002</v>
      </c>
      <c r="M29" s="164">
        <v>1530542.7688322691</v>
      </c>
      <c r="N29" s="162">
        <v>14846.463502000001</v>
      </c>
      <c r="O29" s="165">
        <v>2184.942078</v>
      </c>
      <c r="P29" s="164">
        <v>66817.359557000003</v>
      </c>
      <c r="Q29" s="165">
        <v>35000.588192000003</v>
      </c>
    </row>
    <row r="30" spans="1:17" ht="25" customHeight="1">
      <c r="A30" s="264">
        <v>1.167978696</v>
      </c>
      <c r="B30" s="264">
        <v>1</v>
      </c>
      <c r="C30" s="264" t="s">
        <v>343</v>
      </c>
      <c r="E30" s="159" t="s">
        <v>271</v>
      </c>
      <c r="F30" s="160">
        <v>869602.42000079516</v>
      </c>
      <c r="G30" s="161">
        <v>63416.571278016003</v>
      </c>
      <c r="H30" s="162">
        <v>78606.134219496002</v>
      </c>
      <c r="I30" s="163">
        <v>169081.267947744</v>
      </c>
      <c r="J30" s="164">
        <v>22342898.68821593</v>
      </c>
      <c r="K30" s="162">
        <v>13182.975541752001</v>
      </c>
      <c r="L30" s="165">
        <v>31568.128195488</v>
      </c>
      <c r="M30" s="164">
        <v>4829245.018287288</v>
      </c>
      <c r="N30" s="162">
        <v>15549.300379848</v>
      </c>
      <c r="O30" s="165">
        <v>5337.6626407200001</v>
      </c>
      <c r="P30" s="164">
        <v>64297.227214800005</v>
      </c>
      <c r="Q30" s="165">
        <v>118907.239124976</v>
      </c>
    </row>
    <row r="31" spans="1:17" ht="25" customHeight="1">
      <c r="A31" s="264">
        <v>1.167978696</v>
      </c>
      <c r="B31" s="264">
        <v>1</v>
      </c>
      <c r="C31" s="264" t="s">
        <v>344</v>
      </c>
      <c r="E31" s="159" t="s">
        <v>273</v>
      </c>
      <c r="F31" s="160">
        <v>273640.97819379228</v>
      </c>
      <c r="G31" s="161">
        <v>3035.6931792768419</v>
      </c>
      <c r="H31" s="162">
        <v>3529.6610817414812</v>
      </c>
      <c r="I31" s="163">
        <v>54122.680837219967</v>
      </c>
      <c r="J31" s="164">
        <v>710263.95388076035</v>
      </c>
      <c r="K31" s="162">
        <v>0</v>
      </c>
      <c r="L31" s="165">
        <v>0</v>
      </c>
      <c r="M31" s="164">
        <v>230383.05817872082</v>
      </c>
      <c r="N31" s="162">
        <v>1879.0850594292635</v>
      </c>
      <c r="O31" s="165">
        <v>348.27201827009588</v>
      </c>
      <c r="P31" s="164">
        <v>5788.5024173760003</v>
      </c>
      <c r="Q31" s="165">
        <v>8613.8400959814771</v>
      </c>
    </row>
    <row r="32" spans="1:17" ht="25" customHeight="1">
      <c r="A32" s="264">
        <v>1</v>
      </c>
      <c r="B32" s="264">
        <v>1000</v>
      </c>
      <c r="C32" s="264" t="s">
        <v>359</v>
      </c>
      <c r="E32" s="159" t="s">
        <v>275</v>
      </c>
      <c r="F32" s="160">
        <v>558586.19035771</v>
      </c>
      <c r="G32" s="161">
        <v>90235.273000000001</v>
      </c>
      <c r="H32" s="162">
        <v>44673.663999999997</v>
      </c>
      <c r="I32" s="163">
        <v>245041.247</v>
      </c>
      <c r="J32" s="164">
        <v>34814323.009000003</v>
      </c>
      <c r="K32" s="162">
        <v>711000</v>
      </c>
      <c r="L32" s="165">
        <v>59403.542000000001</v>
      </c>
      <c r="M32" s="164">
        <v>6779147.3269999996</v>
      </c>
      <c r="N32" s="162">
        <v>21544.705000000002</v>
      </c>
      <c r="O32" s="165">
        <v>2470</v>
      </c>
      <c r="P32" s="164">
        <v>357942</v>
      </c>
      <c r="Q32" s="165">
        <v>344864</v>
      </c>
    </row>
    <row r="33" spans="1:18" ht="25" customHeight="1">
      <c r="A33" s="264">
        <v>1</v>
      </c>
      <c r="B33" s="264">
        <v>1</v>
      </c>
      <c r="C33" s="264" t="s">
        <v>340</v>
      </c>
      <c r="E33" s="159" t="s">
        <v>277</v>
      </c>
      <c r="F33" s="160">
        <v>681604.89999999991</v>
      </c>
      <c r="G33" s="161">
        <v>26004.291430900292</v>
      </c>
      <c r="H33" s="162">
        <v>57893.17757485107</v>
      </c>
      <c r="I33" s="163">
        <v>179865.18708908529</v>
      </c>
      <c r="J33" s="164">
        <v>13917415</v>
      </c>
      <c r="K33" s="162">
        <v>214</v>
      </c>
      <c r="L33" s="165">
        <v>10054</v>
      </c>
      <c r="M33" s="164">
        <v>3522004.2517560003</v>
      </c>
      <c r="N33" s="162">
        <v>3191.2948105538453</v>
      </c>
      <c r="O33" s="165">
        <v>1678</v>
      </c>
      <c r="P33" s="164">
        <v>244747</v>
      </c>
      <c r="Q33" s="165">
        <v>129242</v>
      </c>
    </row>
    <row r="34" spans="1:18" ht="25" customHeight="1">
      <c r="A34" s="264">
        <v>1.167978696</v>
      </c>
      <c r="B34" s="264">
        <v>1</v>
      </c>
      <c r="C34" s="264" t="s">
        <v>345</v>
      </c>
      <c r="E34" s="159" t="s">
        <v>279</v>
      </c>
      <c r="F34" s="160">
        <v>810338.01298705919</v>
      </c>
      <c r="G34" s="161">
        <v>121680.77155958152</v>
      </c>
      <c r="H34" s="162">
        <v>150369.081259128</v>
      </c>
      <c r="I34" s="163">
        <v>95797.612645920002</v>
      </c>
      <c r="J34" s="164">
        <v>41547656.1987096</v>
      </c>
      <c r="K34" s="162">
        <v>24328.996237679999</v>
      </c>
      <c r="L34" s="165">
        <v>57081.870764914282</v>
      </c>
      <c r="M34" s="164">
        <v>22925042.221980996</v>
      </c>
      <c r="N34" s="162">
        <v>12356.196643963538</v>
      </c>
      <c r="O34" s="165">
        <v>5299.1193437520005</v>
      </c>
      <c r="P34" s="164">
        <v>222017.566386552</v>
      </c>
      <c r="Q34" s="165">
        <v>173088.60285372002</v>
      </c>
    </row>
    <row r="35" spans="1:18" ht="25" customHeight="1">
      <c r="A35" s="264">
        <v>1</v>
      </c>
      <c r="B35" s="264">
        <v>1000</v>
      </c>
      <c r="C35" s="264" t="s">
        <v>590</v>
      </c>
      <c r="E35" s="159" t="s">
        <v>591</v>
      </c>
      <c r="F35" s="160">
        <v>218581.924076</v>
      </c>
      <c r="G35" s="161">
        <v>7768.4850494839457</v>
      </c>
      <c r="H35" s="162">
        <v>14508.240352068748</v>
      </c>
      <c r="I35" s="163">
        <v>33652.546999999999</v>
      </c>
      <c r="J35" s="164">
        <v>188264.87327039932</v>
      </c>
      <c r="K35" s="162">
        <v>57347.5982</v>
      </c>
      <c r="L35" s="165">
        <v>1618.7</v>
      </c>
      <c r="M35" s="164">
        <v>100985.602</v>
      </c>
      <c r="N35" s="162">
        <v>1520.4839999999999</v>
      </c>
      <c r="O35" s="165">
        <v>250.80699999999999</v>
      </c>
      <c r="P35" s="164">
        <v>49380.752999999997</v>
      </c>
      <c r="Q35" s="165">
        <v>51933.904060492932</v>
      </c>
    </row>
    <row r="36" spans="1:18" ht="25" customHeight="1">
      <c r="A36" s="264">
        <v>1</v>
      </c>
      <c r="B36" s="264">
        <v>1</v>
      </c>
      <c r="C36" s="264" t="s">
        <v>363</v>
      </c>
      <c r="E36" s="159" t="s">
        <v>280</v>
      </c>
      <c r="F36" s="160">
        <v>1402130.7058946518</v>
      </c>
      <c r="G36" s="161">
        <v>90257.863245422297</v>
      </c>
      <c r="H36" s="162">
        <v>147542.7719859801</v>
      </c>
      <c r="I36" s="163">
        <v>316574.97265426</v>
      </c>
      <c r="J36" s="164">
        <v>9980729.191354882</v>
      </c>
      <c r="K36" s="162">
        <v>949753</v>
      </c>
      <c r="L36" s="165">
        <v>45583.358967577231</v>
      </c>
      <c r="M36" s="164">
        <v>4462737.2755114902</v>
      </c>
      <c r="N36" s="162">
        <v>17983.760999999999</v>
      </c>
      <c r="O36" s="165">
        <v>1316.143</v>
      </c>
      <c r="P36" s="164">
        <v>901086.90955600014</v>
      </c>
      <c r="Q36" s="165">
        <v>805468.11996936682</v>
      </c>
    </row>
    <row r="37" spans="1:18" ht="25" customHeight="1">
      <c r="A37" s="264">
        <v>0.104684638</v>
      </c>
      <c r="B37" s="264">
        <v>1000</v>
      </c>
      <c r="C37" s="264" t="s">
        <v>360</v>
      </c>
      <c r="E37" s="159" t="s">
        <v>282</v>
      </c>
      <c r="F37" s="160">
        <v>267847.62954210647</v>
      </c>
      <c r="G37" s="161">
        <v>23630.248467246965</v>
      </c>
      <c r="H37" s="162">
        <v>38152.096746093252</v>
      </c>
      <c r="I37" s="163">
        <v>95549.573089236641</v>
      </c>
      <c r="J37" s="164">
        <v>5673935.721311396</v>
      </c>
      <c r="K37" s="162">
        <v>718043.57624568697</v>
      </c>
      <c r="L37" s="165">
        <v>5972.4232385707219</v>
      </c>
      <c r="M37" s="164">
        <v>1894919.240593035</v>
      </c>
      <c r="N37" s="162">
        <v>13826.557911593633</v>
      </c>
      <c r="O37" s="165">
        <v>255.06851724179597</v>
      </c>
      <c r="P37" s="164">
        <v>99783.489516490954</v>
      </c>
      <c r="Q37" s="165">
        <v>165949.02373409472</v>
      </c>
      <c r="R37" s="166"/>
    </row>
    <row r="38" spans="1:18" ht="25" customHeight="1">
      <c r="A38" s="264">
        <v>1</v>
      </c>
      <c r="B38" s="264">
        <v>1000000</v>
      </c>
      <c r="C38" s="264" t="s">
        <v>355</v>
      </c>
      <c r="E38" s="159" t="s">
        <v>283</v>
      </c>
      <c r="F38" s="160">
        <v>1227083.1988144999</v>
      </c>
      <c r="G38" s="161">
        <v>180500.98812835</v>
      </c>
      <c r="H38" s="162">
        <v>203528.625229</v>
      </c>
      <c r="I38" s="163">
        <v>234364.04029400001</v>
      </c>
      <c r="J38" s="164">
        <v>28571217.535530999</v>
      </c>
      <c r="K38" s="162">
        <v>2433937.2325820001</v>
      </c>
      <c r="L38" s="165">
        <v>110129.06</v>
      </c>
      <c r="M38" s="164">
        <v>15487488.962907</v>
      </c>
      <c r="N38" s="162">
        <v>78320.768901999996</v>
      </c>
      <c r="O38" s="165">
        <v>6335.3694850000002</v>
      </c>
      <c r="P38" s="164">
        <v>471895.94982400001</v>
      </c>
      <c r="Q38" s="165">
        <v>397323.779744</v>
      </c>
      <c r="R38" s="166"/>
    </row>
    <row r="39" spans="1:18" ht="25" customHeight="1">
      <c r="A39" s="264">
        <v>0.94867659599999998</v>
      </c>
      <c r="B39" s="264">
        <v>1</v>
      </c>
      <c r="C39" s="264" t="s">
        <v>328</v>
      </c>
      <c r="E39" s="159" t="s">
        <v>285</v>
      </c>
      <c r="F39" s="160">
        <v>687145.43144303013</v>
      </c>
      <c r="G39" s="161">
        <v>124860.45554715977</v>
      </c>
      <c r="H39" s="162">
        <v>154187.09819424909</v>
      </c>
      <c r="I39" s="163">
        <v>101105.31677929994</v>
      </c>
      <c r="J39" s="164">
        <v>26816592.080976553</v>
      </c>
      <c r="K39" s="162">
        <v>818618.63188031642</v>
      </c>
      <c r="L39" s="165">
        <v>30598.140589086001</v>
      </c>
      <c r="M39" s="164">
        <v>5312930.4611745598</v>
      </c>
      <c r="N39" s="162">
        <v>45053.821222649276</v>
      </c>
      <c r="O39" s="165">
        <v>2168.674698456</v>
      </c>
      <c r="P39" s="164">
        <v>448141.82539523643</v>
      </c>
      <c r="Q39" s="165">
        <v>478396.17125734471</v>
      </c>
    </row>
    <row r="40" spans="1:18" ht="25" customHeight="1">
      <c r="A40" s="264">
        <v>0.104684638</v>
      </c>
      <c r="B40" s="264">
        <v>1000</v>
      </c>
      <c r="C40" s="264" t="s">
        <v>361</v>
      </c>
      <c r="E40" s="159" t="s">
        <v>287</v>
      </c>
      <c r="F40" s="195">
        <v>221716.12431511696</v>
      </c>
      <c r="G40" s="196">
        <v>22599.854963664337</v>
      </c>
      <c r="H40" s="197">
        <v>12948.757147448316</v>
      </c>
      <c r="I40" s="198">
        <v>117357.93737930094</v>
      </c>
      <c r="J40" s="199">
        <v>8065635.0711673554</v>
      </c>
      <c r="K40" s="197">
        <v>184698.20255751495</v>
      </c>
      <c r="L40" s="200">
        <v>377.26773265629998</v>
      </c>
      <c r="M40" s="199">
        <v>729827.05850171892</v>
      </c>
      <c r="N40" s="197">
        <v>3117.889781091596</v>
      </c>
      <c r="O40" s="200">
        <v>23.361109762166002</v>
      </c>
      <c r="P40" s="199">
        <v>18233.958312791267</v>
      </c>
      <c r="Q40" s="200">
        <v>34083.009627162821</v>
      </c>
    </row>
    <row r="41" spans="1:18" ht="25" customHeight="1" thickBot="1">
      <c r="A41" s="264">
        <v>1</v>
      </c>
      <c r="B41" s="264">
        <v>1000</v>
      </c>
      <c r="C41" s="264" t="s">
        <v>327</v>
      </c>
      <c r="E41" s="159" t="s">
        <v>289</v>
      </c>
      <c r="F41" s="189">
        <v>974373.43359999987</v>
      </c>
      <c r="G41" s="190">
        <v>133773.92800000001</v>
      </c>
      <c r="H41" s="191">
        <v>193972.62899999999</v>
      </c>
      <c r="I41" s="192">
        <v>150378.95600000001</v>
      </c>
      <c r="J41" s="193">
        <v>13053531.707292618</v>
      </c>
      <c r="K41" s="191">
        <v>442347.516</v>
      </c>
      <c r="L41" s="194">
        <v>57262.522767994669</v>
      </c>
      <c r="M41" s="193">
        <v>2186154.7250000001</v>
      </c>
      <c r="N41" s="191">
        <v>46169.930999999997</v>
      </c>
      <c r="O41" s="194">
        <v>3914.8119999999999</v>
      </c>
      <c r="P41" s="193">
        <v>446931.35375300003</v>
      </c>
      <c r="Q41" s="194">
        <v>357564.799</v>
      </c>
    </row>
    <row r="42" spans="1:18" ht="15.5">
      <c r="E42" s="454" t="s">
        <v>845</v>
      </c>
      <c r="F42" s="167"/>
      <c r="G42" s="168"/>
      <c r="H42" s="166"/>
      <c r="I42" s="166"/>
      <c r="J42" s="166"/>
      <c r="K42" s="166"/>
      <c r="L42" s="166"/>
      <c r="M42" s="166"/>
      <c r="N42" s="166"/>
      <c r="O42" s="166"/>
      <c r="P42" s="166"/>
      <c r="Q42" s="166"/>
    </row>
    <row r="43" spans="1:18" ht="15.5">
      <c r="F43" s="167"/>
      <c r="G43" s="168"/>
      <c r="H43" s="166"/>
      <c r="I43" s="166"/>
      <c r="J43" s="166"/>
      <c r="K43" s="166"/>
      <c r="L43" s="166"/>
      <c r="M43" s="166"/>
      <c r="N43" s="166"/>
      <c r="O43" s="166"/>
    </row>
    <row r="44" spans="1:18" ht="15.5">
      <c r="F44" s="167"/>
      <c r="G44" s="168"/>
      <c r="H44" s="166"/>
      <c r="I44" s="166"/>
      <c r="J44" s="166"/>
      <c r="K44" s="166"/>
      <c r="L44" s="166"/>
      <c r="M44" s="166"/>
      <c r="N44" s="166"/>
      <c r="O44" s="166"/>
      <c r="P44" s="166"/>
      <c r="Q44" s="166"/>
    </row>
    <row r="45" spans="1:18" ht="15.5">
      <c r="F45" s="167"/>
      <c r="G45" s="168"/>
      <c r="H45" s="166"/>
      <c r="I45" s="166"/>
      <c r="J45" s="166"/>
      <c r="K45" s="166"/>
      <c r="L45" s="166"/>
      <c r="M45" s="166"/>
      <c r="N45" s="166"/>
      <c r="O45" s="166"/>
      <c r="P45" s="169" t="s">
        <v>323</v>
      </c>
      <c r="Q45" s="170">
        <f ca="1">NOW()</f>
        <v>44062.939043981482</v>
      </c>
    </row>
    <row r="46" spans="1:18" ht="15.5">
      <c r="E46" s="138">
        <f>+COUNTA(E6:$E$41)</f>
        <v>36</v>
      </c>
      <c r="F46" s="167"/>
      <c r="G46" s="168"/>
      <c r="H46" s="166"/>
      <c r="I46" s="166"/>
      <c r="J46" s="166"/>
      <c r="K46" s="166"/>
      <c r="L46" s="166"/>
      <c r="M46" s="166"/>
      <c r="N46" s="166"/>
      <c r="O46" s="166"/>
      <c r="P46" s="166"/>
      <c r="Q46" s="166"/>
    </row>
    <row r="47" spans="1:18" ht="15.5">
      <c r="F47" s="167"/>
      <c r="G47" s="168"/>
      <c r="H47" s="166"/>
      <c r="I47" s="166"/>
      <c r="J47" s="166"/>
      <c r="K47" s="166"/>
      <c r="L47" s="166"/>
      <c r="M47" s="166"/>
      <c r="N47" s="166"/>
      <c r="O47" s="166"/>
      <c r="P47" s="166"/>
      <c r="Q47" s="166"/>
    </row>
    <row r="48" spans="1:18" ht="15.5">
      <c r="F48" s="167"/>
      <c r="G48" s="168"/>
      <c r="H48" s="166"/>
      <c r="I48" s="166"/>
      <c r="J48" s="166"/>
      <c r="K48" s="166"/>
      <c r="L48" s="166"/>
      <c r="M48" s="166"/>
      <c r="N48" s="166"/>
      <c r="O48" s="166"/>
      <c r="P48" s="166"/>
      <c r="Q48" s="166"/>
    </row>
    <row r="49" spans="6:17" ht="15.5">
      <c r="F49" s="167"/>
      <c r="G49" s="168"/>
      <c r="H49" s="166"/>
      <c r="I49" s="166"/>
      <c r="J49" s="166"/>
      <c r="K49" s="166"/>
      <c r="L49" s="166"/>
      <c r="M49" s="166"/>
      <c r="N49" s="166"/>
      <c r="O49" s="166"/>
      <c r="P49" s="166"/>
      <c r="Q49" s="166"/>
    </row>
    <row r="50" spans="6:17" ht="15.75" customHeight="1"/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</sheetData>
  <sheetProtection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4" orientation="landscape" r:id="rId1"/>
  <headerFooter>
    <oddFooter>&amp;LEuropean Banking Authority&amp;REnd-2016 G-SII disclosure exercise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39997558519241921"/>
    <pageSetUpPr fitToPage="1"/>
  </sheetPr>
  <dimension ref="A1:U65"/>
  <sheetViews>
    <sheetView showGridLines="0" view="pageBreakPreview" zoomScale="50" zoomScaleNormal="50" zoomScaleSheetLayoutView="50" workbookViewId="0">
      <pane xSplit="5" ySplit="6" topLeftCell="F13" activePane="bottomRight" state="frozen"/>
      <selection activeCell="E43" sqref="E43"/>
      <selection pane="topRight" activeCell="E43" sqref="E43"/>
      <selection pane="bottomLeft" activeCell="E43" sqref="E43"/>
      <selection pane="bottomRight" activeCell="E43" sqref="E43"/>
    </sheetView>
  </sheetViews>
  <sheetFormatPr defaultColWidth="0" defaultRowHeight="15.75" customHeight="1" zeroHeight="1"/>
  <cols>
    <col min="1" max="1" width="8.26953125" style="286" hidden="1" customWidth="1"/>
    <col min="2" max="3" width="8.7265625" style="286" hidden="1" customWidth="1"/>
    <col min="4" max="4" width="10.453125" style="264" hidden="1" customWidth="1"/>
    <col min="5" max="5" width="40.7265625" style="138" customWidth="1"/>
    <col min="6" max="6" width="20.7265625" style="137" customWidth="1"/>
    <col min="7" max="7" width="20.7265625" style="171" customWidth="1"/>
    <col min="8" max="17" width="20.7265625" style="137" customWidth="1"/>
    <col min="18" max="18" width="4.7265625" style="137" customWidth="1"/>
    <col min="19" max="21" width="9.1796875" style="137" customWidth="1"/>
    <col min="22" max="16384" width="9.1796875" style="137" hidden="1"/>
  </cols>
  <sheetData>
    <row r="1" spans="1:17" s="264" customFormat="1" ht="15.75" customHeight="1">
      <c r="E1" s="268"/>
      <c r="F1" s="269">
        <v>1103</v>
      </c>
      <c r="G1" s="270">
        <v>1045</v>
      </c>
      <c r="H1" s="269">
        <v>1052</v>
      </c>
      <c r="I1" s="269">
        <v>1060</v>
      </c>
      <c r="J1" s="269">
        <v>1073</v>
      </c>
      <c r="K1" s="269">
        <v>1074</v>
      </c>
      <c r="L1" s="269">
        <v>1077</v>
      </c>
      <c r="M1" s="269">
        <v>1080</v>
      </c>
      <c r="N1" s="269">
        <v>1085</v>
      </c>
      <c r="O1" s="269">
        <v>1086</v>
      </c>
      <c r="P1" s="269">
        <v>1087</v>
      </c>
      <c r="Q1" s="269">
        <v>1091</v>
      </c>
    </row>
    <row r="2" spans="1:17" s="139" customFormat="1" ht="24" customHeight="1" thickBot="1">
      <c r="A2" s="287"/>
      <c r="B2" s="287"/>
      <c r="C2" s="287"/>
      <c r="D2" s="265"/>
      <c r="E2" s="140"/>
      <c r="F2" s="466" t="s">
        <v>491</v>
      </c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s="141" customFormat="1" ht="24" customHeight="1">
      <c r="A3" s="288"/>
      <c r="B3" s="288"/>
      <c r="C3" s="288"/>
      <c r="D3" s="266"/>
      <c r="E3" s="142" t="s">
        <v>304</v>
      </c>
      <c r="F3" s="467" t="s">
        <v>305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17" s="143" customFormat="1" ht="18.5">
      <c r="A4" s="289"/>
      <c r="B4" s="289"/>
      <c r="C4" s="289"/>
      <c r="D4" s="267"/>
      <c r="E4" s="144"/>
      <c r="F4" s="145" t="s">
        <v>306</v>
      </c>
      <c r="G4" s="470" t="s">
        <v>307</v>
      </c>
      <c r="H4" s="470"/>
      <c r="I4" s="470"/>
      <c r="J4" s="471" t="s">
        <v>308</v>
      </c>
      <c r="K4" s="471"/>
      <c r="L4" s="471"/>
      <c r="M4" s="472" t="s">
        <v>309</v>
      </c>
      <c r="N4" s="472"/>
      <c r="O4" s="472"/>
      <c r="P4" s="473" t="s">
        <v>310</v>
      </c>
      <c r="Q4" s="473"/>
    </row>
    <row r="5" spans="1:17" s="143" customFormat="1" ht="18.5">
      <c r="A5" s="289"/>
      <c r="B5" s="289"/>
      <c r="C5" s="289"/>
      <c r="D5" s="267"/>
      <c r="E5" s="144"/>
      <c r="F5" s="463" t="s">
        <v>311</v>
      </c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5"/>
    </row>
    <row r="6" spans="1:17" ht="110.25" customHeight="1" thickBot="1">
      <c r="E6" s="146" t="s">
        <v>312</v>
      </c>
      <c r="F6" s="147" t="s">
        <v>376</v>
      </c>
      <c r="G6" s="148" t="s">
        <v>313</v>
      </c>
      <c r="H6" s="149" t="s">
        <v>314</v>
      </c>
      <c r="I6" s="150" t="s">
        <v>315</v>
      </c>
      <c r="J6" s="151" t="s">
        <v>316</v>
      </c>
      <c r="K6" s="152" t="s">
        <v>317</v>
      </c>
      <c r="L6" s="153" t="s">
        <v>318</v>
      </c>
      <c r="M6" s="154" t="s">
        <v>377</v>
      </c>
      <c r="N6" s="155" t="s">
        <v>319</v>
      </c>
      <c r="O6" s="156" t="s">
        <v>320</v>
      </c>
      <c r="P6" s="157" t="s">
        <v>321</v>
      </c>
      <c r="Q6" s="158" t="s">
        <v>322</v>
      </c>
    </row>
    <row r="7" spans="1:17" ht="25" customHeight="1">
      <c r="E7" s="159" t="s">
        <v>238</v>
      </c>
      <c r="F7" s="183">
        <v>464177.41804640001</v>
      </c>
      <c r="G7" s="184">
        <v>90948.637176000004</v>
      </c>
      <c r="H7" s="185">
        <v>58548.438520999996</v>
      </c>
      <c r="I7" s="186">
        <v>83827.236000000004</v>
      </c>
      <c r="J7" s="187">
        <v>3950733.0329999998</v>
      </c>
      <c r="K7" s="185">
        <v>191709.74100000001</v>
      </c>
      <c r="L7" s="188">
        <v>4969.3357272727271</v>
      </c>
      <c r="M7" s="187">
        <v>1248949</v>
      </c>
      <c r="N7" s="185">
        <v>926.94100000000003</v>
      </c>
      <c r="O7" s="188">
        <v>1988.576</v>
      </c>
      <c r="P7" s="187">
        <v>112247.683</v>
      </c>
      <c r="Q7" s="188">
        <v>121133.777</v>
      </c>
    </row>
    <row r="8" spans="1:17" ht="25" customHeight="1">
      <c r="E8" s="159" t="s">
        <v>241</v>
      </c>
      <c r="F8" s="160">
        <v>234386.50750000001</v>
      </c>
      <c r="G8" s="161">
        <v>25613.784</v>
      </c>
      <c r="H8" s="162">
        <v>3441.5230000000001</v>
      </c>
      <c r="I8" s="163">
        <v>12248.2</v>
      </c>
      <c r="J8" s="164">
        <v>647221.022</v>
      </c>
      <c r="K8" s="162">
        <v>213060.86</v>
      </c>
      <c r="L8" s="165">
        <v>0</v>
      </c>
      <c r="M8" s="164">
        <v>71626.078999999998</v>
      </c>
      <c r="N8" s="162">
        <v>5542.16</v>
      </c>
      <c r="O8" s="165">
        <v>428.65600000000001</v>
      </c>
      <c r="P8" s="164">
        <v>21265.004000000001</v>
      </c>
      <c r="Q8" s="165">
        <v>2196.3879999999999</v>
      </c>
    </row>
    <row r="9" spans="1:17" ht="25" customHeight="1">
      <c r="E9" s="159" t="s">
        <v>243</v>
      </c>
      <c r="F9" s="160">
        <v>1419632.2250493173</v>
      </c>
      <c r="G9" s="161">
        <v>232118.31753958508</v>
      </c>
      <c r="H9" s="162">
        <v>221781.31104033187</v>
      </c>
      <c r="I9" s="163">
        <v>224778.35784628728</v>
      </c>
      <c r="J9" s="164">
        <v>41394627.703174569</v>
      </c>
      <c r="K9" s="162">
        <v>150221.404741415</v>
      </c>
      <c r="L9" s="165">
        <v>335726.5481603145</v>
      </c>
      <c r="M9" s="164">
        <v>32322141.687232856</v>
      </c>
      <c r="N9" s="162">
        <v>71075.262149958842</v>
      </c>
      <c r="O9" s="165">
        <v>39858.300977781997</v>
      </c>
      <c r="P9" s="164">
        <v>629619.18392499699</v>
      </c>
      <c r="Q9" s="165">
        <v>582462.05468849989</v>
      </c>
    </row>
    <row r="10" spans="1:17" ht="25" customHeight="1">
      <c r="E10" s="159" t="s">
        <v>291</v>
      </c>
      <c r="F10" s="160">
        <v>229232.38630000001</v>
      </c>
      <c r="G10" s="161">
        <v>50907.383000000002</v>
      </c>
      <c r="H10" s="162">
        <v>93558.570999999996</v>
      </c>
      <c r="I10" s="163">
        <v>35469.258999999998</v>
      </c>
      <c r="J10" s="164">
        <v>1880556.9382224532</v>
      </c>
      <c r="K10" s="162">
        <v>86454.92</v>
      </c>
      <c r="L10" s="165">
        <v>7531.4709999999995</v>
      </c>
      <c r="M10" s="164">
        <v>1792906.161334068</v>
      </c>
      <c r="N10" s="162">
        <v>6918.6427300000005</v>
      </c>
      <c r="O10" s="165">
        <v>1901.153</v>
      </c>
      <c r="P10" s="164">
        <v>35237.279000000002</v>
      </c>
      <c r="Q10" s="165">
        <v>20398.544000000002</v>
      </c>
    </row>
    <row r="11" spans="1:17" ht="25" customHeight="1">
      <c r="E11" s="159" t="s">
        <v>246</v>
      </c>
      <c r="F11" s="160">
        <v>788369.68810000003</v>
      </c>
      <c r="G11" s="161">
        <v>72961.289443187925</v>
      </c>
      <c r="H11" s="162">
        <v>98371.31834665098</v>
      </c>
      <c r="I11" s="163">
        <v>131272.337</v>
      </c>
      <c r="J11" s="164">
        <v>7016612.3008531611</v>
      </c>
      <c r="K11" s="162">
        <v>702665.91399999999</v>
      </c>
      <c r="L11" s="165">
        <v>27836.512760000001</v>
      </c>
      <c r="M11" s="164">
        <v>1929414.7250000001</v>
      </c>
      <c r="N11" s="162">
        <v>14908.175323150635</v>
      </c>
      <c r="O11" s="165">
        <v>1324.61</v>
      </c>
      <c r="P11" s="164">
        <v>375232.886</v>
      </c>
      <c r="Q11" s="165">
        <v>375639.25247538998</v>
      </c>
    </row>
    <row r="12" spans="1:17" ht="24.75" customHeight="1">
      <c r="E12" s="159" t="s">
        <v>362</v>
      </c>
      <c r="F12" s="160">
        <v>203554.6654</v>
      </c>
      <c r="G12" s="161">
        <v>5280.9566169515083</v>
      </c>
      <c r="H12" s="162">
        <v>14209.484478151298</v>
      </c>
      <c r="I12" s="163">
        <v>37893.74</v>
      </c>
      <c r="J12" s="164">
        <v>1106341.9472340001</v>
      </c>
      <c r="K12" s="162">
        <v>38731</v>
      </c>
      <c r="L12" s="165">
        <v>835.14</v>
      </c>
      <c r="M12" s="164">
        <v>374292.98902400001</v>
      </c>
      <c r="N12" s="162">
        <v>4527.066264900006</v>
      </c>
      <c r="O12" s="165">
        <v>172.63200000000001</v>
      </c>
      <c r="P12" s="164">
        <v>15164.746999999999</v>
      </c>
      <c r="Q12" s="165">
        <v>21437.753005507489</v>
      </c>
    </row>
    <row r="13" spans="1:17" ht="25" customHeight="1">
      <c r="E13" s="159" t="s">
        <v>248</v>
      </c>
      <c r="F13" s="160">
        <v>1862296.1059637209</v>
      </c>
      <c r="G13" s="161">
        <v>187010.52113913774</v>
      </c>
      <c r="H13" s="162">
        <v>207370.14633404414</v>
      </c>
      <c r="I13" s="163">
        <v>289812.27900617436</v>
      </c>
      <c r="J13" s="164">
        <v>32792633.702105805</v>
      </c>
      <c r="K13" s="162">
        <v>4550442.1362117389</v>
      </c>
      <c r="L13" s="165">
        <v>156493.2802364589</v>
      </c>
      <c r="M13" s="164">
        <v>28088519.8521314</v>
      </c>
      <c r="N13" s="162">
        <v>98903.984198603037</v>
      </c>
      <c r="O13" s="165">
        <v>19115.461866999998</v>
      </c>
      <c r="P13" s="164">
        <v>1004361.7830000001</v>
      </c>
      <c r="Q13" s="165">
        <v>771977.6977491033</v>
      </c>
    </row>
    <row r="14" spans="1:17" ht="25" customHeight="1">
      <c r="E14" s="159" t="s">
        <v>250</v>
      </c>
      <c r="F14" s="160">
        <v>1109881.9282708443</v>
      </c>
      <c r="G14" s="161">
        <v>93174.830280202295</v>
      </c>
      <c r="H14" s="162">
        <v>133895.486</v>
      </c>
      <c r="I14" s="163">
        <v>268003.99049796502</v>
      </c>
      <c r="J14" s="164">
        <v>30662128.021811843</v>
      </c>
      <c r="K14" s="162">
        <v>92414.566000000006</v>
      </c>
      <c r="L14" s="165">
        <v>39732.876012542569</v>
      </c>
      <c r="M14" s="164">
        <v>11065162</v>
      </c>
      <c r="N14" s="162">
        <v>10962.956999999995</v>
      </c>
      <c r="O14" s="165">
        <v>15329.397000000001</v>
      </c>
      <c r="P14" s="164">
        <v>188527.21409514177</v>
      </c>
      <c r="Q14" s="165">
        <v>90126.376686999996</v>
      </c>
    </row>
    <row r="15" spans="1:17" ht="25" customHeight="1">
      <c r="E15" s="225" t="s">
        <v>691</v>
      </c>
      <c r="F15" s="160">
        <v>336433.13635903614</v>
      </c>
      <c r="G15" s="161">
        <v>23603.678750076142</v>
      </c>
      <c r="H15" s="162">
        <v>23530.40241085468</v>
      </c>
      <c r="I15" s="163">
        <v>61684.802725004032</v>
      </c>
      <c r="J15" s="164">
        <v>2760423.2301938133</v>
      </c>
      <c r="K15" s="162">
        <v>82988.971869920002</v>
      </c>
      <c r="L15" s="165">
        <v>594.1</v>
      </c>
      <c r="M15" s="164">
        <v>467312.66200000001</v>
      </c>
      <c r="N15" s="162">
        <v>3718.7367175415197</v>
      </c>
      <c r="O15" s="165">
        <v>717.63900000000001</v>
      </c>
      <c r="P15" s="164">
        <v>20145.830999999998</v>
      </c>
      <c r="Q15" s="165">
        <v>18142.565999999999</v>
      </c>
    </row>
    <row r="16" spans="1:17" ht="25" customHeight="1">
      <c r="E16" s="159" t="s">
        <v>293</v>
      </c>
      <c r="F16" s="160">
        <v>535023.18894059886</v>
      </c>
      <c r="G16" s="161">
        <v>127019</v>
      </c>
      <c r="H16" s="162">
        <v>140759</v>
      </c>
      <c r="I16" s="163">
        <v>69251</v>
      </c>
      <c r="J16" s="164">
        <v>29353770.151653253</v>
      </c>
      <c r="K16" s="162">
        <v>78277.59</v>
      </c>
      <c r="L16" s="165">
        <v>36509</v>
      </c>
      <c r="M16" s="164">
        <v>4600541</v>
      </c>
      <c r="N16" s="162">
        <v>29658.320088881301</v>
      </c>
      <c r="O16" s="165">
        <v>5658</v>
      </c>
      <c r="P16" s="164">
        <v>227844</v>
      </c>
      <c r="Q16" s="165">
        <v>118138</v>
      </c>
    </row>
    <row r="17" spans="5:17" ht="25" customHeight="1">
      <c r="E17" s="159" t="s">
        <v>252</v>
      </c>
      <c r="F17" s="160">
        <v>1422900.9042558016</v>
      </c>
      <c r="G17" s="161">
        <v>174745.27784404031</v>
      </c>
      <c r="H17" s="162">
        <v>179918.4379910609</v>
      </c>
      <c r="I17" s="163">
        <v>240351.44477098458</v>
      </c>
      <c r="J17" s="164">
        <v>29391100.839086857</v>
      </c>
      <c r="K17" s="162">
        <v>2327000</v>
      </c>
      <c r="L17" s="165">
        <v>70850.574079176993</v>
      </c>
      <c r="M17" s="164">
        <v>14284078.605925532</v>
      </c>
      <c r="N17" s="162">
        <v>7648.0877221421688</v>
      </c>
      <c r="O17" s="165">
        <v>5644.2637573224065</v>
      </c>
      <c r="P17" s="164">
        <v>354149.09738102002</v>
      </c>
      <c r="Q17" s="165">
        <v>220936.96696060133</v>
      </c>
    </row>
    <row r="18" spans="5:17" ht="25" customHeight="1">
      <c r="E18" s="159" t="s">
        <v>254</v>
      </c>
      <c r="F18" s="160">
        <v>640785.48328798998</v>
      </c>
      <c r="G18" s="161">
        <v>115021.07408489774</v>
      </c>
      <c r="H18" s="162">
        <v>75834.19484567616</v>
      </c>
      <c r="I18" s="163">
        <v>141506.07399030458</v>
      </c>
      <c r="J18" s="164">
        <v>14275835.543544147</v>
      </c>
      <c r="K18" s="162">
        <v>305143.11642432999</v>
      </c>
      <c r="L18" s="165">
        <v>1664.4</v>
      </c>
      <c r="M18" s="164">
        <v>533089.93799999997</v>
      </c>
      <c r="N18" s="162">
        <v>29780.438535372199</v>
      </c>
      <c r="O18" s="165">
        <v>8693.4358710841552</v>
      </c>
      <c r="P18" s="164">
        <v>83114.744107999999</v>
      </c>
      <c r="Q18" s="165">
        <v>46279.601502085599</v>
      </c>
    </row>
    <row r="19" spans="5:17" ht="25" customHeight="1">
      <c r="E19" s="159" t="s">
        <v>256</v>
      </c>
      <c r="F19" s="160">
        <v>442132.49935773195</v>
      </c>
      <c r="G19" s="161">
        <v>58270.318531470126</v>
      </c>
      <c r="H19" s="162">
        <v>21610.087520901947</v>
      </c>
      <c r="I19" s="163">
        <v>177277.61195081059</v>
      </c>
      <c r="J19" s="164">
        <v>592554.29048925883</v>
      </c>
      <c r="K19" s="162">
        <v>88549.030892523995</v>
      </c>
      <c r="L19" s="165">
        <v>20322.838106221152</v>
      </c>
      <c r="M19" s="164">
        <v>4979199.6904674778</v>
      </c>
      <c r="N19" s="162">
        <v>481.50846187841699</v>
      </c>
      <c r="O19" s="165">
        <v>1159.7834498699999</v>
      </c>
      <c r="P19" s="164">
        <v>166836.54438345757</v>
      </c>
      <c r="Q19" s="165">
        <v>293737.51566520066</v>
      </c>
    </row>
    <row r="20" spans="5:17" ht="25" customHeight="1">
      <c r="E20" s="159" t="s">
        <v>295</v>
      </c>
      <c r="F20" s="160">
        <v>1411887.1830298088</v>
      </c>
      <c r="G20" s="161">
        <v>237521.71088426036</v>
      </c>
      <c r="H20" s="162">
        <v>230945.4728406767</v>
      </c>
      <c r="I20" s="163">
        <v>254245.47028827004</v>
      </c>
      <c r="J20" s="164">
        <v>112106156.05240008</v>
      </c>
      <c r="K20" s="162">
        <v>3281277.0283401138</v>
      </c>
      <c r="L20" s="165">
        <v>286198</v>
      </c>
      <c r="M20" s="164">
        <v>35446760.046629876</v>
      </c>
      <c r="N20" s="162">
        <v>124008.94903168004</v>
      </c>
      <c r="O20" s="165">
        <v>29159.81782737</v>
      </c>
      <c r="P20" s="164">
        <v>821771</v>
      </c>
      <c r="Q20" s="165">
        <v>611100</v>
      </c>
    </row>
    <row r="21" spans="5:17" ht="25" customHeight="1">
      <c r="E21" s="159" t="s">
        <v>258</v>
      </c>
      <c r="F21" s="160">
        <v>263297.08005900116</v>
      </c>
      <c r="G21" s="161">
        <v>46596.248087907778</v>
      </c>
      <c r="H21" s="162">
        <v>15575.962862771292</v>
      </c>
      <c r="I21" s="163">
        <v>85260.828452885369</v>
      </c>
      <c r="J21" s="164">
        <v>23275469.052846469</v>
      </c>
      <c r="K21" s="162">
        <v>141934.81237500001</v>
      </c>
      <c r="L21" s="165">
        <v>15350.378147464124</v>
      </c>
      <c r="M21" s="164">
        <v>774839.84355637489</v>
      </c>
      <c r="N21" s="162">
        <v>2768.4995379716247</v>
      </c>
      <c r="O21" s="165">
        <v>9273.9647205573747</v>
      </c>
      <c r="P21" s="164">
        <v>111955.63912875</v>
      </c>
      <c r="Q21" s="165">
        <v>75404.145654457127</v>
      </c>
    </row>
    <row r="22" spans="5:17" ht="25" customHeight="1">
      <c r="E22" s="159" t="s">
        <v>297</v>
      </c>
      <c r="F22" s="160">
        <v>345213.08761241933</v>
      </c>
      <c r="G22" s="161">
        <v>137572.28679950599</v>
      </c>
      <c r="H22" s="162">
        <v>125767.74619526</v>
      </c>
      <c r="I22" s="163">
        <v>70423.521770168416</v>
      </c>
      <c r="J22" s="164">
        <v>5057101.8664349308</v>
      </c>
      <c r="K22" s="162">
        <v>687768.56836208992</v>
      </c>
      <c r="L22" s="165">
        <v>20006</v>
      </c>
      <c r="M22" s="164">
        <v>978178.853871</v>
      </c>
      <c r="N22" s="162">
        <v>16937.301180714989</v>
      </c>
      <c r="O22" s="165">
        <v>2105.726412</v>
      </c>
      <c r="P22" s="164">
        <v>78908.776853300005</v>
      </c>
      <c r="Q22" s="165">
        <v>26805.135126270005</v>
      </c>
    </row>
    <row r="23" spans="5:17" ht="25" customHeight="1">
      <c r="E23" s="159" t="s">
        <v>259</v>
      </c>
      <c r="F23" s="160">
        <v>212952.50712696099</v>
      </c>
      <c r="G23" s="161">
        <v>21390.141027433485</v>
      </c>
      <c r="H23" s="162">
        <v>22595.251067654084</v>
      </c>
      <c r="I23" s="163">
        <v>42240.299661289995</v>
      </c>
      <c r="J23" s="164">
        <v>10834162.050528999</v>
      </c>
      <c r="K23" s="162">
        <v>195062.90609400001</v>
      </c>
      <c r="L23" s="165">
        <v>14.66</v>
      </c>
      <c r="M23" s="164">
        <v>231096</v>
      </c>
      <c r="N23" s="162">
        <v>6821.7494862762278</v>
      </c>
      <c r="O23" s="165">
        <v>883.99863708999999</v>
      </c>
      <c r="P23" s="164">
        <v>102552.269</v>
      </c>
      <c r="Q23" s="165">
        <v>92272.903891014881</v>
      </c>
    </row>
    <row r="24" spans="5:17" ht="25" customHeight="1">
      <c r="E24" s="159" t="s">
        <v>262</v>
      </c>
      <c r="F24" s="160">
        <v>285634.99436096026</v>
      </c>
      <c r="G24" s="161">
        <v>21519.716503590571</v>
      </c>
      <c r="H24" s="162">
        <v>16525.619520786466</v>
      </c>
      <c r="I24" s="163">
        <v>162686.57452161078</v>
      </c>
      <c r="J24" s="164">
        <v>12033542.969189277</v>
      </c>
      <c r="K24" s="162">
        <v>154959.68424799573</v>
      </c>
      <c r="L24" s="165">
        <v>8371.4328509184179</v>
      </c>
      <c r="M24" s="164">
        <v>440740.96388940921</v>
      </c>
      <c r="N24" s="162">
        <v>2566.9428956777488</v>
      </c>
      <c r="O24" s="165">
        <v>178.87630533721054</v>
      </c>
      <c r="P24" s="164">
        <v>108510.05662753238</v>
      </c>
      <c r="Q24" s="165">
        <v>48601.329068046558</v>
      </c>
    </row>
    <row r="25" spans="5:17" ht="25" customHeight="1">
      <c r="E25" s="159" t="s">
        <v>264</v>
      </c>
      <c r="F25" s="160">
        <v>2603612.1974670254</v>
      </c>
      <c r="G25" s="161">
        <v>225935.19969230026</v>
      </c>
      <c r="H25" s="162">
        <v>273716.66472641617</v>
      </c>
      <c r="I25" s="163">
        <v>355793.14771341596</v>
      </c>
      <c r="J25" s="164">
        <v>82344110.621764854</v>
      </c>
      <c r="K25" s="162">
        <v>5679748.3224511854</v>
      </c>
      <c r="L25" s="165">
        <v>197006.521496523</v>
      </c>
      <c r="M25" s="164">
        <v>18139121.884538345</v>
      </c>
      <c r="N25" s="162">
        <v>121987.691715864</v>
      </c>
      <c r="O25" s="165">
        <v>15024.340953830999</v>
      </c>
      <c r="P25" s="164">
        <v>1361006.7049482239</v>
      </c>
      <c r="Q25" s="165">
        <v>1119132.9105672</v>
      </c>
    </row>
    <row r="26" spans="5:17" ht="25" customHeight="1">
      <c r="E26" s="159" t="s">
        <v>266</v>
      </c>
      <c r="F26" s="160">
        <v>1097868.5</v>
      </c>
      <c r="G26" s="161">
        <v>148362</v>
      </c>
      <c r="H26" s="162">
        <v>137913</v>
      </c>
      <c r="I26" s="163">
        <v>197584</v>
      </c>
      <c r="J26" s="164">
        <v>21107558.896766856</v>
      </c>
      <c r="K26" s="162">
        <v>163892</v>
      </c>
      <c r="L26" s="165">
        <v>20757</v>
      </c>
      <c r="M26" s="164">
        <v>3811793</v>
      </c>
      <c r="N26" s="162">
        <v>14043</v>
      </c>
      <c r="O26" s="165">
        <v>2345</v>
      </c>
      <c r="P26" s="164">
        <v>525799</v>
      </c>
      <c r="Q26" s="165">
        <v>440817</v>
      </c>
    </row>
    <row r="27" spans="5:17" ht="25" customHeight="1">
      <c r="E27" s="159" t="s">
        <v>267</v>
      </c>
      <c r="F27" s="160">
        <v>595860.63589999999</v>
      </c>
      <c r="G27" s="161">
        <v>127356.94053162083</v>
      </c>
      <c r="H27" s="162">
        <v>74225.476296000008</v>
      </c>
      <c r="I27" s="163">
        <v>171131.85976224931</v>
      </c>
      <c r="J27" s="164">
        <v>10376230.252076643</v>
      </c>
      <c r="K27" s="162">
        <v>379008</v>
      </c>
      <c r="L27" s="165">
        <v>29872.782999999999</v>
      </c>
      <c r="M27" s="164">
        <v>2350673.3160000001</v>
      </c>
      <c r="N27" s="162">
        <v>19804.892115898238</v>
      </c>
      <c r="O27" s="165">
        <v>2954.1770000000001</v>
      </c>
      <c r="P27" s="164">
        <v>138398</v>
      </c>
      <c r="Q27" s="165">
        <v>112374.71</v>
      </c>
    </row>
    <row r="28" spans="5:17" ht="25" customHeight="1">
      <c r="E28" s="159" t="s">
        <v>269</v>
      </c>
      <c r="F28" s="160">
        <v>227942.3</v>
      </c>
      <c r="G28" s="161">
        <v>27009.656695950878</v>
      </c>
      <c r="H28" s="162">
        <v>69415.278144479395</v>
      </c>
      <c r="I28" s="163">
        <v>19588.195535190207</v>
      </c>
      <c r="J28" s="164">
        <v>4913726</v>
      </c>
      <c r="K28" s="162">
        <v>236220</v>
      </c>
      <c r="L28" s="165">
        <v>62.6</v>
      </c>
      <c r="M28" s="164">
        <v>468170</v>
      </c>
      <c r="N28" s="162">
        <v>4049.3487155000039</v>
      </c>
      <c r="O28" s="165">
        <v>3490</v>
      </c>
      <c r="P28" s="164">
        <v>102941</v>
      </c>
      <c r="Q28" s="165">
        <v>96503</v>
      </c>
    </row>
    <row r="29" spans="5:17" ht="25" customHeight="1">
      <c r="E29" s="159" t="s">
        <v>300</v>
      </c>
      <c r="F29" s="160">
        <v>240912.81217085436</v>
      </c>
      <c r="G29" s="161">
        <v>93740.759270582887</v>
      </c>
      <c r="H29" s="162">
        <v>92825.953096056372</v>
      </c>
      <c r="I29" s="163">
        <v>39026.333866780624</v>
      </c>
      <c r="J29" s="164">
        <v>4863762.8861539047</v>
      </c>
      <c r="K29" s="162">
        <v>240755.55995699999</v>
      </c>
      <c r="L29" s="165">
        <v>23509.493999999999</v>
      </c>
      <c r="M29" s="164">
        <v>1228566.7645769673</v>
      </c>
      <c r="N29" s="162">
        <v>12396.9238038395</v>
      </c>
      <c r="O29" s="165">
        <v>2059.5954234000001</v>
      </c>
      <c r="P29" s="164">
        <v>65552.84169026</v>
      </c>
      <c r="Q29" s="165">
        <v>28336.186000000002</v>
      </c>
    </row>
    <row r="30" spans="5:17" ht="25" customHeight="1">
      <c r="E30" s="159" t="s">
        <v>271</v>
      </c>
      <c r="F30" s="160">
        <v>982781.93346300232</v>
      </c>
      <c r="G30" s="161">
        <v>69210.436684500994</v>
      </c>
      <c r="H30" s="162">
        <v>88402.479740939001</v>
      </c>
      <c r="I30" s="163">
        <v>219805.163859358</v>
      </c>
      <c r="J30" s="164">
        <v>38101224.882521398</v>
      </c>
      <c r="K30" s="162">
        <v>13905.579400397999</v>
      </c>
      <c r="L30" s="165">
        <v>35543.293143071001</v>
      </c>
      <c r="M30" s="164">
        <v>6642521.9707616065</v>
      </c>
      <c r="N30" s="162">
        <v>5370.9380752859997</v>
      </c>
      <c r="O30" s="165">
        <v>6441.855712824</v>
      </c>
      <c r="P30" s="164">
        <v>68541.453783698002</v>
      </c>
      <c r="Q30" s="165">
        <v>132936.84857117699</v>
      </c>
    </row>
    <row r="31" spans="5:17" ht="25" customHeight="1">
      <c r="E31" s="159" t="s">
        <v>273</v>
      </c>
      <c r="F31" s="160">
        <v>292241.32014876051</v>
      </c>
      <c r="G31" s="161">
        <v>4134.1385718001684</v>
      </c>
      <c r="H31" s="162">
        <v>5706.2596029955603</v>
      </c>
      <c r="I31" s="163">
        <v>48826.893084603609</v>
      </c>
      <c r="J31" s="164">
        <v>397856.81407590985</v>
      </c>
      <c r="K31" s="162">
        <v>0</v>
      </c>
      <c r="L31" s="165">
        <v>0</v>
      </c>
      <c r="M31" s="164">
        <v>221149.29527176506</v>
      </c>
      <c r="N31" s="162">
        <v>3661.4731178144471</v>
      </c>
      <c r="O31" s="165">
        <v>137.39676220329875</v>
      </c>
      <c r="P31" s="164">
        <v>7982.8326187469993</v>
      </c>
      <c r="Q31" s="165">
        <v>8983.6336057656699</v>
      </c>
    </row>
    <row r="32" spans="5:17" ht="25" customHeight="1">
      <c r="E32" s="159" t="s">
        <v>382</v>
      </c>
      <c r="F32" s="160">
        <v>185797.4550866003</v>
      </c>
      <c r="G32" s="161">
        <v>16306.388205234362</v>
      </c>
      <c r="H32" s="162">
        <v>1825.526888417058</v>
      </c>
      <c r="I32" s="163">
        <v>158094.36098940202</v>
      </c>
      <c r="J32" s="164">
        <v>199560.34027740601</v>
      </c>
      <c r="K32" s="162">
        <v>74739.221439852918</v>
      </c>
      <c r="L32" s="165">
        <v>1325.427192820682</v>
      </c>
      <c r="M32" s="164">
        <v>733.94941493761121</v>
      </c>
      <c r="N32" s="162">
        <v>2547.6529548267099</v>
      </c>
      <c r="O32" s="165">
        <v>431.87334038349201</v>
      </c>
      <c r="P32" s="164">
        <v>0</v>
      </c>
      <c r="Q32" s="165">
        <v>0</v>
      </c>
    </row>
    <row r="33" spans="5:18" ht="25" customHeight="1">
      <c r="E33" s="159" t="s">
        <v>275</v>
      </c>
      <c r="F33" s="160">
        <v>574300.74463860283</v>
      </c>
      <c r="G33" s="161">
        <v>98492.724000000002</v>
      </c>
      <c r="H33" s="162">
        <v>50283.552000000003</v>
      </c>
      <c r="I33" s="163">
        <v>252137.435</v>
      </c>
      <c r="J33" s="164">
        <v>34403227.147</v>
      </c>
      <c r="K33" s="162">
        <v>683000</v>
      </c>
      <c r="L33" s="165">
        <v>55820.593999999997</v>
      </c>
      <c r="M33" s="164">
        <v>7211442.3739999998</v>
      </c>
      <c r="N33" s="162">
        <v>22797.021000000001</v>
      </c>
      <c r="O33" s="165">
        <v>2606</v>
      </c>
      <c r="P33" s="164">
        <v>394944</v>
      </c>
      <c r="Q33" s="165">
        <v>370529</v>
      </c>
    </row>
    <row r="34" spans="5:18" ht="25" customHeight="1">
      <c r="E34" s="159" t="s">
        <v>302</v>
      </c>
      <c r="F34" s="160">
        <v>194807.88161216315</v>
      </c>
      <c r="G34" s="161">
        <v>54401.68449860104</v>
      </c>
      <c r="H34" s="162">
        <v>76381.093419981829</v>
      </c>
      <c r="I34" s="163">
        <v>41927.912792260002</v>
      </c>
      <c r="J34" s="164">
        <v>1056784.329424462</v>
      </c>
      <c r="K34" s="162">
        <v>74644.293000000005</v>
      </c>
      <c r="L34" s="165">
        <v>8429.0300000000007</v>
      </c>
      <c r="M34" s="164">
        <v>339841.33199999999</v>
      </c>
      <c r="N34" s="162">
        <v>6617.3078714200001</v>
      </c>
      <c r="O34" s="165">
        <v>360.95800000000003</v>
      </c>
      <c r="P34" s="164">
        <v>49460.349408859998</v>
      </c>
      <c r="Q34" s="165">
        <v>42633.851661990004</v>
      </c>
    </row>
    <row r="35" spans="5:18" ht="25" customHeight="1">
      <c r="E35" s="159" t="s">
        <v>277</v>
      </c>
      <c r="F35" s="160">
        <v>689820</v>
      </c>
      <c r="G35" s="161">
        <v>27321</v>
      </c>
      <c r="H35" s="162">
        <v>49216</v>
      </c>
      <c r="I35" s="163">
        <v>191230</v>
      </c>
      <c r="J35" s="164">
        <v>15968739.654243</v>
      </c>
      <c r="K35" s="162">
        <v>215</v>
      </c>
      <c r="L35" s="165">
        <v>8812</v>
      </c>
      <c r="M35" s="164">
        <v>2892704</v>
      </c>
      <c r="N35" s="162">
        <v>4337</v>
      </c>
      <c r="O35" s="165">
        <v>2470</v>
      </c>
      <c r="P35" s="164">
        <v>271246</v>
      </c>
      <c r="Q35" s="165">
        <v>99861</v>
      </c>
    </row>
    <row r="36" spans="5:18" ht="25" customHeight="1">
      <c r="E36" s="159" t="s">
        <v>279</v>
      </c>
      <c r="F36" s="160">
        <v>970342.80273090221</v>
      </c>
      <c r="G36" s="161">
        <v>155835.81989281808</v>
      </c>
      <c r="H36" s="162">
        <v>175584.16787470999</v>
      </c>
      <c r="I36" s="163">
        <v>126387.60581562921</v>
      </c>
      <c r="J36" s="164">
        <v>50112642.208228841</v>
      </c>
      <c r="K36" s="162">
        <v>116499.761574665</v>
      </c>
      <c r="L36" s="165">
        <v>57063.832691306001</v>
      </c>
      <c r="M36" s="164">
        <v>28318905.922580414</v>
      </c>
      <c r="N36" s="162">
        <v>17907.214389518998</v>
      </c>
      <c r="O36" s="165">
        <v>5321.8884124979995</v>
      </c>
      <c r="P36" s="164">
        <v>302170.44760547398</v>
      </c>
      <c r="Q36" s="165">
        <v>201148.57962168899</v>
      </c>
    </row>
    <row r="37" spans="5:18" ht="25" customHeight="1">
      <c r="E37" s="159" t="s">
        <v>280</v>
      </c>
      <c r="F37" s="160">
        <v>1392281.7036711297</v>
      </c>
      <c r="G37" s="161">
        <v>95916.739999999991</v>
      </c>
      <c r="H37" s="162">
        <v>155549.96797072</v>
      </c>
      <c r="I37" s="163">
        <v>305481.78834383562</v>
      </c>
      <c r="J37" s="164">
        <v>9294234.8152122628</v>
      </c>
      <c r="K37" s="162">
        <v>900911</v>
      </c>
      <c r="L37" s="165">
        <v>29892.453483932353</v>
      </c>
      <c r="M37" s="164">
        <v>4332572.0070000002</v>
      </c>
      <c r="N37" s="162">
        <v>34398.027000000002</v>
      </c>
      <c r="O37" s="165">
        <v>2396.413</v>
      </c>
      <c r="P37" s="164">
        <v>898638.03044399957</v>
      </c>
      <c r="Q37" s="165">
        <v>818615.43016599992</v>
      </c>
    </row>
    <row r="38" spans="5:18" ht="25" customHeight="1">
      <c r="E38" s="159" t="s">
        <v>282</v>
      </c>
      <c r="F38" s="160">
        <v>309184.47755349084</v>
      </c>
      <c r="G38" s="161">
        <v>33375.691230998498</v>
      </c>
      <c r="H38" s="162">
        <v>43189.538904952024</v>
      </c>
      <c r="I38" s="163">
        <v>93999.64531250397</v>
      </c>
      <c r="J38" s="164">
        <v>5643514.2866490996</v>
      </c>
      <c r="K38" s="162">
        <v>783067.60162066016</v>
      </c>
      <c r="L38" s="165">
        <v>16455.300000078969</v>
      </c>
      <c r="M38" s="164">
        <v>1602255.6264738971</v>
      </c>
      <c r="N38" s="162">
        <v>14678.207370596836</v>
      </c>
      <c r="O38" s="165">
        <v>283.79203854490117</v>
      </c>
      <c r="P38" s="164">
        <v>99349.855181136387</v>
      </c>
      <c r="Q38" s="165">
        <v>161472.49942352501</v>
      </c>
      <c r="R38" s="166"/>
    </row>
    <row r="39" spans="5:18" ht="25" customHeight="1">
      <c r="E39" s="159" t="s">
        <v>283</v>
      </c>
      <c r="F39" s="160">
        <v>1246605.0884494972</v>
      </c>
      <c r="G39" s="161">
        <v>151299.09582341663</v>
      </c>
      <c r="H39" s="162">
        <v>183431.55891008361</v>
      </c>
      <c r="I39" s="163">
        <v>207295.78509591779</v>
      </c>
      <c r="J39" s="164">
        <v>29794263.715758003</v>
      </c>
      <c r="K39" s="162">
        <v>4026206.2315509999</v>
      </c>
      <c r="L39" s="165">
        <v>109759.20659</v>
      </c>
      <c r="M39" s="164">
        <v>16151621.647319</v>
      </c>
      <c r="N39" s="162">
        <v>106957.93460564683</v>
      </c>
      <c r="O39" s="165">
        <v>8799.7283394300011</v>
      </c>
      <c r="P39" s="164">
        <v>453300.04209599999</v>
      </c>
      <c r="Q39" s="165">
        <v>298111.11330851394</v>
      </c>
      <c r="R39" s="166"/>
    </row>
    <row r="40" spans="5:18" ht="25" customHeight="1">
      <c r="E40" s="159" t="s">
        <v>285</v>
      </c>
      <c r="F40" s="160">
        <v>675623.49576533795</v>
      </c>
      <c r="G40" s="161">
        <v>125127.21591835799</v>
      </c>
      <c r="H40" s="162">
        <v>148287.86623020298</v>
      </c>
      <c r="I40" s="163">
        <v>113923.02743912399</v>
      </c>
      <c r="J40" s="164">
        <v>29799111.778204117</v>
      </c>
      <c r="K40" s="162">
        <v>831886.65362602496</v>
      </c>
      <c r="L40" s="165">
        <v>29497.565897861998</v>
      </c>
      <c r="M40" s="164">
        <v>5587158.077224737</v>
      </c>
      <c r="N40" s="162">
        <v>42604.023137589</v>
      </c>
      <c r="O40" s="165">
        <v>2717.920454997</v>
      </c>
      <c r="P40" s="164">
        <v>434519.15118666296</v>
      </c>
      <c r="Q40" s="165">
        <v>445189.67566307395</v>
      </c>
    </row>
    <row r="41" spans="5:18" ht="25" customHeight="1">
      <c r="E41" s="159" t="s">
        <v>287</v>
      </c>
      <c r="F41" s="195">
        <v>230884.9568487248</v>
      </c>
      <c r="G41" s="196">
        <v>19771.093795463632</v>
      </c>
      <c r="H41" s="197">
        <v>24642.16981774793</v>
      </c>
      <c r="I41" s="198">
        <v>115985.95936042137</v>
      </c>
      <c r="J41" s="199">
        <v>3102238.169324324</v>
      </c>
      <c r="K41" s="197">
        <v>150810.39330823199</v>
      </c>
      <c r="L41" s="200">
        <v>0.52026769806899997</v>
      </c>
      <c r="M41" s="199">
        <v>694675.95236175798</v>
      </c>
      <c r="N41" s="197">
        <v>3151.6364404035867</v>
      </c>
      <c r="O41" s="200">
        <v>20.137548336846002</v>
      </c>
      <c r="P41" s="199">
        <v>13391.08115714166</v>
      </c>
      <c r="Q41" s="200">
        <v>82035.348800080756</v>
      </c>
    </row>
    <row r="42" spans="5:18" ht="25" customHeight="1" thickBot="1">
      <c r="E42" s="159" t="s">
        <v>289</v>
      </c>
      <c r="F42" s="189">
        <v>975720.75270000007</v>
      </c>
      <c r="G42" s="190">
        <v>154994.69099999999</v>
      </c>
      <c r="H42" s="191">
        <v>212527.049</v>
      </c>
      <c r="I42" s="192">
        <v>176062.25399999999</v>
      </c>
      <c r="J42" s="193">
        <v>10627049.153000001</v>
      </c>
      <c r="K42" s="191">
        <v>327758.51799999998</v>
      </c>
      <c r="L42" s="194">
        <v>62274.603000000003</v>
      </c>
      <c r="M42" s="193">
        <v>2484036.9470000002</v>
      </c>
      <c r="N42" s="191">
        <v>54357.705000000002</v>
      </c>
      <c r="O42" s="194">
        <v>5632.5450000000001</v>
      </c>
      <c r="P42" s="193">
        <v>498564.89299999998</v>
      </c>
      <c r="Q42" s="194">
        <v>364367.57500000001</v>
      </c>
    </row>
    <row r="43" spans="5:18" ht="15.5">
      <c r="E43" s="453" t="s">
        <v>845</v>
      </c>
      <c r="F43" s="167"/>
      <c r="G43" s="168"/>
      <c r="H43" s="166"/>
      <c r="I43" s="166"/>
      <c r="J43" s="166"/>
      <c r="K43" s="166"/>
      <c r="L43" s="166"/>
      <c r="M43" s="166"/>
      <c r="N43" s="166"/>
      <c r="O43" s="166"/>
      <c r="P43" s="166"/>
      <c r="Q43" s="166"/>
    </row>
    <row r="44" spans="5:18" ht="15.5">
      <c r="F44" s="167"/>
      <c r="G44" s="168"/>
      <c r="H44" s="166"/>
      <c r="I44" s="166"/>
      <c r="J44" s="166"/>
      <c r="K44" s="166"/>
      <c r="L44" s="166"/>
      <c r="M44" s="166"/>
      <c r="N44" s="166"/>
      <c r="O44" s="166"/>
    </row>
    <row r="45" spans="5:18" ht="15.5">
      <c r="F45" s="167"/>
      <c r="G45" s="168"/>
      <c r="H45" s="166"/>
      <c r="I45" s="166"/>
      <c r="J45" s="166"/>
      <c r="K45" s="166"/>
      <c r="L45" s="166"/>
      <c r="M45" s="166"/>
      <c r="N45" s="166"/>
      <c r="O45" s="166"/>
      <c r="P45" s="169" t="s">
        <v>323</v>
      </c>
      <c r="Q45" s="170">
        <f ca="1">+NOW()</f>
        <v>44062.939043981482</v>
      </c>
    </row>
    <row r="46" spans="5:18" ht="15.5">
      <c r="E46" s="138">
        <f>+COUNTA(E6:$E$42)</f>
        <v>37</v>
      </c>
      <c r="F46" s="167"/>
      <c r="G46" s="168"/>
      <c r="H46" s="166"/>
      <c r="I46" s="166"/>
      <c r="J46" s="166"/>
      <c r="K46" s="166"/>
      <c r="L46" s="166"/>
      <c r="M46" s="166"/>
      <c r="N46" s="166"/>
      <c r="O46" s="166"/>
      <c r="P46" s="166"/>
      <c r="Q46" s="166"/>
    </row>
    <row r="47" spans="5:18" ht="15.5">
      <c r="F47" s="167"/>
      <c r="G47" s="168"/>
      <c r="H47" s="166"/>
      <c r="I47" s="166"/>
      <c r="J47" s="166"/>
      <c r="K47" s="166"/>
      <c r="L47" s="166"/>
      <c r="M47" s="166"/>
      <c r="N47" s="166"/>
      <c r="O47" s="166"/>
      <c r="P47" s="166"/>
      <c r="Q47" s="166"/>
    </row>
    <row r="48" spans="5:18" ht="15.5">
      <c r="F48" s="167"/>
      <c r="G48" s="168"/>
      <c r="H48" s="166"/>
      <c r="I48" s="166"/>
      <c r="J48" s="166"/>
      <c r="K48" s="166"/>
      <c r="L48" s="166"/>
      <c r="M48" s="166"/>
      <c r="N48" s="166"/>
      <c r="O48" s="166"/>
      <c r="P48" s="166"/>
      <c r="Q48" s="166"/>
    </row>
    <row r="49" spans="6:17" ht="15.5">
      <c r="F49" s="167"/>
      <c r="G49" s="168"/>
      <c r="H49" s="166"/>
      <c r="I49" s="166"/>
      <c r="J49" s="166"/>
      <c r="K49" s="166"/>
      <c r="L49" s="166"/>
      <c r="M49" s="166"/>
      <c r="N49" s="166"/>
      <c r="O49" s="166"/>
      <c r="P49" s="166"/>
      <c r="Q49" s="166"/>
    </row>
    <row r="50" spans="6:17" ht="15.5">
      <c r="F50" s="167"/>
      <c r="G50" s="168"/>
      <c r="H50" s="166"/>
      <c r="I50" s="166"/>
      <c r="J50" s="166"/>
      <c r="K50" s="166"/>
      <c r="L50" s="166"/>
      <c r="M50" s="166"/>
      <c r="N50" s="166"/>
      <c r="O50" s="166"/>
      <c r="P50" s="166"/>
      <c r="Q50" s="166"/>
    </row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  <row r="65" ht="15.75" customHeight="1"/>
  </sheetData>
  <sheetProtection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4" orientation="landscape" r:id="rId1"/>
  <headerFooter>
    <oddFooter>&amp;LEuropean Banking Authority&amp;REnd-2015 G-SII disclosure exercise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59999389629810485"/>
    <pageSetUpPr fitToPage="1"/>
  </sheetPr>
  <dimension ref="A1:U64"/>
  <sheetViews>
    <sheetView showGridLines="0" view="pageBreakPreview" zoomScale="50" zoomScaleNormal="50" zoomScaleSheetLayoutView="50" workbookViewId="0">
      <pane xSplit="5" ySplit="6" topLeftCell="F7" activePane="bottomRight" state="frozen"/>
      <selection activeCell="E43" sqref="E43"/>
      <selection pane="topRight" activeCell="E43" sqref="E43"/>
      <selection pane="bottomLeft" activeCell="E43" sqref="E43"/>
      <selection pane="bottomRight" activeCell="S9" sqref="S9"/>
    </sheetView>
  </sheetViews>
  <sheetFormatPr defaultColWidth="0" defaultRowHeight="15.75" customHeight="1" zeroHeight="1"/>
  <cols>
    <col min="1" max="4" width="8.7265625" style="264" hidden="1" customWidth="1"/>
    <col min="5" max="5" width="50.7265625" style="138" customWidth="1"/>
    <col min="6" max="6" width="20.7265625" style="137" customWidth="1"/>
    <col min="7" max="7" width="20.7265625" style="171" customWidth="1"/>
    <col min="8" max="17" width="20.7265625" style="137" customWidth="1"/>
    <col min="18" max="18" width="4.7265625" style="137" customWidth="1"/>
    <col min="19" max="21" width="9.1796875" style="137" customWidth="1"/>
    <col min="22" max="16384" width="9.1796875" style="137" hidden="1"/>
  </cols>
  <sheetData>
    <row r="1" spans="1:17" s="264" customFormat="1" ht="15.75" customHeight="1">
      <c r="A1" s="264">
        <v>1005</v>
      </c>
      <c r="B1" s="264">
        <v>1007</v>
      </c>
      <c r="E1" s="268"/>
      <c r="F1" s="269">
        <v>1032</v>
      </c>
      <c r="G1" s="270">
        <v>1045</v>
      </c>
      <c r="H1" s="269">
        <v>1052</v>
      </c>
      <c r="I1" s="269">
        <v>1060</v>
      </c>
      <c r="J1" s="269">
        <v>1073</v>
      </c>
      <c r="K1" s="269">
        <v>1074</v>
      </c>
      <c r="L1" s="269">
        <v>1077</v>
      </c>
      <c r="M1" s="269">
        <v>1080</v>
      </c>
      <c r="N1" s="269">
        <v>1085</v>
      </c>
      <c r="O1" s="269">
        <v>1086</v>
      </c>
      <c r="P1" s="269">
        <v>1087</v>
      </c>
      <c r="Q1" s="269">
        <v>1091</v>
      </c>
    </row>
    <row r="2" spans="1:17" s="139" customFormat="1" ht="24" customHeight="1" thickBot="1">
      <c r="A2" s="265"/>
      <c r="B2" s="265"/>
      <c r="C2" s="265"/>
      <c r="D2" s="265"/>
      <c r="E2" s="140"/>
      <c r="F2" s="466" t="s">
        <v>492</v>
      </c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s="141" customFormat="1" ht="24" customHeight="1">
      <c r="A3" s="266"/>
      <c r="B3" s="266"/>
      <c r="C3" s="266"/>
      <c r="D3" s="266"/>
      <c r="E3" s="142" t="s">
        <v>304</v>
      </c>
      <c r="F3" s="467" t="s">
        <v>305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17" s="143" customFormat="1" ht="18.5">
      <c r="A4" s="267"/>
      <c r="B4" s="267"/>
      <c r="C4" s="267"/>
      <c r="D4" s="267"/>
      <c r="E4" s="144"/>
      <c r="F4" s="145" t="s">
        <v>306</v>
      </c>
      <c r="G4" s="470" t="s">
        <v>307</v>
      </c>
      <c r="H4" s="470"/>
      <c r="I4" s="470"/>
      <c r="J4" s="471" t="s">
        <v>308</v>
      </c>
      <c r="K4" s="471"/>
      <c r="L4" s="471"/>
      <c r="M4" s="472" t="s">
        <v>309</v>
      </c>
      <c r="N4" s="472"/>
      <c r="O4" s="472"/>
      <c r="P4" s="473" t="s">
        <v>310</v>
      </c>
      <c r="Q4" s="473"/>
    </row>
    <row r="5" spans="1:17" s="143" customFormat="1" ht="18.5">
      <c r="A5" s="267"/>
      <c r="B5" s="267"/>
      <c r="C5" s="267"/>
      <c r="D5" s="267"/>
      <c r="E5" s="144"/>
      <c r="F5" s="463" t="s">
        <v>311</v>
      </c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5"/>
    </row>
    <row r="6" spans="1:17" ht="110.25" customHeight="1" thickBot="1">
      <c r="E6" s="146" t="s">
        <v>312</v>
      </c>
      <c r="F6" s="147" t="s">
        <v>376</v>
      </c>
      <c r="G6" s="148" t="s">
        <v>313</v>
      </c>
      <c r="H6" s="149" t="s">
        <v>314</v>
      </c>
      <c r="I6" s="150" t="s">
        <v>315</v>
      </c>
      <c r="J6" s="151" t="s">
        <v>316</v>
      </c>
      <c r="K6" s="152" t="s">
        <v>317</v>
      </c>
      <c r="L6" s="153" t="s">
        <v>318</v>
      </c>
      <c r="M6" s="154" t="s">
        <v>377</v>
      </c>
      <c r="N6" s="155" t="s">
        <v>319</v>
      </c>
      <c r="O6" s="156" t="s">
        <v>320</v>
      </c>
      <c r="P6" s="157" t="s">
        <v>321</v>
      </c>
      <c r="Q6" s="158" t="s">
        <v>322</v>
      </c>
    </row>
    <row r="7" spans="1:17" ht="25" customHeight="1">
      <c r="A7" s="264">
        <f>INDEX(Data!$I$4:$AY$90,MATCH(A$1,Data!$I$4:$I$90,0),MATCH($C7,Data!$I$4:$AY$4,0))</f>
        <v>1</v>
      </c>
      <c r="B7" s="264">
        <f>IF(INDEX(Data!$I$4:$AY$90,MATCH(B$1,Data!$I$4:$I$90,0),MATCH($C7,Data!$I$4:$AY$4,0))=1,1000000,IF(INDEX(Data!$I$4:$AY$90,MATCH(B$1,Data!$I$4:$I$90,0),MATCH($C7,Data!$I$4:$AY$4,0))=1000000,1,INDEX(Data!$I$4:$AY$90,MATCH(B$1,Data!$I$4:$I$90,0),MATCH($C7,Data!$I$4:$AY$4,0))))</f>
        <v>1</v>
      </c>
      <c r="C7" s="264" t="str">
        <f>+VLOOKUP(E7,sample!$A$3:$B$37,2,FALSE)</f>
        <v>NL_ABN</v>
      </c>
      <c r="E7" s="159" t="s">
        <v>238</v>
      </c>
      <c r="F7" s="183">
        <v>421311.04135842773</v>
      </c>
      <c r="G7" s="184">
        <v>93717.19336292558</v>
      </c>
      <c r="H7" s="185">
        <v>55090.776712084458</v>
      </c>
      <c r="I7" s="186">
        <v>77325.758000000002</v>
      </c>
      <c r="J7" s="187">
        <v>3882985.9695718423</v>
      </c>
      <c r="K7" s="185">
        <v>231073.83600000001</v>
      </c>
      <c r="L7" s="188">
        <v>5587.6459563333301</v>
      </c>
      <c r="M7" s="187">
        <v>1097406</v>
      </c>
      <c r="N7" s="185">
        <v>1668.3330000000001</v>
      </c>
      <c r="O7" s="188">
        <v>2005.2819999999999</v>
      </c>
      <c r="P7" s="187">
        <v>114311.106</v>
      </c>
      <c r="Q7" s="188">
        <v>118152.25199999999</v>
      </c>
    </row>
    <row r="8" spans="1:17" ht="25" customHeight="1">
      <c r="A8" s="264" t="e">
        <f>INDEX(Data!$I$4:$AY$90,MATCH(A$1,Data!$I$4:$I$90,0),MATCH($C8,Data!$I$4:$AY$4,0))</f>
        <v>#N/A</v>
      </c>
      <c r="B8" s="264" t="e">
        <f>IF(INDEX(Data!$I$4:$AY$90,MATCH(B$1,Data!$I$4:$I$90,0),MATCH($C8,Data!$I$4:$AY$4,0))=1,1000000,IF(INDEX(Data!$I$4:$AY$90,MATCH(B$1,Data!$I$4:$I$90,0),MATCH($C8,Data!$I$4:$AY$4,0))=1000000,1,INDEX(Data!$I$4:$AY$90,MATCH(B$1,Data!$I$4:$I$90,0),MATCH($C8,Data!$I$4:$AY$4,0))))</f>
        <v>#N/A</v>
      </c>
      <c r="C8" s="264" t="e">
        <f>+VLOOKUP(E8,sample!$A$3:$B$37,2,FALSE)</f>
        <v>#N/A</v>
      </c>
      <c r="E8" s="159" t="s">
        <v>240</v>
      </c>
      <c r="F8" s="160">
        <v>201384.52153600001</v>
      </c>
      <c r="G8" s="161">
        <v>37694.69442871002</v>
      </c>
      <c r="H8" s="162">
        <v>35849.153485960007</v>
      </c>
      <c r="I8" s="163">
        <v>51817.975521250002</v>
      </c>
      <c r="J8" s="164">
        <v>721235.90693060542</v>
      </c>
      <c r="K8" s="162">
        <v>171273.12899999999</v>
      </c>
      <c r="L8" s="165">
        <v>2662.3090538869606</v>
      </c>
      <c r="M8" s="164">
        <v>200310.10625154435</v>
      </c>
      <c r="N8" s="162">
        <v>18976.498584892965</v>
      </c>
      <c r="O8" s="165">
        <v>362.38</v>
      </c>
      <c r="P8" s="164">
        <v>9972.7556341300005</v>
      </c>
      <c r="Q8" s="165">
        <v>23035.956635710008</v>
      </c>
    </row>
    <row r="9" spans="1:17" ht="25" customHeight="1">
      <c r="A9" s="264">
        <f>INDEX(Data!$I$4:$AY$90,MATCH(A$1,Data!$I$4:$I$90,0),MATCH($C9,Data!$I$4:$AY$4,0))</f>
        <v>1</v>
      </c>
      <c r="B9" s="264">
        <f>IF(INDEX(Data!$I$4:$AY$90,MATCH(B$1,Data!$I$4:$I$90,0),MATCH($C9,Data!$I$4:$AY$4,0))=1,1000000,IF(INDEX(Data!$I$4:$AY$90,MATCH(B$1,Data!$I$4:$I$90,0),MATCH($C9,Data!$I$4:$AY$4,0))=1000000,1,INDEX(Data!$I$4:$AY$90,MATCH(B$1,Data!$I$4:$I$90,0),MATCH($C9,Data!$I$4:$AY$4,0))))</f>
        <v>1000</v>
      </c>
      <c r="C9" s="264" t="str">
        <f>+VLOOKUP(E9,sample!$A$3:$B$37,2,FALSE)</f>
        <v>FR_POS</v>
      </c>
      <c r="E9" s="159" t="s">
        <v>241</v>
      </c>
      <c r="F9" s="160">
        <v>223336.85661293901</v>
      </c>
      <c r="G9" s="161">
        <v>29927.832055080005</v>
      </c>
      <c r="H9" s="162">
        <v>3639.9313609999999</v>
      </c>
      <c r="I9" s="163">
        <v>11848.675999999999</v>
      </c>
      <c r="J9" s="164">
        <v>619887.96846939519</v>
      </c>
      <c r="K9" s="162">
        <v>152462.486</v>
      </c>
      <c r="L9" s="165">
        <v>0</v>
      </c>
      <c r="M9" s="164">
        <v>60329.492696000001</v>
      </c>
      <c r="N9" s="162">
        <v>14654.94</v>
      </c>
      <c r="O9" s="165">
        <v>252.96750700000001</v>
      </c>
      <c r="P9" s="164">
        <v>25397.831999999999</v>
      </c>
      <c r="Q9" s="165">
        <v>1108.8174541600001</v>
      </c>
    </row>
    <row r="10" spans="1:17" ht="25" customHeight="1">
      <c r="A10" s="264">
        <f>INDEX(Data!$I$4:$AY$90,MATCH(A$1,Data!$I$4:$I$90,0),MATCH($C10,Data!$I$4:$AY$4,0))</f>
        <v>1.1753643629999999</v>
      </c>
      <c r="B10" s="264">
        <f>IF(INDEX(Data!$I$4:$AY$90,MATCH(B$1,Data!$I$4:$I$90,0),MATCH($C10,Data!$I$4:$AY$4,0))=1,1000000,IF(INDEX(Data!$I$4:$AY$90,MATCH(B$1,Data!$I$4:$I$90,0),MATCH($C10,Data!$I$4:$AY$4,0))=1000000,1,INDEX(Data!$I$4:$AY$90,MATCH(B$1,Data!$I$4:$I$90,0),MATCH($C10,Data!$I$4:$AY$4,0))))</f>
        <v>1</v>
      </c>
      <c r="C10" s="264" t="str">
        <f>+VLOOKUP(E10,sample!$A$3:$B$37,2,FALSE)</f>
        <v>UK_BAR</v>
      </c>
      <c r="E10" s="159" t="s">
        <v>243</v>
      </c>
      <c r="F10" s="160">
        <v>1940281.8017415577</v>
      </c>
      <c r="G10" s="161">
        <v>281661.3965145665</v>
      </c>
      <c r="H10" s="162">
        <v>324973.85187586921</v>
      </c>
      <c r="I10" s="163">
        <v>243981.3469333195</v>
      </c>
      <c r="J10" s="164">
        <v>40504697.082223125</v>
      </c>
      <c r="K10" s="162">
        <v>167985.1557426785</v>
      </c>
      <c r="L10" s="165">
        <v>333114.11598432652</v>
      </c>
      <c r="M10" s="164">
        <v>38237786.608332671</v>
      </c>
      <c r="N10" s="162">
        <v>112857.71558884786</v>
      </c>
      <c r="O10" s="165">
        <v>41522.920355944356</v>
      </c>
      <c r="P10" s="164">
        <v>683549.87778595195</v>
      </c>
      <c r="Q10" s="165">
        <v>551933.54056353879</v>
      </c>
    </row>
    <row r="11" spans="1:17" ht="25" customHeight="1">
      <c r="A11" s="264">
        <f>INDEX(Data!$I$4:$AY$90,MATCH(A$1,Data!$I$4:$I$90,0),MATCH($C11,Data!$I$4:$AY$4,0))</f>
        <v>1</v>
      </c>
      <c r="B11" s="264">
        <f>IF(INDEX(Data!$I$4:$AY$90,MATCH(B$1,Data!$I$4:$I$90,0),MATCH($C11,Data!$I$4:$AY$4,0))=1,1000000,IF(INDEX(Data!$I$4:$AY$90,MATCH(B$1,Data!$I$4:$I$90,0),MATCH($C11,Data!$I$4:$AY$4,0))=1000000,1,INDEX(Data!$I$4:$AY$90,MATCH(B$1,Data!$I$4:$I$90,0),MATCH($C11,Data!$I$4:$AY$4,0))))</f>
        <v>1000</v>
      </c>
      <c r="C11" s="264" t="str">
        <f>+VLOOKUP(E11,sample!$A$3:$B$37,2,FALSE)</f>
        <v>DE_BLB</v>
      </c>
      <c r="E11" s="159" t="s">
        <v>291</v>
      </c>
      <c r="F11" s="160">
        <v>275254.76980000001</v>
      </c>
      <c r="G11" s="161">
        <v>76042.994000000006</v>
      </c>
      <c r="H11" s="162">
        <v>110809.52800000001</v>
      </c>
      <c r="I11" s="163">
        <v>49074.374000000003</v>
      </c>
      <c r="J11" s="164">
        <v>2074094.7699363541</v>
      </c>
      <c r="K11" s="162">
        <v>75880.649000000005</v>
      </c>
      <c r="L11" s="165">
        <v>9380.5370000000003</v>
      </c>
      <c r="M11" s="164">
        <v>1551013.2649999999</v>
      </c>
      <c r="N11" s="162">
        <v>3601.4960000000001</v>
      </c>
      <c r="O11" s="165">
        <v>3155.4749999999999</v>
      </c>
      <c r="P11" s="164">
        <v>36192.726000000002</v>
      </c>
      <c r="Q11" s="165">
        <v>20251.245999999999</v>
      </c>
    </row>
    <row r="12" spans="1:17" ht="25" customHeight="1">
      <c r="A12" s="264">
        <f>INDEX(Data!$I$4:$AY$90,MATCH(A$1,Data!$I$4:$I$90,0),MATCH($C12,Data!$I$4:$AY$4,0))</f>
        <v>1</v>
      </c>
      <c r="B12" s="264">
        <f>IF(INDEX(Data!$I$4:$AY$90,MATCH(B$1,Data!$I$4:$I$90,0),MATCH($C12,Data!$I$4:$AY$4,0))=1,1000000,IF(INDEX(Data!$I$4:$AY$90,MATCH(B$1,Data!$I$4:$I$90,0),MATCH($C12,Data!$I$4:$AY$4,0))=1000000,1,INDEX(Data!$I$4:$AY$90,MATCH(B$1,Data!$I$4:$I$90,0),MATCH($C12,Data!$I$4:$AY$4,0))))</f>
        <v>1000</v>
      </c>
      <c r="C12" s="264" t="str">
        <f>+VLOOKUP(E12,sample!$A$3:$B$37,2,FALSE)</f>
        <v>ES_BBV</v>
      </c>
      <c r="E12" s="159" t="s">
        <v>246</v>
      </c>
      <c r="F12" s="160">
        <v>723166.99252178636</v>
      </c>
      <c r="G12" s="161">
        <v>36749.237011817473</v>
      </c>
      <c r="H12" s="162">
        <v>63938.760947315364</v>
      </c>
      <c r="I12" s="163">
        <v>147321.21443264865</v>
      </c>
      <c r="J12" s="164">
        <v>4796775.3059920901</v>
      </c>
      <c r="K12" s="162">
        <v>635711.60699999996</v>
      </c>
      <c r="L12" s="165">
        <v>31434.799999999999</v>
      </c>
      <c r="M12" s="164">
        <v>1778441.1746698492</v>
      </c>
      <c r="N12" s="162">
        <v>19155.472222598866</v>
      </c>
      <c r="O12" s="165">
        <v>762.16399999999999</v>
      </c>
      <c r="P12" s="164">
        <v>302419.68599999999</v>
      </c>
      <c r="Q12" s="165">
        <v>328071.43599999999</v>
      </c>
    </row>
    <row r="13" spans="1:17" ht="25" customHeight="1">
      <c r="A13" s="264">
        <f>INDEX(Data!$I$4:$AY$90,MATCH(A$1,Data!$I$4:$I$90,0),MATCH($C13,Data!$I$4:$AY$4,0))</f>
        <v>1</v>
      </c>
      <c r="B13" s="264">
        <f>IF(INDEX(Data!$I$4:$AY$90,MATCH(B$1,Data!$I$4:$I$90,0),MATCH($C13,Data!$I$4:$AY$4,0))=1,1000000,IF(INDEX(Data!$I$4:$AY$90,MATCH(B$1,Data!$I$4:$I$90,0),MATCH($C13,Data!$I$4:$AY$4,0))=1000000,1,INDEX(Data!$I$4:$AY$90,MATCH(B$1,Data!$I$4:$I$90,0),MATCH($C13,Data!$I$4:$AY$4,0))))</f>
        <v>1000</v>
      </c>
      <c r="C13" s="264" t="str">
        <f>+VLOOKUP(E13,sample!$A$3:$B$37,2,FALSE)</f>
        <v>ES_BFA</v>
      </c>
      <c r="E13" s="159" t="s">
        <v>362</v>
      </c>
      <c r="F13" s="160">
        <v>234816.41103946773</v>
      </c>
      <c r="G13" s="161">
        <v>7837.2001263908996</v>
      </c>
      <c r="H13" s="162">
        <v>19785.490371246608</v>
      </c>
      <c r="I13" s="163">
        <v>41765.503737000006</v>
      </c>
      <c r="J13" s="164">
        <v>944913.67129792448</v>
      </c>
      <c r="K13" s="162">
        <v>41593</v>
      </c>
      <c r="L13" s="165">
        <v>815.36741572000005</v>
      </c>
      <c r="M13" s="164">
        <v>403170.23743299994</v>
      </c>
      <c r="N13" s="162">
        <v>4058.7336813499851</v>
      </c>
      <c r="O13" s="165">
        <v>148.68600000000001</v>
      </c>
      <c r="P13" s="164">
        <v>18663.767</v>
      </c>
      <c r="Q13" s="165">
        <v>29414.771600938981</v>
      </c>
    </row>
    <row r="14" spans="1:17" ht="25" customHeight="1">
      <c r="A14" s="264">
        <f>INDEX(Data!$I$4:$AY$90,MATCH(A$1,Data!$I$4:$I$90,0),MATCH($C14,Data!$I$4:$AY$4,0))</f>
        <v>1</v>
      </c>
      <c r="B14" s="264">
        <f>IF(INDEX(Data!$I$4:$AY$90,MATCH(B$1,Data!$I$4:$I$90,0),MATCH($C14,Data!$I$4:$AY$4,0))=1,1000000,IF(INDEX(Data!$I$4:$AY$90,MATCH(B$1,Data!$I$4:$I$90,0),MATCH($C14,Data!$I$4:$AY$4,0))=1000000,1,INDEX(Data!$I$4:$AY$90,MATCH(B$1,Data!$I$4:$I$90,0),MATCH($C14,Data!$I$4:$AY$4,0))))</f>
        <v>1000</v>
      </c>
      <c r="C14" s="264" t="str">
        <f>+VLOOKUP(E14,sample!$A$3:$B$37,2,FALSE)</f>
        <v>FR_BNP</v>
      </c>
      <c r="E14" s="159" t="s">
        <v>248</v>
      </c>
      <c r="F14" s="160">
        <v>2252752.4781192285</v>
      </c>
      <c r="G14" s="161">
        <v>254082.08599559439</v>
      </c>
      <c r="H14" s="162">
        <v>418504.80131006974</v>
      </c>
      <c r="I14" s="163">
        <v>336180.66970820725</v>
      </c>
      <c r="J14" s="164">
        <v>43413380.658571333</v>
      </c>
      <c r="K14" s="162">
        <v>4554000</v>
      </c>
      <c r="L14" s="165">
        <v>161588.16982538512</v>
      </c>
      <c r="M14" s="164">
        <v>35228738.603993937</v>
      </c>
      <c r="N14" s="162">
        <v>206934.74233544813</v>
      </c>
      <c r="O14" s="165">
        <v>27409.916506999998</v>
      </c>
      <c r="P14" s="164">
        <v>989428.89114483877</v>
      </c>
      <c r="Q14" s="165">
        <v>756816.44128925609</v>
      </c>
    </row>
    <row r="15" spans="1:17" ht="25" customHeight="1">
      <c r="A15" s="264">
        <f>INDEX(Data!$I$4:$AY$90,MATCH(A$1,Data!$I$4:$I$90,0),MATCH($C15,Data!$I$4:$AY$4,0))</f>
        <v>1</v>
      </c>
      <c r="B15" s="264">
        <f>IF(INDEX(Data!$I$4:$AY$90,MATCH(B$1,Data!$I$4:$I$90,0),MATCH($C15,Data!$I$4:$AY$4,0))=1,1000000,IF(INDEX(Data!$I$4:$AY$90,MATCH(B$1,Data!$I$4:$I$90,0),MATCH($C15,Data!$I$4:$AY$4,0))=1000000,1,INDEX(Data!$I$4:$AY$90,MATCH(B$1,Data!$I$4:$I$90,0),MATCH($C15,Data!$I$4:$AY$4,0))))</f>
        <v>1</v>
      </c>
      <c r="C15" s="264" t="str">
        <f>+VLOOKUP(E15,sample!$A$3:$B$37,2,FALSE)</f>
        <v>FR_BPC</v>
      </c>
      <c r="E15" s="159" t="s">
        <v>250</v>
      </c>
      <c r="F15" s="160">
        <v>1336599.9354376059</v>
      </c>
      <c r="G15" s="161">
        <v>183786.95967553224</v>
      </c>
      <c r="H15" s="162">
        <v>212805.2477359217</v>
      </c>
      <c r="I15" s="163">
        <v>290410.34455779003</v>
      </c>
      <c r="J15" s="164">
        <v>32434761.032316126</v>
      </c>
      <c r="K15" s="162">
        <v>74300</v>
      </c>
      <c r="L15" s="165">
        <v>36346.345378214486</v>
      </c>
      <c r="M15" s="164">
        <v>10737927.572333001</v>
      </c>
      <c r="N15" s="162">
        <v>18866.518499999976</v>
      </c>
      <c r="O15" s="165">
        <v>15388.353000000001</v>
      </c>
      <c r="P15" s="164">
        <v>248223.02099725697</v>
      </c>
      <c r="Q15" s="165">
        <v>117760.073</v>
      </c>
    </row>
    <row r="16" spans="1:17" ht="25" customHeight="1">
      <c r="A16" s="264">
        <f>INDEX(Data!$I$4:$AY$90,MATCH(A$1,Data!$I$4:$I$90,0),MATCH($C16,Data!$I$4:$AY$4,0))</f>
        <v>1</v>
      </c>
      <c r="B16" s="264">
        <f>IF(INDEX(Data!$I$4:$AY$90,MATCH(B$1,Data!$I$4:$I$90,0),MATCH($C16,Data!$I$4:$AY$4,0))=1,1000000,IF(INDEX(Data!$I$4:$AY$90,MATCH(B$1,Data!$I$4:$I$90,0),MATCH($C16,Data!$I$4:$AY$4,0))=1000000,1,INDEX(Data!$I$4:$AY$90,MATCH(B$1,Data!$I$4:$I$90,0),MATCH($C16,Data!$I$4:$AY$4,0))))</f>
        <v>1000</v>
      </c>
      <c r="C16" s="264" t="str">
        <f>+VLOOKUP(E16,sample!$A$3:$B$37,2,FALSE)</f>
        <v>ES_CAI</v>
      </c>
      <c r="E16" s="225" t="s">
        <v>691</v>
      </c>
      <c r="F16" s="160">
        <v>376672.80518630275</v>
      </c>
      <c r="G16" s="161">
        <v>12730.192768931034</v>
      </c>
      <c r="H16" s="162">
        <v>25678.126631172767</v>
      </c>
      <c r="I16" s="163">
        <v>77206.892144779209</v>
      </c>
      <c r="J16" s="164">
        <v>2688873.8371085892</v>
      </c>
      <c r="K16" s="162">
        <v>97896.360588489988</v>
      </c>
      <c r="L16" s="165">
        <v>103.15981500000001</v>
      </c>
      <c r="M16" s="164">
        <v>454657.52658023633</v>
      </c>
      <c r="N16" s="162">
        <v>3780.582130590476</v>
      </c>
      <c r="O16" s="165">
        <v>965.35299999999995</v>
      </c>
      <c r="P16" s="164">
        <v>13262.781000000001</v>
      </c>
      <c r="Q16" s="165">
        <v>17206.276000000002</v>
      </c>
    </row>
    <row r="17" spans="1:17" ht="25" customHeight="1">
      <c r="A17" s="264">
        <f>INDEX(Data!$I$4:$AY$90,MATCH(A$1,Data!$I$4:$I$90,0),MATCH($C17,Data!$I$4:$AY$4,0))</f>
        <v>1</v>
      </c>
      <c r="B17" s="264">
        <f>IF(INDEX(Data!$I$4:$AY$90,MATCH(B$1,Data!$I$4:$I$90,0),MATCH($C17,Data!$I$4:$AY$4,0))=1,1000000,IF(INDEX(Data!$I$4:$AY$90,MATCH(B$1,Data!$I$4:$I$90,0),MATCH($C17,Data!$I$4:$AY$4,0))=1000000,1,INDEX(Data!$I$4:$AY$90,MATCH(B$1,Data!$I$4:$I$90,0),MATCH($C17,Data!$I$4:$AY$4,0))))</f>
        <v>1</v>
      </c>
      <c r="C17" s="264" t="str">
        <f>+VLOOKUP(E17,sample!$A$3:$B$37,2,FALSE)</f>
        <v>DE_COM</v>
      </c>
      <c r="E17" s="159" t="s">
        <v>293</v>
      </c>
      <c r="F17" s="160">
        <v>655685.6</v>
      </c>
      <c r="G17" s="161">
        <v>162975.12203953273</v>
      </c>
      <c r="H17" s="162">
        <v>192094.67046254207</v>
      </c>
      <c r="I17" s="163">
        <v>78549</v>
      </c>
      <c r="J17" s="164">
        <v>28472574.364551596</v>
      </c>
      <c r="K17" s="162">
        <v>76320</v>
      </c>
      <c r="L17" s="165">
        <v>35873</v>
      </c>
      <c r="M17" s="164">
        <v>5009289.4371610004</v>
      </c>
      <c r="N17" s="162">
        <v>49525</v>
      </c>
      <c r="O17" s="165">
        <v>5722</v>
      </c>
      <c r="P17" s="164">
        <v>234707</v>
      </c>
      <c r="Q17" s="165">
        <v>128949</v>
      </c>
    </row>
    <row r="18" spans="1:17" ht="25" customHeight="1">
      <c r="A18" s="264">
        <f>INDEX(Data!$I$4:$AY$90,MATCH(A$1,Data!$I$4:$I$90,0),MATCH($C18,Data!$I$4:$AY$4,0))</f>
        <v>1</v>
      </c>
      <c r="B18" s="264">
        <f>IF(INDEX(Data!$I$4:$AY$90,MATCH(B$1,Data!$I$4:$I$90,0),MATCH($C18,Data!$I$4:$AY$4,0))=1,1000000,IF(INDEX(Data!$I$4:$AY$90,MATCH(B$1,Data!$I$4:$I$90,0),MATCH($C18,Data!$I$4:$AY$4,0))=1000000,1,INDEX(Data!$I$4:$AY$90,MATCH(B$1,Data!$I$4:$I$90,0),MATCH($C18,Data!$I$4:$AY$4,0))))</f>
        <v>1</v>
      </c>
      <c r="C18" s="264" t="str">
        <f>+VLOOKUP(E18,sample!$A$3:$B$37,2,FALSE)</f>
        <v>FR_CAG</v>
      </c>
      <c r="E18" s="159" t="s">
        <v>252</v>
      </c>
      <c r="F18" s="160">
        <v>1723005.5889625901</v>
      </c>
      <c r="G18" s="161">
        <v>169965.76857090613</v>
      </c>
      <c r="H18" s="162">
        <v>191824.78312758589</v>
      </c>
      <c r="I18" s="163">
        <v>261774.08390481849</v>
      </c>
      <c r="J18" s="164">
        <v>22645227.82505478</v>
      </c>
      <c r="K18" s="162">
        <v>2353000</v>
      </c>
      <c r="L18" s="165">
        <v>66712.832550860723</v>
      </c>
      <c r="M18" s="164">
        <v>13018629.173734199</v>
      </c>
      <c r="N18" s="162">
        <v>52721.486849131019</v>
      </c>
      <c r="O18" s="165">
        <v>6566.1748301277212</v>
      </c>
      <c r="P18" s="164">
        <v>307131.85168362013</v>
      </c>
      <c r="Q18" s="165">
        <v>294990.37203666777</v>
      </c>
    </row>
    <row r="19" spans="1:17" ht="25" customHeight="1">
      <c r="A19" s="264">
        <f>INDEX(Data!$I$4:$AY$90,MATCH(A$1,Data!$I$4:$I$90,0),MATCH($C19,Data!$I$4:$AY$4,0))</f>
        <v>1</v>
      </c>
      <c r="B19" s="264">
        <f>IF(INDEX(Data!$I$4:$AY$90,MATCH(B$1,Data!$I$4:$I$90,0),MATCH($C19,Data!$I$4:$AY$4,0))=1,1000000,IF(INDEX(Data!$I$4:$AY$90,MATCH(B$1,Data!$I$4:$I$90,0),MATCH($C19,Data!$I$4:$AY$4,0))=1000000,1,INDEX(Data!$I$4:$AY$90,MATCH(B$1,Data!$I$4:$I$90,0),MATCH($C19,Data!$I$4:$AY$4,0))))</f>
        <v>1000</v>
      </c>
      <c r="C19" s="264" t="str">
        <f>+VLOOKUP(E19,sample!$A$3:$B$37,2,FALSE)</f>
        <v>FR_CMU</v>
      </c>
      <c r="E19" s="159" t="s">
        <v>254</v>
      </c>
      <c r="F19" s="160">
        <v>695303.55137687246</v>
      </c>
      <c r="G19" s="161">
        <v>83507.573571378874</v>
      </c>
      <c r="H19" s="162">
        <v>50607.025781000601</v>
      </c>
      <c r="I19" s="163">
        <v>142326.97223869734</v>
      </c>
      <c r="J19" s="164">
        <v>8889415.5088401809</v>
      </c>
      <c r="K19" s="162">
        <v>289553.54747082002</v>
      </c>
      <c r="L19" s="165">
        <v>2453.46</v>
      </c>
      <c r="M19" s="164">
        <v>611213.09482190898</v>
      </c>
      <c r="N19" s="162">
        <v>30340.100494127633</v>
      </c>
      <c r="O19" s="165">
        <v>6997.8938317505299</v>
      </c>
      <c r="P19" s="164">
        <v>77468.153454999992</v>
      </c>
      <c r="Q19" s="165">
        <v>43193.170284755543</v>
      </c>
    </row>
    <row r="20" spans="1:17" ht="25" customHeight="1">
      <c r="A20" s="264">
        <f>INDEX(Data!$I$4:$AY$90,MATCH(A$1,Data!$I$4:$I$90,0),MATCH($C20,Data!$I$4:$AY$4,0))</f>
        <v>0.133841933</v>
      </c>
      <c r="B20" s="264">
        <f>IF(INDEX(Data!$I$4:$AY$90,MATCH(B$1,Data!$I$4:$I$90,0),MATCH($C20,Data!$I$4:$AY$4,0))=1,1000000,IF(INDEX(Data!$I$4:$AY$90,MATCH(B$1,Data!$I$4:$I$90,0),MATCH($C20,Data!$I$4:$AY$4,0))=1000000,1,INDEX(Data!$I$4:$AY$90,MATCH(B$1,Data!$I$4:$I$90,0),MATCH($C20,Data!$I$4:$AY$4,0))))</f>
        <v>1</v>
      </c>
      <c r="C20" s="264" t="str">
        <f>+VLOOKUP(E20,sample!$A$3:$B$37,2,FALSE)</f>
        <v>DK_DAN</v>
      </c>
      <c r="E20" s="159" t="s">
        <v>256</v>
      </c>
      <c r="F20" s="160">
        <v>494215.85136634496</v>
      </c>
      <c r="G20" s="161">
        <v>80384.553274331251</v>
      </c>
      <c r="H20" s="162">
        <v>15645.749638890598</v>
      </c>
      <c r="I20" s="163">
        <v>166144.12691892835</v>
      </c>
      <c r="J20" s="164">
        <v>327370.87031271099</v>
      </c>
      <c r="K20" s="162">
        <v>87010.597130039998</v>
      </c>
      <c r="L20" s="165">
        <v>22099.979678252043</v>
      </c>
      <c r="M20" s="164">
        <v>6285098.104066602</v>
      </c>
      <c r="N20" s="162">
        <v>2706.9438151020172</v>
      </c>
      <c r="O20" s="165">
        <v>1033.134996024</v>
      </c>
      <c r="P20" s="164">
        <v>180527.80915957136</v>
      </c>
      <c r="Q20" s="165">
        <v>306374.27322913974</v>
      </c>
    </row>
    <row r="21" spans="1:17" ht="25" customHeight="1">
      <c r="A21" s="264">
        <f>INDEX(Data!$I$4:$AY$90,MATCH(A$1,Data!$I$4:$I$90,0),MATCH($C21,Data!$I$4:$AY$4,0))</f>
        <v>1</v>
      </c>
      <c r="B21" s="264">
        <f>IF(INDEX(Data!$I$4:$AY$90,MATCH(B$1,Data!$I$4:$I$90,0),MATCH($C21,Data!$I$4:$AY$4,0))=1,1000000,IF(INDEX(Data!$I$4:$AY$90,MATCH(B$1,Data!$I$4:$I$90,0),MATCH($C21,Data!$I$4:$AY$4,0))=1000000,1,INDEX(Data!$I$4:$AY$90,MATCH(B$1,Data!$I$4:$I$90,0),MATCH($C21,Data!$I$4:$AY$4,0))))</f>
        <v>1</v>
      </c>
      <c r="C21" s="264" t="str">
        <f>+VLOOKUP(E21,sample!$A$3:$B$37,2,FALSE)</f>
        <v>DE_DEB</v>
      </c>
      <c r="E21" s="159" t="s">
        <v>295</v>
      </c>
      <c r="F21" s="160">
        <v>1659337.4266617456</v>
      </c>
      <c r="G21" s="161">
        <v>256612.8891260348</v>
      </c>
      <c r="H21" s="162">
        <v>192667.86326144528</v>
      </c>
      <c r="I21" s="163">
        <v>229542.20710452</v>
      </c>
      <c r="J21" s="164">
        <v>135495731.89599133</v>
      </c>
      <c r="K21" s="162">
        <v>2203825.6888694898</v>
      </c>
      <c r="L21" s="165">
        <v>280100</v>
      </c>
      <c r="M21" s="164">
        <v>47271160.199587777</v>
      </c>
      <c r="N21" s="162">
        <v>70196.278216659994</v>
      </c>
      <c r="O21" s="165">
        <v>28480.571241769998</v>
      </c>
      <c r="P21" s="164">
        <v>826030.51599999995</v>
      </c>
      <c r="Q21" s="165">
        <v>559185.51900000009</v>
      </c>
    </row>
    <row r="22" spans="1:17" ht="25" customHeight="1">
      <c r="A22" s="264">
        <f>INDEX(Data!$I$4:$AY$90,MATCH(A$1,Data!$I$4:$I$90,0),MATCH($C22,Data!$I$4:$AY$4,0))</f>
        <v>0.101380807</v>
      </c>
      <c r="B22" s="264">
        <f>IF(INDEX(Data!$I$4:$AY$90,MATCH(B$1,Data!$I$4:$I$90,0),MATCH($C22,Data!$I$4:$AY$4,0))=1,1000000,IF(INDEX(Data!$I$4:$AY$90,MATCH(B$1,Data!$I$4:$I$90,0),MATCH($C22,Data!$I$4:$AY$4,0))=1000000,1,INDEX(Data!$I$4:$AY$90,MATCH(B$1,Data!$I$4:$I$90,0),MATCH($C22,Data!$I$4:$AY$4,0))))</f>
        <v>1000</v>
      </c>
      <c r="C22" s="264" t="str">
        <f>+VLOOKUP(E22,sample!$A$3:$B$37,2,FALSE)</f>
        <v>NO_DNB</v>
      </c>
      <c r="E22" s="159" t="s">
        <v>258</v>
      </c>
      <c r="F22" s="160">
        <v>332370.63327132998</v>
      </c>
      <c r="G22" s="161">
        <v>53039.476118561492</v>
      </c>
      <c r="H22" s="162">
        <v>24759.751381169233</v>
      </c>
      <c r="I22" s="163">
        <v>91214.657863389846</v>
      </c>
      <c r="J22" s="164">
        <v>7448913.8067882126</v>
      </c>
      <c r="K22" s="162">
        <v>155607.16640700001</v>
      </c>
      <c r="L22" s="165">
        <v>16480.800913209401</v>
      </c>
      <c r="M22" s="164">
        <v>814703.8951194291</v>
      </c>
      <c r="N22" s="162">
        <v>2176.1496520846781</v>
      </c>
      <c r="O22" s="165">
        <v>12070.906314470134</v>
      </c>
      <c r="P22" s="164">
        <v>122208.913840013</v>
      </c>
      <c r="Q22" s="165">
        <v>89258.891973768899</v>
      </c>
    </row>
    <row r="23" spans="1:17" ht="25" customHeight="1">
      <c r="A23" s="264">
        <f>INDEX(Data!$I$4:$AY$90,MATCH(A$1,Data!$I$4:$I$90,0),MATCH($C23,Data!$I$4:$AY$4,0))</f>
        <v>1</v>
      </c>
      <c r="B23" s="264">
        <f>IF(INDEX(Data!$I$4:$AY$90,MATCH(B$1,Data!$I$4:$I$90,0),MATCH($C23,Data!$I$4:$AY$4,0))=1,1000000,IF(INDEX(Data!$I$4:$AY$90,MATCH(B$1,Data!$I$4:$I$90,0),MATCH($C23,Data!$I$4:$AY$4,0))=1000000,1,INDEX(Data!$I$4:$AY$90,MATCH(B$1,Data!$I$4:$I$90,0),MATCH($C23,Data!$I$4:$AY$4,0))))</f>
        <v>1000000</v>
      </c>
      <c r="C23" s="264" t="str">
        <f>+VLOOKUP(E23,sample!$A$3:$B$37,2,FALSE)</f>
        <v>DE_DZB</v>
      </c>
      <c r="E23" s="159" t="s">
        <v>297</v>
      </c>
      <c r="F23" s="160">
        <v>355518.68718637089</v>
      </c>
      <c r="G23" s="161">
        <v>141834.12806160434</v>
      </c>
      <c r="H23" s="162">
        <v>119363.46923570333</v>
      </c>
      <c r="I23" s="163">
        <v>87103.793563304236</v>
      </c>
      <c r="J23" s="164">
        <v>4687097.4666340249</v>
      </c>
      <c r="K23" s="162">
        <v>634806.98799107003</v>
      </c>
      <c r="L23" s="165">
        <v>20478.41</v>
      </c>
      <c r="M23" s="164">
        <v>856835.25528007012</v>
      </c>
      <c r="N23" s="162">
        <v>30933.791963</v>
      </c>
      <c r="O23" s="165">
        <v>3747.1109540000002</v>
      </c>
      <c r="P23" s="164">
        <v>80184.949819720001</v>
      </c>
      <c r="Q23" s="165">
        <v>27604.445866120001</v>
      </c>
    </row>
    <row r="24" spans="1:17" ht="25" customHeight="1">
      <c r="A24" s="264">
        <f>INDEX(Data!$I$4:$AY$90,MATCH(A$1,Data!$I$4:$I$90,0),MATCH($C24,Data!$I$4:$AY$4,0))</f>
        <v>1</v>
      </c>
      <c r="B24" s="264">
        <f>IF(INDEX(Data!$I$4:$AY$90,MATCH(B$1,Data!$I$4:$I$90,0),MATCH($C24,Data!$I$4:$AY$4,0))=1,1000000,IF(INDEX(Data!$I$4:$AY$90,MATCH(B$1,Data!$I$4:$I$90,0),MATCH($C24,Data!$I$4:$AY$4,0))=1000000,1,INDEX(Data!$I$4:$AY$90,MATCH(B$1,Data!$I$4:$I$90,0),MATCH($C24,Data!$I$4:$AY$4,0))))</f>
        <v>1000</v>
      </c>
      <c r="C24" s="264" t="str">
        <f>+VLOOKUP(E24,sample!$A$3:$B$37,2,FALSE)</f>
        <v>AT_ERS</v>
      </c>
      <c r="E24" s="159" t="s">
        <v>259</v>
      </c>
      <c r="F24" s="160">
        <v>219007.88699999999</v>
      </c>
      <c r="G24" s="161">
        <v>20338.735799999999</v>
      </c>
      <c r="H24" s="162">
        <v>23339.547600000002</v>
      </c>
      <c r="I24" s="163">
        <v>39447.939400000003</v>
      </c>
      <c r="J24" s="164">
        <v>6934584.4781486355</v>
      </c>
      <c r="K24" s="162">
        <v>190871</v>
      </c>
      <c r="L24" s="165">
        <v>0</v>
      </c>
      <c r="M24" s="164">
        <v>227489</v>
      </c>
      <c r="N24" s="162">
        <v>9748</v>
      </c>
      <c r="O24" s="165">
        <v>602</v>
      </c>
      <c r="P24" s="164">
        <v>100947</v>
      </c>
      <c r="Q24" s="165">
        <v>93704.210900000005</v>
      </c>
    </row>
    <row r="25" spans="1:17" ht="25" customHeight="1">
      <c r="A25" s="264">
        <f>INDEX(Data!$I$4:$AY$90,MATCH(A$1,Data!$I$4:$I$90,0),MATCH($C25,Data!$I$4:$AY$4,0))</f>
        <v>9.5723091999999996E-2</v>
      </c>
      <c r="B25" s="264">
        <f>IF(INDEX(Data!$I$4:$AY$90,MATCH(B$1,Data!$I$4:$I$90,0),MATCH($C25,Data!$I$4:$AY$4,0))=1,1000000,IF(INDEX(Data!$I$4:$AY$90,MATCH(B$1,Data!$I$4:$I$90,0),MATCH($C25,Data!$I$4:$AY$4,0))=1000000,1,INDEX(Data!$I$4:$AY$90,MATCH(B$1,Data!$I$4:$I$90,0),MATCH($C25,Data!$I$4:$AY$4,0))))</f>
        <v>1000</v>
      </c>
      <c r="C25" s="264" t="str">
        <f>+VLOOKUP(E25,sample!$A$3:$B$37,2,FALSE)</f>
        <v>SE_HAN</v>
      </c>
      <c r="E25" s="159" t="s">
        <v>262</v>
      </c>
      <c r="F25" s="160">
        <v>334417.22726097272</v>
      </c>
      <c r="G25" s="161">
        <v>25767.966798084453</v>
      </c>
      <c r="H25" s="162">
        <v>44297.033761172861</v>
      </c>
      <c r="I25" s="163">
        <v>157075.07859153967</v>
      </c>
      <c r="J25" s="164">
        <v>10942048.072190708</v>
      </c>
      <c r="K25" s="162">
        <v>169594.37858700001</v>
      </c>
      <c r="L25" s="165">
        <v>540.15660532796903</v>
      </c>
      <c r="M25" s="164">
        <v>677759.35965908726</v>
      </c>
      <c r="N25" s="162">
        <v>6497.2741324360641</v>
      </c>
      <c r="O25" s="165">
        <v>170.55807495546802</v>
      </c>
      <c r="P25" s="164">
        <v>135564.57643515564</v>
      </c>
      <c r="Q25" s="165">
        <v>81016.097208232313</v>
      </c>
    </row>
    <row r="26" spans="1:17" ht="25" customHeight="1">
      <c r="A26" s="264">
        <f>INDEX(Data!$I$4:$AY$90,MATCH(A$1,Data!$I$4:$I$90,0),MATCH($C26,Data!$I$4:$AY$4,0))</f>
        <v>1</v>
      </c>
      <c r="B26" s="264">
        <f>IF(INDEX(Data!$I$4:$AY$90,MATCH(B$1,Data!$I$4:$I$90,0),MATCH($C26,Data!$I$4:$AY$4,0))=1,1000000,IF(INDEX(Data!$I$4:$AY$90,MATCH(B$1,Data!$I$4:$I$90,0),MATCH($C26,Data!$I$4:$AY$4,0))=1000000,1,INDEX(Data!$I$4:$AY$90,MATCH(B$1,Data!$I$4:$I$90,0),MATCH($C26,Data!$I$4:$AY$4,0))))</f>
        <v>1000000</v>
      </c>
      <c r="C26" s="264" t="str">
        <f>+VLOOKUP(E26,sample!$A$3:$B$37,2,FALSE)</f>
        <v>DE_HLB</v>
      </c>
      <c r="E26" s="159" t="s">
        <v>299</v>
      </c>
      <c r="F26" s="160">
        <v>198878.45577728952</v>
      </c>
      <c r="G26" s="161">
        <v>56998.971618690004</v>
      </c>
      <c r="H26" s="162">
        <v>85462.608150140004</v>
      </c>
      <c r="I26" s="163">
        <v>55506.339475150002</v>
      </c>
      <c r="J26" s="164">
        <v>3159307.1994127496</v>
      </c>
      <c r="K26" s="162">
        <v>130600</v>
      </c>
      <c r="L26" s="165">
        <v>4577.3613329999998</v>
      </c>
      <c r="M26" s="164">
        <v>556451.11435799999</v>
      </c>
      <c r="N26" s="162">
        <v>28181.844601434601</v>
      </c>
      <c r="O26" s="165">
        <v>855.18222775000004</v>
      </c>
      <c r="P26" s="164">
        <v>49210.553</v>
      </c>
      <c r="Q26" s="165">
        <v>9808.8349999999991</v>
      </c>
    </row>
    <row r="27" spans="1:17" ht="25" customHeight="1">
      <c r="A27" s="264">
        <f>INDEX(Data!$I$4:$AY$90,MATCH(A$1,Data!$I$4:$I$90,0),MATCH($C27,Data!$I$4:$AY$4,0))</f>
        <v>0.89015488700000001</v>
      </c>
      <c r="B27" s="264">
        <f>IF(INDEX(Data!$I$4:$AY$90,MATCH(B$1,Data!$I$4:$I$90,0),MATCH($C27,Data!$I$4:$AY$4,0))=1,1000000,IF(INDEX(Data!$I$4:$AY$90,MATCH(B$1,Data!$I$4:$I$90,0),MATCH($C27,Data!$I$4:$AY$4,0))=1000000,1,INDEX(Data!$I$4:$AY$90,MATCH(B$1,Data!$I$4:$I$90,0),MATCH($C27,Data!$I$4:$AY$4,0))))</f>
        <v>1</v>
      </c>
      <c r="C27" s="264" t="str">
        <f>+VLOOKUP(E27,sample!$A$3:$B$37,2,FALSE)</f>
        <v>UK_HSB</v>
      </c>
      <c r="E27" s="159" t="s">
        <v>264</v>
      </c>
      <c r="F27" s="160">
        <v>2679723.7473253459</v>
      </c>
      <c r="G27" s="161">
        <v>275978.09090489498</v>
      </c>
      <c r="H27" s="162">
        <v>328865.00304732501</v>
      </c>
      <c r="I27" s="163">
        <v>343689.15263055899</v>
      </c>
      <c r="J27" s="164">
        <v>73504639.543566108</v>
      </c>
      <c r="K27" s="162">
        <v>5246025.8654036</v>
      </c>
      <c r="L27" s="165">
        <v>354704.719722801</v>
      </c>
      <c r="M27" s="164">
        <v>22476199.665309582</v>
      </c>
      <c r="N27" s="162">
        <v>48417.758034271996</v>
      </c>
      <c r="O27" s="165">
        <v>14522.691713056</v>
      </c>
      <c r="P27" s="164">
        <v>1279307.3064632809</v>
      </c>
      <c r="Q27" s="165">
        <v>1254072.97649431</v>
      </c>
    </row>
    <row r="28" spans="1:17" ht="25" customHeight="1">
      <c r="A28" s="264">
        <f>INDEX(Data!$I$4:$AY$90,MATCH(A$1,Data!$I$4:$I$90,0),MATCH($C28,Data!$I$4:$AY$4,0))</f>
        <v>1</v>
      </c>
      <c r="B28" s="264">
        <f>IF(INDEX(Data!$I$4:$AY$90,MATCH(B$1,Data!$I$4:$I$90,0),MATCH($C28,Data!$I$4:$AY$4,0))=1,1000000,IF(INDEX(Data!$I$4:$AY$90,MATCH(B$1,Data!$I$4:$I$90,0),MATCH($C28,Data!$I$4:$AY$4,0))=1000000,1,INDEX(Data!$I$4:$AY$90,MATCH(B$1,Data!$I$4:$I$90,0),MATCH($C28,Data!$I$4:$AY$4,0))))</f>
        <v>1</v>
      </c>
      <c r="C28" s="264" t="str">
        <f>+VLOOKUP(E28,sample!$A$3:$B$37,2,FALSE)</f>
        <v>NL_ING</v>
      </c>
      <c r="E28" s="159" t="s">
        <v>266</v>
      </c>
      <c r="F28" s="160">
        <v>1163853.3999999999</v>
      </c>
      <c r="G28" s="161">
        <v>108188</v>
      </c>
      <c r="H28" s="162">
        <v>103564</v>
      </c>
      <c r="I28" s="163">
        <v>137374</v>
      </c>
      <c r="J28" s="164">
        <v>20698585.693227395</v>
      </c>
      <c r="K28" s="162">
        <v>163305</v>
      </c>
      <c r="L28" s="165">
        <v>24869</v>
      </c>
      <c r="M28" s="164">
        <v>3548041</v>
      </c>
      <c r="N28" s="162">
        <v>21129</v>
      </c>
      <c r="O28" s="165">
        <v>1603</v>
      </c>
      <c r="P28" s="164">
        <v>490600</v>
      </c>
      <c r="Q28" s="165">
        <v>436487</v>
      </c>
    </row>
    <row r="29" spans="1:17" ht="25" customHeight="1">
      <c r="A29" s="264">
        <f>INDEX(Data!$I$4:$AY$90,MATCH(A$1,Data!$I$4:$I$90,0),MATCH($C29,Data!$I$4:$AY$4,0))</f>
        <v>1</v>
      </c>
      <c r="B29" s="264">
        <f>IF(INDEX(Data!$I$4:$AY$90,MATCH(B$1,Data!$I$4:$I$90,0),MATCH($C29,Data!$I$4:$AY$4,0))=1,1000000,IF(INDEX(Data!$I$4:$AY$90,MATCH(B$1,Data!$I$4:$I$90,0),MATCH($C29,Data!$I$4:$AY$4,0))=1000000,1,INDEX(Data!$I$4:$AY$90,MATCH(B$1,Data!$I$4:$I$90,0),MATCH($C29,Data!$I$4:$AY$4,0))))</f>
        <v>1000</v>
      </c>
      <c r="C29" s="264" t="str">
        <f>+VLOOKUP(E29,sample!$A$3:$B$37,2,FALSE)</f>
        <v>IT_INT</v>
      </c>
      <c r="E29" s="159" t="s">
        <v>267</v>
      </c>
      <c r="F29" s="160">
        <v>695873.05279999995</v>
      </c>
      <c r="G29" s="161">
        <v>104846.25757277828</v>
      </c>
      <c r="H29" s="162">
        <v>73097.549928273671</v>
      </c>
      <c r="I29" s="163">
        <v>172045.0602267099</v>
      </c>
      <c r="J29" s="164">
        <v>10162252.837274386</v>
      </c>
      <c r="K29" s="162">
        <v>444164.58199999999</v>
      </c>
      <c r="L29" s="165">
        <v>26707.138421</v>
      </c>
      <c r="M29" s="164">
        <v>2432326.0989999999</v>
      </c>
      <c r="N29" s="162">
        <v>20124.129108237215</v>
      </c>
      <c r="O29" s="165">
        <v>6128.0609999999997</v>
      </c>
      <c r="P29" s="164">
        <v>119438</v>
      </c>
      <c r="Q29" s="165">
        <v>132198</v>
      </c>
    </row>
    <row r="30" spans="1:17" ht="25" customHeight="1">
      <c r="A30" s="264">
        <f>INDEX(Data!$I$4:$AY$90,MATCH(A$1,Data!$I$4:$I$90,0),MATCH($C30,Data!$I$4:$AY$4,0))</f>
        <v>1</v>
      </c>
      <c r="B30" s="264">
        <f>IF(INDEX(Data!$I$4:$AY$90,MATCH(B$1,Data!$I$4:$I$90,0),MATCH($C30,Data!$I$4:$AY$4,0))=1,1000000,IF(INDEX(Data!$I$4:$AY$90,MATCH(B$1,Data!$I$4:$I$90,0),MATCH($C30,Data!$I$4:$AY$4,0))=1000000,1,INDEX(Data!$I$4:$AY$90,MATCH(B$1,Data!$I$4:$I$90,0),MATCH($C30,Data!$I$4:$AY$4,0))))</f>
        <v>1</v>
      </c>
      <c r="C30" s="264" t="str">
        <f>+VLOOKUP(E30,sample!$A$3:$B$37,2,FALSE)</f>
        <v>BE_KBC</v>
      </c>
      <c r="E30" s="159" t="s">
        <v>269</v>
      </c>
      <c r="F30" s="160">
        <v>232376.24815421976</v>
      </c>
      <c r="G30" s="161">
        <v>26659.902213536061</v>
      </c>
      <c r="H30" s="162">
        <v>61353.295474542836</v>
      </c>
      <c r="I30" s="163">
        <v>23412.692348888115</v>
      </c>
      <c r="J30" s="164">
        <v>5024857.4784810441</v>
      </c>
      <c r="K30" s="162">
        <v>223867.77491767</v>
      </c>
      <c r="L30" s="165">
        <v>0</v>
      </c>
      <c r="M30" s="164">
        <v>462996.64077260764</v>
      </c>
      <c r="N30" s="162">
        <v>4630.1505990000005</v>
      </c>
      <c r="O30" s="165">
        <v>3884</v>
      </c>
      <c r="P30" s="164">
        <v>95622</v>
      </c>
      <c r="Q30" s="165">
        <v>92846</v>
      </c>
    </row>
    <row r="31" spans="1:17" ht="25" customHeight="1">
      <c r="A31" s="264">
        <f>INDEX(Data!$I$4:$AY$90,MATCH(A$1,Data!$I$4:$I$90,0),MATCH($C31,Data!$I$4:$AY$4,0))</f>
        <v>1</v>
      </c>
      <c r="B31" s="264">
        <f>IF(INDEX(Data!$I$4:$AY$90,MATCH(B$1,Data!$I$4:$I$90,0),MATCH($C31,Data!$I$4:$AY$4,0))=1,1000000,IF(INDEX(Data!$I$4:$AY$90,MATCH(B$1,Data!$I$4:$I$90,0),MATCH($C31,Data!$I$4:$AY$4,0))=1000000,1,INDEX(Data!$I$4:$AY$90,MATCH(B$1,Data!$I$4:$I$90,0),MATCH($C31,Data!$I$4:$AY$4,0))))</f>
        <v>1000000</v>
      </c>
      <c r="C31" s="264" t="str">
        <f>+VLOOKUP(E31,sample!$A$3:$B$37,2,FALSE)</f>
        <v>DE_LBW</v>
      </c>
      <c r="E31" s="159" t="s">
        <v>300</v>
      </c>
      <c r="F31" s="160">
        <v>289931.27506001305</v>
      </c>
      <c r="G31" s="161">
        <v>117430.27130547</v>
      </c>
      <c r="H31" s="162">
        <v>120479.71119680001</v>
      </c>
      <c r="I31" s="163">
        <v>58651.76956991</v>
      </c>
      <c r="J31" s="164">
        <v>4461538.7374079162</v>
      </c>
      <c r="K31" s="162">
        <v>225641.50297392998</v>
      </c>
      <c r="L31" s="165">
        <v>21907.23007754</v>
      </c>
      <c r="M31" s="164">
        <v>1140472.5369997262</v>
      </c>
      <c r="N31" s="162">
        <v>26571.314690669999</v>
      </c>
      <c r="O31" s="165">
        <v>2001.7227124000001</v>
      </c>
      <c r="P31" s="164">
        <v>63439.694000000003</v>
      </c>
      <c r="Q31" s="165">
        <v>36223.531000000003</v>
      </c>
    </row>
    <row r="32" spans="1:17" ht="25" customHeight="1">
      <c r="A32" s="264">
        <f>INDEX(Data!$I$4:$AY$90,MATCH(A$1,Data!$I$4:$I$90,0),MATCH($C32,Data!$I$4:$AY$4,0))</f>
        <v>1.1753643629999999</v>
      </c>
      <c r="B32" s="264">
        <f>IF(INDEX(Data!$I$4:$AY$90,MATCH(B$1,Data!$I$4:$I$90,0),MATCH($C32,Data!$I$4:$AY$4,0))=1,1000000,IF(INDEX(Data!$I$4:$AY$90,MATCH(B$1,Data!$I$4:$I$90,0),MATCH($C32,Data!$I$4:$AY$4,0))=1000000,1,INDEX(Data!$I$4:$AY$90,MATCH(B$1,Data!$I$4:$I$90,0),MATCH($C32,Data!$I$4:$AY$4,0))))</f>
        <v>1</v>
      </c>
      <c r="C32" s="264" t="str">
        <f>+VLOOKUP(E32,sample!$A$3:$B$37,2,FALSE)</f>
        <v>UK_LOY</v>
      </c>
      <c r="E32" s="159" t="s">
        <v>271</v>
      </c>
      <c r="F32" s="160">
        <v>1107113.7497601504</v>
      </c>
      <c r="G32" s="161">
        <v>38861.214519263995</v>
      </c>
      <c r="H32" s="162">
        <v>78565.926277919993</v>
      </c>
      <c r="I32" s="163">
        <v>216311.46480815997</v>
      </c>
      <c r="J32" s="164">
        <v>36204728.355816267</v>
      </c>
      <c r="K32" s="162">
        <v>13348.311716831999</v>
      </c>
      <c r="L32" s="165">
        <v>26584.927452191998</v>
      </c>
      <c r="M32" s="164">
        <v>9335566.8216338865</v>
      </c>
      <c r="N32" s="162">
        <v>2373.860571744</v>
      </c>
      <c r="O32" s="165">
        <v>6853.2545873279996</v>
      </c>
      <c r="P32" s="164">
        <v>88229.554468031987</v>
      </c>
      <c r="Q32" s="165">
        <v>143896.52068233598</v>
      </c>
    </row>
    <row r="33" spans="1:18" ht="25" customHeight="1">
      <c r="A33" s="264">
        <f>INDEX(Data!$I$4:$AY$90,MATCH(A$1,Data!$I$4:$I$90,0),MATCH($C33,Data!$I$4:$AY$4,0))</f>
        <v>1.1753643629999999</v>
      </c>
      <c r="B33" s="264">
        <f>IF(INDEX(Data!$I$4:$AY$90,MATCH(B$1,Data!$I$4:$I$90,0),MATCH($C33,Data!$I$4:$AY$4,0))=1,1000000,IF(INDEX(Data!$I$4:$AY$90,MATCH(B$1,Data!$I$4:$I$90,0),MATCH($C33,Data!$I$4:$AY$4,0))=1000000,1,INDEX(Data!$I$4:$AY$90,MATCH(B$1,Data!$I$4:$I$90,0),MATCH($C33,Data!$I$4:$AY$4,0))))</f>
        <v>1</v>
      </c>
      <c r="C33" s="264" t="str">
        <f>+VLOOKUP(E33,sample!$A$3:$B$37,2,FALSE)</f>
        <v>UK_NAT</v>
      </c>
      <c r="E33" s="159" t="s">
        <v>273</v>
      </c>
      <c r="F33" s="160">
        <v>276998.62646784983</v>
      </c>
      <c r="G33" s="161">
        <v>3894.3663184894212</v>
      </c>
      <c r="H33" s="162">
        <v>8784.6331839481845</v>
      </c>
      <c r="I33" s="163">
        <v>39190.580765732397</v>
      </c>
      <c r="J33" s="164">
        <v>407980.9492353088</v>
      </c>
      <c r="K33" s="162">
        <v>0</v>
      </c>
      <c r="L33" s="165">
        <v>0</v>
      </c>
      <c r="M33" s="164">
        <v>171641.85845038004</v>
      </c>
      <c r="N33" s="162">
        <v>3604.3044898371036</v>
      </c>
      <c r="O33" s="165">
        <v>118.30259261383172</v>
      </c>
      <c r="P33" s="164">
        <v>7823.8541504639998</v>
      </c>
      <c r="Q33" s="165">
        <v>8326.458421404961</v>
      </c>
    </row>
    <row r="34" spans="1:18" ht="25" customHeight="1">
      <c r="A34" s="264">
        <f>INDEX(Data!$I$4:$AY$90,MATCH(A$1,Data!$I$4:$I$90,0),MATCH($C34,Data!$I$4:$AY$4,0))</f>
        <v>1</v>
      </c>
      <c r="B34" s="264">
        <f>IF(INDEX(Data!$I$4:$AY$90,MATCH(B$1,Data!$I$4:$I$90,0),MATCH($C34,Data!$I$4:$AY$4,0))=1,1000000,IF(INDEX(Data!$I$4:$AY$90,MATCH(B$1,Data!$I$4:$I$90,0),MATCH($C34,Data!$I$4:$AY$4,0))=1000000,1,INDEX(Data!$I$4:$AY$90,MATCH(B$1,Data!$I$4:$I$90,0),MATCH($C34,Data!$I$4:$AY$4,0))))</f>
        <v>1000</v>
      </c>
      <c r="C34" s="264" t="str">
        <f>+VLOOKUP(E34,sample!$A$3:$B$37,2,FALSE)</f>
        <v>FI_NOR</v>
      </c>
      <c r="E34" s="159" t="s">
        <v>275</v>
      </c>
      <c r="F34" s="160">
        <v>654514.6</v>
      </c>
      <c r="G34" s="161">
        <v>105788</v>
      </c>
      <c r="H34" s="162">
        <v>60002</v>
      </c>
      <c r="I34" s="163">
        <v>241255</v>
      </c>
      <c r="J34" s="164">
        <v>29011786.181709673</v>
      </c>
      <c r="K34" s="162">
        <v>614800</v>
      </c>
      <c r="L34" s="165">
        <v>53975</v>
      </c>
      <c r="M34" s="164">
        <v>6375089</v>
      </c>
      <c r="N34" s="162">
        <v>39204</v>
      </c>
      <c r="O34" s="165">
        <v>2764</v>
      </c>
      <c r="P34" s="164">
        <v>395086</v>
      </c>
      <c r="Q34" s="165">
        <v>393005</v>
      </c>
    </row>
    <row r="35" spans="1:18" ht="25" customHeight="1">
      <c r="A35" s="264" t="e">
        <f>INDEX(Data!$I$4:$AY$90,MATCH(A$1,Data!$I$4:$I$90,0),MATCH($C35,Data!$I$4:$AY$4,0))</f>
        <v>#N/A</v>
      </c>
      <c r="B35" s="264" t="e">
        <f>IF(INDEX(Data!$I$4:$AY$90,MATCH(B$1,Data!$I$4:$I$90,0),MATCH($C35,Data!$I$4:$AY$4,0))=1,1000000,IF(INDEX(Data!$I$4:$AY$90,MATCH(B$1,Data!$I$4:$I$90,0),MATCH($C35,Data!$I$4:$AY$4,0))=1000000,1,INDEX(Data!$I$4:$AY$90,MATCH(B$1,Data!$I$4:$I$90,0),MATCH($C35,Data!$I$4:$AY$4,0))))</f>
        <v>#N/A</v>
      </c>
      <c r="C35" s="264" t="e">
        <f>+VLOOKUP(E35,sample!$A$3:$B$37,2,FALSE)</f>
        <v>#N/A</v>
      </c>
      <c r="E35" s="159" t="s">
        <v>302</v>
      </c>
      <c r="F35" s="160">
        <v>215609.09340000001</v>
      </c>
      <c r="G35" s="161">
        <v>64527.695</v>
      </c>
      <c r="H35" s="162">
        <v>76319.760999999999</v>
      </c>
      <c r="I35" s="163">
        <v>47393.875999999997</v>
      </c>
      <c r="J35" s="164">
        <v>710414.27243280178</v>
      </c>
      <c r="K35" s="162">
        <v>69023.760999999999</v>
      </c>
      <c r="L35" s="165">
        <v>6886.08</v>
      </c>
      <c r="M35" s="164">
        <v>318932.28899999999</v>
      </c>
      <c r="N35" s="162">
        <v>21122.29</v>
      </c>
      <c r="O35" s="165">
        <v>563.02599999999995</v>
      </c>
      <c r="P35" s="164">
        <v>61637.913999999997</v>
      </c>
      <c r="Q35" s="165">
        <v>43142.391000000003</v>
      </c>
    </row>
    <row r="36" spans="1:18" ht="25" customHeight="1">
      <c r="A36" s="264">
        <f>INDEX(Data!$I$4:$AY$90,MATCH(A$1,Data!$I$4:$I$90,0),MATCH($C36,Data!$I$4:$AY$4,0))</f>
        <v>1</v>
      </c>
      <c r="B36" s="264">
        <f>IF(INDEX(Data!$I$4:$AY$90,MATCH(B$1,Data!$I$4:$I$90,0),MATCH($C36,Data!$I$4:$AY$4,0))=1,1000000,IF(INDEX(Data!$I$4:$AY$90,MATCH(B$1,Data!$I$4:$I$90,0),MATCH($C36,Data!$I$4:$AY$4,0))=1000000,1,INDEX(Data!$I$4:$AY$90,MATCH(B$1,Data!$I$4:$I$90,0),MATCH($C36,Data!$I$4:$AY$4,0))))</f>
        <v>1</v>
      </c>
      <c r="C36" s="264" t="str">
        <f>+VLOOKUP(E36,sample!$A$3:$B$37,2,FALSE)</f>
        <v>NL_RAB</v>
      </c>
      <c r="E36" s="159" t="s">
        <v>277</v>
      </c>
      <c r="F36" s="160">
        <v>728314.7</v>
      </c>
      <c r="G36" s="161">
        <v>34512</v>
      </c>
      <c r="H36" s="162">
        <v>45074</v>
      </c>
      <c r="I36" s="163">
        <v>201592</v>
      </c>
      <c r="J36" s="164">
        <v>13311174.541917887</v>
      </c>
      <c r="K36" s="162">
        <v>211</v>
      </c>
      <c r="L36" s="165">
        <v>109089</v>
      </c>
      <c r="M36" s="164">
        <v>2638888.8259999999</v>
      </c>
      <c r="N36" s="162">
        <v>1120</v>
      </c>
      <c r="O36" s="165">
        <v>3976</v>
      </c>
      <c r="P36" s="164">
        <v>232257</v>
      </c>
      <c r="Q36" s="165">
        <v>77817</v>
      </c>
    </row>
    <row r="37" spans="1:18" ht="25" customHeight="1">
      <c r="A37" s="264">
        <f>INDEX(Data!$I$4:$AY$90,MATCH(A$1,Data!$I$4:$I$90,0),MATCH($C37,Data!$I$4:$AY$4,0))</f>
        <v>1.1753643629999999</v>
      </c>
      <c r="B37" s="264">
        <f>IF(INDEX(Data!$I$4:$AY$90,MATCH(B$1,Data!$I$4:$I$90,0),MATCH($C37,Data!$I$4:$AY$4,0))=1,1000000,IF(INDEX(Data!$I$4:$AY$90,MATCH(B$1,Data!$I$4:$I$90,0),MATCH($C37,Data!$I$4:$AY$4,0))=1000000,1,INDEX(Data!$I$4:$AY$90,MATCH(B$1,Data!$I$4:$I$90,0),MATCH($C37,Data!$I$4:$AY$4,0))))</f>
        <v>1</v>
      </c>
      <c r="C37" s="264" t="str">
        <f>+VLOOKUP(E37,sample!$A$3:$B$37,2,FALSE)</f>
        <v>UK_RBS</v>
      </c>
      <c r="E37" s="159" t="s">
        <v>279</v>
      </c>
      <c r="F37" s="160">
        <v>1410546.7962546141</v>
      </c>
      <c r="G37" s="161">
        <v>198053.66535398399</v>
      </c>
      <c r="H37" s="162">
        <v>203226.34477180798</v>
      </c>
      <c r="I37" s="163">
        <v>135289.51079971198</v>
      </c>
      <c r="J37" s="164">
        <v>50421669.428470828</v>
      </c>
      <c r="K37" s="162">
        <v>141047.63122387198</v>
      </c>
      <c r="L37" s="165">
        <v>123200.66756361599</v>
      </c>
      <c r="M37" s="164">
        <v>38224419.038687997</v>
      </c>
      <c r="N37" s="162">
        <v>30842.213366687996</v>
      </c>
      <c r="O37" s="165">
        <v>6813.454869792</v>
      </c>
      <c r="P37" s="164">
        <v>472797.53481427196</v>
      </c>
      <c r="Q37" s="165">
        <v>349138.52856806398</v>
      </c>
    </row>
    <row r="38" spans="1:18" ht="25" customHeight="1">
      <c r="A38" s="264">
        <f>INDEX(Data!$I$4:$AY$90,MATCH(A$1,Data!$I$4:$I$90,0),MATCH($C38,Data!$I$4:$AY$4,0))</f>
        <v>1</v>
      </c>
      <c r="B38" s="264">
        <f>IF(INDEX(Data!$I$4:$AY$90,MATCH(B$1,Data!$I$4:$I$90,0),MATCH($C38,Data!$I$4:$AY$4,0))=1,1000000,IF(INDEX(Data!$I$4:$AY$90,MATCH(B$1,Data!$I$4:$I$90,0),MATCH($C38,Data!$I$4:$AY$4,0))=1000000,1,INDEX(Data!$I$4:$AY$90,MATCH(B$1,Data!$I$4:$I$90,0),MATCH($C38,Data!$I$4:$AY$4,0))))</f>
        <v>1</v>
      </c>
      <c r="C38" s="264" t="str">
        <f>+VLOOKUP(E38,sample!$A$3:$B$37,2,FALSE)</f>
        <v>ES_SAN</v>
      </c>
      <c r="E38" s="159" t="s">
        <v>280</v>
      </c>
      <c r="F38" s="160">
        <v>1455593.2001382192</v>
      </c>
      <c r="G38" s="161">
        <v>137532.72200000001</v>
      </c>
      <c r="H38" s="162">
        <v>223168.53481087001</v>
      </c>
      <c r="I38" s="163">
        <v>318504.31018091686</v>
      </c>
      <c r="J38" s="164">
        <v>13052266.064437566</v>
      </c>
      <c r="K38" s="162">
        <v>943103.88758771843</v>
      </c>
      <c r="L38" s="165">
        <v>29593.583868631933</v>
      </c>
      <c r="M38" s="164">
        <v>4117354</v>
      </c>
      <c r="N38" s="162">
        <v>43702.820613224219</v>
      </c>
      <c r="O38" s="165">
        <v>2557.0740000000001</v>
      </c>
      <c r="P38" s="164">
        <v>826402.72537700005</v>
      </c>
      <c r="Q38" s="165">
        <v>724955.59763649991</v>
      </c>
    </row>
    <row r="39" spans="1:18" ht="25" customHeight="1">
      <c r="A39" s="264">
        <f>INDEX(Data!$I$4:$AY$90,MATCH(A$1,Data!$I$4:$I$90,0),MATCH($C39,Data!$I$4:$AY$4,0))</f>
        <v>9.5723091999999996E-2</v>
      </c>
      <c r="B39" s="264">
        <f>IF(INDEX(Data!$I$4:$AY$90,MATCH(B$1,Data!$I$4:$I$90,0),MATCH($C39,Data!$I$4:$AY$4,0))=1,1000000,IF(INDEX(Data!$I$4:$AY$90,MATCH(B$1,Data!$I$4:$I$90,0),MATCH($C39,Data!$I$4:$AY$4,0))=1000000,1,INDEX(Data!$I$4:$AY$90,MATCH(B$1,Data!$I$4:$I$90,0),MATCH($C39,Data!$I$4:$AY$4,0))))</f>
        <v>1000</v>
      </c>
      <c r="C39" s="264" t="str">
        <f>+VLOOKUP(E39,sample!$A$3:$B$37,2,FALSE)</f>
        <v>SE_SEB</v>
      </c>
      <c r="E39" s="159" t="s">
        <v>282</v>
      </c>
      <c r="F39" s="160">
        <v>310460.43219021655</v>
      </c>
      <c r="G39" s="161">
        <v>35795.003894020934</v>
      </c>
      <c r="H39" s="162">
        <v>48244.555206894518</v>
      </c>
      <c r="I39" s="163">
        <v>100962.18948681638</v>
      </c>
      <c r="J39" s="164">
        <v>5680476.1497458341</v>
      </c>
      <c r="K39" s="162">
        <v>720004.25761700002</v>
      </c>
      <c r="L39" s="165">
        <v>18181.296075473369</v>
      </c>
      <c r="M39" s="164">
        <v>1442570.1605512791</v>
      </c>
      <c r="N39" s="162">
        <v>17091.223869399295</v>
      </c>
      <c r="O39" s="165">
        <v>3552.4326583120005</v>
      </c>
      <c r="P39" s="164">
        <v>94979.490553187614</v>
      </c>
      <c r="Q39" s="165">
        <v>110347.86992241097</v>
      </c>
      <c r="R39" s="166"/>
    </row>
    <row r="40" spans="1:18" ht="25" customHeight="1">
      <c r="A40" s="264">
        <f>INDEX(Data!$I$4:$AY$90,MATCH(A$1,Data!$I$4:$I$90,0),MATCH($C40,Data!$I$4:$AY$4,0))</f>
        <v>1</v>
      </c>
      <c r="B40" s="264">
        <f>IF(INDEX(Data!$I$4:$AY$90,MATCH(B$1,Data!$I$4:$I$90,0),MATCH($C40,Data!$I$4:$AY$4,0))=1,1000000,IF(INDEX(Data!$I$4:$AY$90,MATCH(B$1,Data!$I$4:$I$90,0),MATCH($C40,Data!$I$4:$AY$4,0))=1000000,1,INDEX(Data!$I$4:$AY$90,MATCH(B$1,Data!$I$4:$I$90,0),MATCH($C40,Data!$I$4:$AY$4,0))))</f>
        <v>1000000</v>
      </c>
      <c r="C40" s="264" t="str">
        <f>+VLOOKUP(E40,sample!$A$3:$B$37,2,FALSE)</f>
        <v>FR_SOC</v>
      </c>
      <c r="E40" s="159" t="s">
        <v>283</v>
      </c>
      <c r="F40" s="160">
        <v>1409198.164715013</v>
      </c>
      <c r="G40" s="161">
        <v>122442.22911711401</v>
      </c>
      <c r="H40" s="162">
        <v>176915.7925237384</v>
      </c>
      <c r="I40" s="163">
        <v>200579.04623444</v>
      </c>
      <c r="J40" s="164">
        <v>27650483.686409906</v>
      </c>
      <c r="K40" s="162">
        <v>3854000</v>
      </c>
      <c r="L40" s="165">
        <v>94506.545167597549</v>
      </c>
      <c r="M40" s="164">
        <v>18527798.598182</v>
      </c>
      <c r="N40" s="162">
        <v>108455.04863234995</v>
      </c>
      <c r="O40" s="165">
        <v>7166.2195670000001</v>
      </c>
      <c r="P40" s="164">
        <v>426598.77270700003</v>
      </c>
      <c r="Q40" s="165">
        <v>336572.96614099998</v>
      </c>
      <c r="R40" s="166"/>
    </row>
    <row r="41" spans="1:18" ht="25" customHeight="1">
      <c r="A41" s="264">
        <f>INDEX(Data!$I$4:$AY$90,MATCH(A$1,Data!$I$4:$I$90,0),MATCH($C41,Data!$I$4:$AY$4,0))</f>
        <v>0.89015488700000001</v>
      </c>
      <c r="B41" s="264">
        <f>IF(INDEX(Data!$I$4:$AY$90,MATCH(B$1,Data!$I$4:$I$90,0),MATCH($C41,Data!$I$4:$AY$4,0))=1,1000000,IF(INDEX(Data!$I$4:$AY$90,MATCH(B$1,Data!$I$4:$I$90,0),MATCH($C41,Data!$I$4:$AY$4,0))=1000000,1,INDEX(Data!$I$4:$AY$90,MATCH(B$1,Data!$I$4:$I$90,0),MATCH($C41,Data!$I$4:$AY$4,0))))</f>
        <v>1</v>
      </c>
      <c r="C41" s="264" t="str">
        <f>+VLOOKUP(E41,sample!$A$3:$B$37,2,FALSE)</f>
        <v>UK_STC</v>
      </c>
      <c r="E41" s="159" t="s">
        <v>285</v>
      </c>
      <c r="F41" s="160">
        <v>714448.48372563068</v>
      </c>
      <c r="G41" s="161">
        <v>161793.00428011807</v>
      </c>
      <c r="H41" s="162">
        <v>149839.63625494618</v>
      </c>
      <c r="I41" s="163">
        <v>118884.71505245578</v>
      </c>
      <c r="J41" s="164">
        <v>26296209.58568304</v>
      </c>
      <c r="K41" s="162">
        <v>752318.69072925544</v>
      </c>
      <c r="L41" s="165">
        <v>40209.381454924427</v>
      </c>
      <c r="M41" s="164">
        <v>5885030.8900211276</v>
      </c>
      <c r="N41" s="162">
        <v>46676.288632198208</v>
      </c>
      <c r="O41" s="165">
        <v>3073.0582339729999</v>
      </c>
      <c r="P41" s="164">
        <v>454535.04676393297</v>
      </c>
      <c r="Q41" s="165">
        <v>439149.98786487599</v>
      </c>
    </row>
    <row r="42" spans="1:18" ht="25" customHeight="1">
      <c r="A42" s="264" t="e">
        <f>INDEX(Data!$I$4:$AY$90,MATCH(A$1,Data!$I$4:$I$90,0),MATCH($C42,Data!$I$4:$AY$4,0))</f>
        <v>#N/A</v>
      </c>
      <c r="B42" s="264" t="e">
        <f>IF(INDEX(Data!$I$4:$AY$90,MATCH(B$1,Data!$I$4:$I$90,0),MATCH($C42,Data!$I$4:$AY$4,0))=1,1000000,IF(INDEX(Data!$I$4:$AY$90,MATCH(B$1,Data!$I$4:$I$90,0),MATCH($C42,Data!$I$4:$AY$4,0))=1000000,1,INDEX(Data!$I$4:$AY$90,MATCH(B$1,Data!$I$4:$I$90,0),MATCH($C42,Data!$I$4:$AY$4,0))))</f>
        <v>#N/A</v>
      </c>
      <c r="C42" s="264" t="e">
        <f>+VLOOKUP(E42,sample!$A$3:$B$37,2,FALSE)</f>
        <v>#N/A</v>
      </c>
      <c r="E42" s="159" t="s">
        <v>287</v>
      </c>
      <c r="F42" s="195">
        <v>248499.67050661848</v>
      </c>
      <c r="G42" s="196">
        <v>23540.558791843468</v>
      </c>
      <c r="H42" s="197">
        <v>23949.048730664483</v>
      </c>
      <c r="I42" s="198">
        <v>114656.00504041764</v>
      </c>
      <c r="J42" s="199">
        <v>3133545.6692732708</v>
      </c>
      <c r="K42" s="197">
        <v>147543.07519630971</v>
      </c>
      <c r="L42" s="200">
        <v>61.626743244739998</v>
      </c>
      <c r="M42" s="199">
        <v>921549.82982009253</v>
      </c>
      <c r="N42" s="197">
        <v>4330.2219685577247</v>
      </c>
      <c r="O42" s="200">
        <v>16.821036921999998</v>
      </c>
      <c r="P42" s="199">
        <v>21851.497684555565</v>
      </c>
      <c r="Q42" s="200">
        <v>90822.814539038794</v>
      </c>
    </row>
    <row r="43" spans="1:18" ht="25" customHeight="1" thickBot="1">
      <c r="A43" s="264" t="e">
        <f>INDEX(Data!$I$4:$AY$90,MATCH(A$1,Data!$I$4:$I$90,0),MATCH($C43,Data!$I$4:$AY$4,0))</f>
        <v>#N/A</v>
      </c>
      <c r="B43" s="264" t="e">
        <f>IF(INDEX(Data!$I$4:$AY$90,MATCH(B$1,Data!$I$4:$I$90,0),MATCH($C43,Data!$I$4:$AY$4,0))=1,1000000,IF(INDEX(Data!$I$4:$AY$90,MATCH(B$1,Data!$I$4:$I$90,0),MATCH($C43,Data!$I$4:$AY$4,0))=1000000,1,INDEX(Data!$I$4:$AY$90,MATCH(B$1,Data!$I$4:$I$90,0),MATCH($C43,Data!$I$4:$AY$4,0))))</f>
        <v>#N/A</v>
      </c>
      <c r="C43" s="264" t="e">
        <f>+VLOOKUP(E43,sample!$A$3:$B$37,2,FALSE)</f>
        <v>#N/A</v>
      </c>
      <c r="E43" s="225" t="s">
        <v>289</v>
      </c>
      <c r="F43" s="189">
        <v>1034420.94818684</v>
      </c>
      <c r="G43" s="190">
        <v>151185.36062522</v>
      </c>
      <c r="H43" s="191">
        <v>214723.14511478</v>
      </c>
      <c r="I43" s="192">
        <v>186115.18783683999</v>
      </c>
      <c r="J43" s="193">
        <v>9690155.4469751362</v>
      </c>
      <c r="K43" s="191">
        <v>265045.34399999998</v>
      </c>
      <c r="L43" s="194">
        <v>71933.078800000003</v>
      </c>
      <c r="M43" s="193">
        <v>2498951.4819999998</v>
      </c>
      <c r="N43" s="191">
        <v>42445.004999999997</v>
      </c>
      <c r="O43" s="194">
        <v>6919.402</v>
      </c>
      <c r="P43" s="193">
        <v>438079.739</v>
      </c>
      <c r="Q43" s="194">
        <v>642944.19363373693</v>
      </c>
    </row>
    <row r="44" spans="1:18" ht="15.5">
      <c r="E44" s="453" t="s">
        <v>845</v>
      </c>
      <c r="F44" s="167"/>
      <c r="G44" s="168"/>
      <c r="H44" s="166"/>
      <c r="I44" s="166"/>
      <c r="J44" s="166"/>
      <c r="K44" s="166"/>
      <c r="L44" s="166"/>
      <c r="M44" s="166"/>
      <c r="N44" s="166"/>
      <c r="O44" s="166"/>
      <c r="P44" s="166"/>
      <c r="Q44" s="166"/>
    </row>
    <row r="45" spans="1:18" ht="15.5">
      <c r="F45" s="167"/>
      <c r="G45" s="168"/>
      <c r="H45" s="166"/>
      <c r="I45" s="166"/>
      <c r="J45" s="166"/>
      <c r="K45" s="166"/>
      <c r="L45" s="166"/>
      <c r="M45" s="166"/>
      <c r="N45" s="166"/>
      <c r="O45" s="166"/>
      <c r="P45" s="169" t="s">
        <v>323</v>
      </c>
      <c r="Q45" s="170">
        <f ca="1">+NOW()</f>
        <v>44062.939043981482</v>
      </c>
    </row>
    <row r="46" spans="1:18" ht="15.5">
      <c r="E46" s="138">
        <f>+COUNTA(E6:E43)</f>
        <v>38</v>
      </c>
      <c r="F46" s="167"/>
      <c r="G46" s="168"/>
      <c r="H46" s="166"/>
      <c r="I46" s="166"/>
      <c r="J46" s="166"/>
      <c r="K46" s="166"/>
      <c r="L46" s="166"/>
      <c r="M46" s="166"/>
      <c r="N46" s="166"/>
      <c r="O46" s="166"/>
      <c r="P46" s="166"/>
      <c r="Q46" s="166"/>
    </row>
    <row r="47" spans="1:18" ht="15.5">
      <c r="F47" s="167"/>
      <c r="G47" s="168"/>
      <c r="H47" s="166"/>
      <c r="I47" s="166"/>
      <c r="J47" s="166"/>
      <c r="K47" s="166"/>
      <c r="L47" s="166"/>
      <c r="M47" s="166"/>
      <c r="N47" s="166"/>
      <c r="O47" s="166"/>
      <c r="P47" s="166"/>
      <c r="Q47" s="166"/>
    </row>
    <row r="48" spans="1:18" ht="15.5">
      <c r="F48" s="167"/>
      <c r="G48" s="168"/>
      <c r="H48" s="166"/>
      <c r="I48" s="166"/>
      <c r="J48" s="166"/>
      <c r="K48" s="166"/>
      <c r="L48" s="166"/>
      <c r="M48" s="166"/>
      <c r="N48" s="166"/>
      <c r="O48" s="166"/>
      <c r="P48" s="166"/>
      <c r="Q48" s="166"/>
    </row>
    <row r="49" spans="6:17" ht="15.5">
      <c r="F49" s="167"/>
      <c r="G49" s="168"/>
      <c r="H49" s="166"/>
      <c r="I49" s="166"/>
      <c r="J49" s="166"/>
      <c r="K49" s="166"/>
      <c r="L49" s="166"/>
      <c r="M49" s="166"/>
      <c r="N49" s="166"/>
      <c r="O49" s="166"/>
      <c r="P49" s="166"/>
      <c r="Q49" s="166"/>
    </row>
    <row r="50" spans="6:17" ht="15.5">
      <c r="F50" s="167"/>
      <c r="G50" s="168"/>
      <c r="H50" s="166"/>
      <c r="I50" s="166"/>
      <c r="J50" s="166"/>
      <c r="K50" s="166"/>
      <c r="L50" s="166"/>
      <c r="M50" s="166"/>
      <c r="N50" s="166"/>
      <c r="O50" s="166"/>
      <c r="P50" s="166"/>
      <c r="Q50" s="166"/>
    </row>
    <row r="51" spans="6:17" ht="15.5">
      <c r="F51" s="167"/>
      <c r="G51" s="168"/>
      <c r="H51" s="166"/>
      <c r="I51" s="166"/>
      <c r="J51" s="166"/>
      <c r="K51" s="166"/>
      <c r="L51" s="166"/>
      <c r="M51" s="166"/>
      <c r="N51" s="166"/>
      <c r="O51" s="166"/>
      <c r="P51" s="166"/>
      <c r="Q51" s="166"/>
    </row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</sheetData>
  <sheetProtection autoFilter="0"/>
  <sortState ref="E7:E43">
    <sortCondition ref="E7"/>
  </sortState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4" orientation="landscape" r:id="rId1"/>
  <headerFooter>
    <oddFooter>&amp;LEuropean Banking Authority&amp;REnd-2014 G-SII disclosure exercise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U63"/>
  <sheetViews>
    <sheetView showGridLines="0" view="pageBreakPreview" zoomScale="50" zoomScaleNormal="50" zoomScaleSheetLayoutView="50" workbookViewId="0">
      <pane xSplit="5" ySplit="6" topLeftCell="F13" activePane="bottomRight" state="frozen"/>
      <selection activeCell="E43" sqref="E43"/>
      <selection pane="topRight" activeCell="E43" sqref="E43"/>
      <selection pane="bottomLeft" activeCell="E43" sqref="E43"/>
      <selection pane="bottomRight" activeCell="E43" sqref="E43"/>
    </sheetView>
  </sheetViews>
  <sheetFormatPr defaultColWidth="0" defaultRowHeight="15.75" customHeight="1" zeroHeight="1"/>
  <cols>
    <col min="1" max="4" width="10.7265625" style="201" hidden="1" customWidth="1"/>
    <col min="5" max="5" width="50.7265625" style="202" customWidth="1"/>
    <col min="6" max="6" width="20.7265625" style="201" customWidth="1"/>
    <col min="7" max="7" width="20.7265625" style="254" customWidth="1"/>
    <col min="8" max="17" width="20.7265625" style="201" customWidth="1"/>
    <col min="18" max="18" width="4.7265625" style="201" customWidth="1"/>
    <col min="19" max="21" width="9.1796875" style="201" customWidth="1"/>
    <col min="22" max="16384" width="9.1796875" style="201" hidden="1"/>
  </cols>
  <sheetData>
    <row r="1" spans="5:17" ht="15.75" customHeight="1">
      <c r="F1" s="203" t="s">
        <v>367</v>
      </c>
      <c r="G1" s="204" t="s">
        <v>30</v>
      </c>
      <c r="H1" s="203" t="s">
        <v>368</v>
      </c>
      <c r="I1" s="203" t="s">
        <v>369</v>
      </c>
      <c r="J1" s="203" t="s">
        <v>370</v>
      </c>
      <c r="K1" s="203" t="s">
        <v>371</v>
      </c>
      <c r="L1" s="203" t="s">
        <v>372</v>
      </c>
      <c r="M1" s="203" t="s">
        <v>80</v>
      </c>
      <c r="N1" s="203" t="s">
        <v>373</v>
      </c>
      <c r="O1" s="203" t="s">
        <v>88</v>
      </c>
      <c r="P1" s="203" t="s">
        <v>374</v>
      </c>
      <c r="Q1" s="203" t="s">
        <v>375</v>
      </c>
    </row>
    <row r="2" spans="5:17" s="205" customFormat="1" ht="24" customHeight="1" thickBot="1">
      <c r="E2" s="206"/>
      <c r="F2" s="477" t="s">
        <v>493</v>
      </c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</row>
    <row r="3" spans="5:17" s="207" customFormat="1" ht="24" customHeight="1">
      <c r="E3" s="208" t="s">
        <v>304</v>
      </c>
      <c r="F3" s="478" t="s">
        <v>305</v>
      </c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80"/>
    </row>
    <row r="4" spans="5:17" s="209" customFormat="1" ht="18.5">
      <c r="E4" s="210"/>
      <c r="F4" s="211" t="s">
        <v>306</v>
      </c>
      <c r="G4" s="481" t="s">
        <v>307</v>
      </c>
      <c r="H4" s="481"/>
      <c r="I4" s="481"/>
      <c r="J4" s="482" t="s">
        <v>308</v>
      </c>
      <c r="K4" s="482"/>
      <c r="L4" s="482"/>
      <c r="M4" s="483" t="s">
        <v>309</v>
      </c>
      <c r="N4" s="483"/>
      <c r="O4" s="483"/>
      <c r="P4" s="484" t="s">
        <v>310</v>
      </c>
      <c r="Q4" s="484"/>
    </row>
    <row r="5" spans="5:17" s="209" customFormat="1" ht="18.5">
      <c r="E5" s="210"/>
      <c r="F5" s="474" t="s">
        <v>311</v>
      </c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6"/>
    </row>
    <row r="6" spans="5:17" ht="110.25" customHeight="1" thickBot="1">
      <c r="E6" s="212" t="s">
        <v>312</v>
      </c>
      <c r="F6" s="213" t="s">
        <v>376</v>
      </c>
      <c r="G6" s="214" t="s">
        <v>313</v>
      </c>
      <c r="H6" s="215" t="s">
        <v>314</v>
      </c>
      <c r="I6" s="216" t="s">
        <v>315</v>
      </c>
      <c r="J6" s="217" t="s">
        <v>316</v>
      </c>
      <c r="K6" s="218" t="s">
        <v>317</v>
      </c>
      <c r="L6" s="219" t="s">
        <v>318</v>
      </c>
      <c r="M6" s="220" t="s">
        <v>377</v>
      </c>
      <c r="N6" s="221" t="s">
        <v>319</v>
      </c>
      <c r="O6" s="222" t="s">
        <v>320</v>
      </c>
      <c r="P6" s="223" t="s">
        <v>321</v>
      </c>
      <c r="Q6" s="224" t="s">
        <v>322</v>
      </c>
    </row>
    <row r="7" spans="5:17" s="205" customFormat="1" ht="25" customHeight="1">
      <c r="E7" s="225" t="s">
        <v>238</v>
      </c>
      <c r="F7" s="226">
        <v>421707.62530000001</v>
      </c>
      <c r="G7" s="227">
        <v>52974.052000000003</v>
      </c>
      <c r="H7" s="228">
        <v>44558.413326000002</v>
      </c>
      <c r="I7" s="229">
        <v>84892</v>
      </c>
      <c r="J7" s="230">
        <v>574979.28140841157</v>
      </c>
      <c r="K7" s="228">
        <v>112395.912</v>
      </c>
      <c r="L7" s="231">
        <v>4056.2559999999999</v>
      </c>
      <c r="M7" s="230">
        <v>947002</v>
      </c>
      <c r="N7" s="228">
        <v>1125</v>
      </c>
      <c r="O7" s="231">
        <v>1321</v>
      </c>
      <c r="P7" s="230">
        <v>94970.361000000004</v>
      </c>
      <c r="Q7" s="231">
        <v>117309.071</v>
      </c>
    </row>
    <row r="8" spans="5:17" s="205" customFormat="1" ht="25" customHeight="1">
      <c r="E8" s="435" t="s">
        <v>240</v>
      </c>
      <c r="F8" s="232">
        <v>211182.77753939002</v>
      </c>
      <c r="G8" s="233">
        <v>35384.270932019994</v>
      </c>
      <c r="H8" s="234">
        <v>37948.175392129997</v>
      </c>
      <c r="I8" s="235">
        <v>47116.872058269997</v>
      </c>
      <c r="J8" s="236">
        <v>784561.17113762209</v>
      </c>
      <c r="K8" s="234">
        <v>117544.511</v>
      </c>
      <c r="L8" s="237">
        <v>12437.833000000001</v>
      </c>
      <c r="M8" s="236">
        <v>332319.99113214749</v>
      </c>
      <c r="N8" s="234">
        <v>690.11800000000005</v>
      </c>
      <c r="O8" s="237">
        <v>690.60599999999999</v>
      </c>
      <c r="P8" s="236">
        <v>8804.1662390000001</v>
      </c>
      <c r="Q8" s="237">
        <v>23336.519476000001</v>
      </c>
    </row>
    <row r="9" spans="5:17" s="205" customFormat="1" ht="25" customHeight="1">
      <c r="E9" s="225" t="s">
        <v>241</v>
      </c>
      <c r="F9" s="232">
        <v>212493.35845458001</v>
      </c>
      <c r="G9" s="233">
        <v>22171.210999999999</v>
      </c>
      <c r="H9" s="234">
        <v>17026.074000000001</v>
      </c>
      <c r="I9" s="235">
        <v>10171.342000000001</v>
      </c>
      <c r="J9" s="236">
        <v>442880.09</v>
      </c>
      <c r="K9" s="234">
        <v>135100</v>
      </c>
      <c r="L9" s="237">
        <v>0</v>
      </c>
      <c r="M9" s="236">
        <v>40567.942000000003</v>
      </c>
      <c r="N9" s="234">
        <v>7736.0259999999998</v>
      </c>
      <c r="O9" s="237">
        <v>126.63200000000001</v>
      </c>
      <c r="P9" s="236">
        <v>557.88599999999997</v>
      </c>
      <c r="Q9" s="237">
        <v>557.88599999999997</v>
      </c>
    </row>
    <row r="10" spans="5:17" s="205" customFormat="1" ht="25" customHeight="1">
      <c r="E10" s="225" t="s">
        <v>243</v>
      </c>
      <c r="F10" s="238">
        <v>1962639.6087325828</v>
      </c>
      <c r="G10" s="239">
        <v>259692.13215846021</v>
      </c>
      <c r="H10" s="240">
        <v>162232.76437657161</v>
      </c>
      <c r="I10" s="241">
        <v>243855.46774988642</v>
      </c>
      <c r="J10" s="242">
        <v>39112492.711110696</v>
      </c>
      <c r="K10" s="240">
        <v>236255.74323479238</v>
      </c>
      <c r="L10" s="243">
        <v>312619.73914791254</v>
      </c>
      <c r="M10" s="242">
        <v>48244294.101830177</v>
      </c>
      <c r="N10" s="240">
        <v>157026.508307816</v>
      </c>
      <c r="O10" s="243">
        <v>39479.758054621394</v>
      </c>
      <c r="P10" s="242">
        <v>701445.36391244002</v>
      </c>
      <c r="Q10" s="243">
        <v>583873.01608283049</v>
      </c>
    </row>
    <row r="11" spans="5:17" s="205" customFormat="1" ht="25" customHeight="1">
      <c r="E11" s="225" t="s">
        <v>291</v>
      </c>
      <c r="F11" s="238">
        <v>289756.51520661876</v>
      </c>
      <c r="G11" s="239">
        <v>72793.348768341835</v>
      </c>
      <c r="H11" s="240">
        <v>108240.19402811196</v>
      </c>
      <c r="I11" s="241">
        <v>78342.672928332875</v>
      </c>
      <c r="J11" s="242">
        <v>2694467.2132430645</v>
      </c>
      <c r="K11" s="240">
        <v>85168.14</v>
      </c>
      <c r="L11" s="243">
        <v>6952.9765024438457</v>
      </c>
      <c r="M11" s="242">
        <v>1425525.7312519357</v>
      </c>
      <c r="N11" s="240">
        <v>3941.3870000000002</v>
      </c>
      <c r="O11" s="243">
        <v>4478</v>
      </c>
      <c r="P11" s="242">
        <v>70053.710999999996</v>
      </c>
      <c r="Q11" s="243">
        <v>20748.712</v>
      </c>
    </row>
    <row r="12" spans="5:17" s="205" customFormat="1" ht="25" customHeight="1">
      <c r="E12" s="225" t="s">
        <v>246</v>
      </c>
      <c r="F12" s="238">
        <v>681163.78104474302</v>
      </c>
      <c r="G12" s="239">
        <v>36559.898771566666</v>
      </c>
      <c r="H12" s="240">
        <v>47165.522316194772</v>
      </c>
      <c r="I12" s="241">
        <v>146605.25260437006</v>
      </c>
      <c r="J12" s="242">
        <v>6048306.3802728523</v>
      </c>
      <c r="K12" s="240">
        <v>573882.17500000005</v>
      </c>
      <c r="L12" s="243">
        <v>26197.778999999999</v>
      </c>
      <c r="M12" s="242">
        <v>1809907.2736984405</v>
      </c>
      <c r="N12" s="240">
        <v>32632.698039418145</v>
      </c>
      <c r="O12" s="243">
        <v>887.39</v>
      </c>
      <c r="P12" s="242">
        <v>260238.663</v>
      </c>
      <c r="Q12" s="243">
        <v>275213.94500000001</v>
      </c>
    </row>
    <row r="13" spans="5:17" s="205" customFormat="1" ht="25" customHeight="1">
      <c r="E13" s="225" t="s">
        <v>248</v>
      </c>
      <c r="F13" s="238">
        <v>2031623.0665639413</v>
      </c>
      <c r="G13" s="239">
        <v>205328.77704709404</v>
      </c>
      <c r="H13" s="240">
        <v>435011.48256100493</v>
      </c>
      <c r="I13" s="241">
        <v>313862.014043</v>
      </c>
      <c r="J13" s="242">
        <v>49556784.210087873</v>
      </c>
      <c r="K13" s="240">
        <v>4181078.2609963547</v>
      </c>
      <c r="L13" s="243">
        <v>189229.79399329654</v>
      </c>
      <c r="M13" s="242">
        <v>39104387</v>
      </c>
      <c r="N13" s="240">
        <v>185202.85773930623</v>
      </c>
      <c r="O13" s="243">
        <v>20589.658828881795</v>
      </c>
      <c r="P13" s="242">
        <v>876694.95532243676</v>
      </c>
      <c r="Q13" s="243">
        <v>584177.37924670591</v>
      </c>
    </row>
    <row r="14" spans="5:17" s="205" customFormat="1" ht="25" customHeight="1">
      <c r="E14" s="225" t="s">
        <v>250</v>
      </c>
      <c r="F14" s="238">
        <v>1235027</v>
      </c>
      <c r="G14" s="239">
        <v>106016</v>
      </c>
      <c r="H14" s="240">
        <v>161284</v>
      </c>
      <c r="I14" s="241">
        <v>261906</v>
      </c>
      <c r="J14" s="242">
        <v>24395138.554522105</v>
      </c>
      <c r="K14" s="240">
        <v>80900</v>
      </c>
      <c r="L14" s="243">
        <v>48513</v>
      </c>
      <c r="M14" s="242">
        <v>10521128</v>
      </c>
      <c r="N14" s="240">
        <v>6329</v>
      </c>
      <c r="O14" s="243">
        <v>14959</v>
      </c>
      <c r="P14" s="242">
        <v>236908</v>
      </c>
      <c r="Q14" s="243">
        <v>57925</v>
      </c>
    </row>
    <row r="15" spans="5:17" s="205" customFormat="1" ht="25" customHeight="1">
      <c r="E15" s="225" t="s">
        <v>691</v>
      </c>
      <c r="F15" s="238">
        <v>376236.27477390075</v>
      </c>
      <c r="G15" s="239">
        <v>18550.966985513955</v>
      </c>
      <c r="H15" s="240">
        <v>21009.781394594957</v>
      </c>
      <c r="I15" s="241">
        <v>82359.205945693</v>
      </c>
      <c r="J15" s="242">
        <v>2376029.2774501103</v>
      </c>
      <c r="K15" s="240">
        <v>107207.71434506001</v>
      </c>
      <c r="L15" s="243">
        <v>140</v>
      </c>
      <c r="M15" s="242">
        <v>428133.07999619411</v>
      </c>
      <c r="N15" s="240">
        <v>4654.7399186463617</v>
      </c>
      <c r="O15" s="243">
        <v>1697.7059999999999</v>
      </c>
      <c r="P15" s="242">
        <v>17367.192999999999</v>
      </c>
      <c r="Q15" s="243">
        <v>43.866</v>
      </c>
    </row>
    <row r="16" spans="5:17" s="205" customFormat="1" ht="25" customHeight="1">
      <c r="E16" s="225" t="s">
        <v>293</v>
      </c>
      <c r="F16" s="238">
        <v>686192</v>
      </c>
      <c r="G16" s="239">
        <v>196056</v>
      </c>
      <c r="H16" s="240">
        <v>198439</v>
      </c>
      <c r="I16" s="241">
        <v>96284</v>
      </c>
      <c r="J16" s="242">
        <v>27556575.86131496</v>
      </c>
      <c r="K16" s="240">
        <v>192435.52185709</v>
      </c>
      <c r="L16" s="243">
        <v>25429</v>
      </c>
      <c r="M16" s="242">
        <v>7294752</v>
      </c>
      <c r="N16" s="240">
        <v>48706</v>
      </c>
      <c r="O16" s="243">
        <v>2182</v>
      </c>
      <c r="P16" s="242">
        <v>260690</v>
      </c>
      <c r="Q16" s="243">
        <v>133954</v>
      </c>
    </row>
    <row r="17" spans="5:17" s="205" customFormat="1" ht="25" customHeight="1">
      <c r="E17" s="225" t="s">
        <v>252</v>
      </c>
      <c r="F17" s="238">
        <v>1746395</v>
      </c>
      <c r="G17" s="239">
        <v>163301</v>
      </c>
      <c r="H17" s="240">
        <v>286461.48778469954</v>
      </c>
      <c r="I17" s="241">
        <v>250135</v>
      </c>
      <c r="J17" s="242">
        <v>20175277</v>
      </c>
      <c r="K17" s="240">
        <v>2254000</v>
      </c>
      <c r="L17" s="243">
        <v>65360</v>
      </c>
      <c r="M17" s="242">
        <v>13817621</v>
      </c>
      <c r="N17" s="240">
        <v>62091</v>
      </c>
      <c r="O17" s="243">
        <v>7462</v>
      </c>
      <c r="P17" s="242">
        <v>355550</v>
      </c>
      <c r="Q17" s="243">
        <v>305124</v>
      </c>
    </row>
    <row r="18" spans="5:17" s="205" customFormat="1" ht="25" customHeight="1">
      <c r="E18" s="225" t="s">
        <v>254</v>
      </c>
      <c r="F18" s="238">
        <v>635772.76807416882</v>
      </c>
      <c r="G18" s="239">
        <v>53684.815587175472</v>
      </c>
      <c r="H18" s="240">
        <v>45729.347452645066</v>
      </c>
      <c r="I18" s="241">
        <v>136575.71214132893</v>
      </c>
      <c r="J18" s="242">
        <v>5347472.2594455341</v>
      </c>
      <c r="K18" s="240">
        <v>269863</v>
      </c>
      <c r="L18" s="243">
        <v>1120</v>
      </c>
      <c r="M18" s="242">
        <v>658495.66599999997</v>
      </c>
      <c r="N18" s="240">
        <v>26867.194998852847</v>
      </c>
      <c r="O18" s="243">
        <v>4018.5768258253988</v>
      </c>
      <c r="P18" s="242">
        <v>75917.623430000007</v>
      </c>
      <c r="Q18" s="243">
        <v>42869.132821849191</v>
      </c>
    </row>
    <row r="19" spans="5:17" s="205" customFormat="1" ht="25" customHeight="1">
      <c r="E19" s="225" t="s">
        <v>256</v>
      </c>
      <c r="F19" s="238">
        <v>474469.65387711767</v>
      </c>
      <c r="G19" s="239">
        <v>74132.967071550083</v>
      </c>
      <c r="H19" s="240">
        <v>16520.022009668595</v>
      </c>
      <c r="I19" s="241">
        <v>154333.38826670908</v>
      </c>
      <c r="J19" s="242">
        <v>290406.17210109666</v>
      </c>
      <c r="K19" s="240">
        <v>78650.141546974992</v>
      </c>
      <c r="L19" s="243">
        <v>99419.983293695972</v>
      </c>
      <c r="M19" s="242">
        <v>6332416.5897256145</v>
      </c>
      <c r="N19" s="240">
        <v>5332.5379133489996</v>
      </c>
      <c r="O19" s="243">
        <v>1775.7698469019999</v>
      </c>
      <c r="P19" s="242">
        <v>178818.05288872748</v>
      </c>
      <c r="Q19" s="243">
        <v>281982.44025650178</v>
      </c>
    </row>
    <row r="20" spans="5:17" s="205" customFormat="1" ht="25" customHeight="1">
      <c r="E20" s="225" t="s">
        <v>295</v>
      </c>
      <c r="F20" s="238">
        <v>1747748.1287083481</v>
      </c>
      <c r="G20" s="239">
        <v>303108.21325123595</v>
      </c>
      <c r="H20" s="240">
        <v>249661.90138168604</v>
      </c>
      <c r="I20" s="241">
        <v>198552.2475152</v>
      </c>
      <c r="J20" s="242">
        <v>164892429.8037473</v>
      </c>
      <c r="K20" s="240">
        <v>3114659.9517211849</v>
      </c>
      <c r="L20" s="243">
        <v>319512</v>
      </c>
      <c r="M20" s="242">
        <v>49579006.43731755</v>
      </c>
      <c r="N20" s="240">
        <v>130131.50194777998</v>
      </c>
      <c r="O20" s="243">
        <v>27383.938968800001</v>
      </c>
      <c r="P20" s="242">
        <v>762580.20600000001</v>
      </c>
      <c r="Q20" s="243">
        <v>674204.62699999998</v>
      </c>
    </row>
    <row r="21" spans="5:17" s="205" customFormat="1" ht="25" customHeight="1">
      <c r="E21" s="225" t="s">
        <v>258</v>
      </c>
      <c r="F21" s="238">
        <v>287606.12399665877</v>
      </c>
      <c r="G21" s="239">
        <v>39135.691798155611</v>
      </c>
      <c r="H21" s="240">
        <v>23018.287850819728</v>
      </c>
      <c r="I21" s="241">
        <v>106936.47828103631</v>
      </c>
      <c r="J21" s="242">
        <v>13245970.683315551</v>
      </c>
      <c r="K21" s="240">
        <v>137390.88793500001</v>
      </c>
      <c r="L21" s="243">
        <v>16806.189463863346</v>
      </c>
      <c r="M21" s="242">
        <v>714603.71546586941</v>
      </c>
      <c r="N21" s="240">
        <v>1766.8684319015363</v>
      </c>
      <c r="O21" s="243">
        <v>16024.055502618612</v>
      </c>
      <c r="P21" s="242">
        <v>98883.175532399997</v>
      </c>
      <c r="Q21" s="243">
        <v>88838.904494138711</v>
      </c>
    </row>
    <row r="22" spans="5:17" s="205" customFormat="1" ht="25" customHeight="1">
      <c r="E22" s="225" t="s">
        <v>297</v>
      </c>
      <c r="F22" s="238">
        <v>335983.80239999999</v>
      </c>
      <c r="G22" s="239">
        <v>140782.09414082678</v>
      </c>
      <c r="H22" s="240">
        <v>123554.42801095558</v>
      </c>
      <c r="I22" s="241">
        <v>61761.766000000003</v>
      </c>
      <c r="J22" s="242">
        <v>4100120.248890148</v>
      </c>
      <c r="K22" s="240">
        <v>525145.299</v>
      </c>
      <c r="L22" s="243">
        <v>17146.5</v>
      </c>
      <c r="M22" s="242">
        <v>970581.68599999999</v>
      </c>
      <c r="N22" s="240">
        <v>19369.70681619101</v>
      </c>
      <c r="O22" s="243">
        <v>3120</v>
      </c>
      <c r="P22" s="242">
        <v>80159.858999999997</v>
      </c>
      <c r="Q22" s="243">
        <v>48387.758999999998</v>
      </c>
    </row>
    <row r="23" spans="5:17" s="205" customFormat="1" ht="25" customHeight="1">
      <c r="E23" s="225" t="s">
        <v>259</v>
      </c>
      <c r="F23" s="238">
        <v>230991.54858738001</v>
      </c>
      <c r="G23" s="239">
        <v>21076.853616384982</v>
      </c>
      <c r="H23" s="240">
        <v>23856.930433701578</v>
      </c>
      <c r="I23" s="241">
        <v>43739.284774350002</v>
      </c>
      <c r="J23" s="242">
        <v>5888810.952071025</v>
      </c>
      <c r="K23" s="240">
        <v>214340</v>
      </c>
      <c r="L23" s="243">
        <v>69</v>
      </c>
      <c r="M23" s="242">
        <v>259861</v>
      </c>
      <c r="N23" s="240">
        <v>10311.244741449998</v>
      </c>
      <c r="O23" s="243">
        <v>331</v>
      </c>
      <c r="P23" s="242">
        <v>105063.302</v>
      </c>
      <c r="Q23" s="243">
        <v>94755.839000000007</v>
      </c>
    </row>
    <row r="24" spans="5:17" s="205" customFormat="1" ht="25" customHeight="1">
      <c r="E24" s="225" t="s">
        <v>262</v>
      </c>
      <c r="F24" s="238">
        <v>323792.993369648</v>
      </c>
      <c r="G24" s="239">
        <v>24899.051346381693</v>
      </c>
      <c r="H24" s="240">
        <v>30298.211914833872</v>
      </c>
      <c r="I24" s="241">
        <v>154338.43311351762</v>
      </c>
      <c r="J24" s="242">
        <v>12918112.16156131</v>
      </c>
      <c r="K24" s="240">
        <v>173606.79925400001</v>
      </c>
      <c r="L24" s="243">
        <v>35.924755225863002</v>
      </c>
      <c r="M24" s="242">
        <v>889280.55657762301</v>
      </c>
      <c r="N24" s="240">
        <v>6172.5435006287498</v>
      </c>
      <c r="O24" s="243">
        <v>146.77224503641</v>
      </c>
      <c r="P24" s="242">
        <v>118384.05332091611</v>
      </c>
      <c r="Q24" s="243">
        <v>68878.146213929518</v>
      </c>
    </row>
    <row r="25" spans="5:17" s="205" customFormat="1" ht="25" customHeight="1">
      <c r="E25" s="225" t="s">
        <v>299</v>
      </c>
      <c r="F25" s="238">
        <v>205373.3675947866</v>
      </c>
      <c r="G25" s="239">
        <v>46672.664637967995</v>
      </c>
      <c r="H25" s="240">
        <v>82525.325754220001</v>
      </c>
      <c r="I25" s="241">
        <v>54761.68896105</v>
      </c>
      <c r="J25" s="242">
        <v>2116724.6141202315</v>
      </c>
      <c r="K25" s="240">
        <v>120200</v>
      </c>
      <c r="L25" s="243">
        <v>8473</v>
      </c>
      <c r="M25" s="242">
        <v>546818.28718191001</v>
      </c>
      <c r="N25" s="240">
        <v>21445.895414510003</v>
      </c>
      <c r="O25" s="243">
        <v>574.69375480999997</v>
      </c>
      <c r="P25" s="242">
        <v>49946.220999999998</v>
      </c>
      <c r="Q25" s="243">
        <v>11287.686</v>
      </c>
    </row>
    <row r="26" spans="5:17" s="205" customFormat="1" ht="25" customHeight="1">
      <c r="E26" s="225" t="s">
        <v>264</v>
      </c>
      <c r="F26" s="238">
        <v>2414659.9732727744</v>
      </c>
      <c r="G26" s="239">
        <v>396150.96410148859</v>
      </c>
      <c r="H26" s="240">
        <v>351346.20245102601</v>
      </c>
      <c r="I26" s="241">
        <v>313259.66521951143</v>
      </c>
      <c r="J26" s="242">
        <v>56572184.993503354</v>
      </c>
      <c r="K26" s="240">
        <v>4491000.7121357583</v>
      </c>
      <c r="L26" s="243">
        <v>255861.42739821313</v>
      </c>
      <c r="M26" s="242">
        <v>23786938.022958066</v>
      </c>
      <c r="N26" s="240">
        <v>186014.79216260699</v>
      </c>
      <c r="O26" s="243">
        <v>10712.8401463464</v>
      </c>
      <c r="P26" s="242">
        <v>1109379.8883798777</v>
      </c>
      <c r="Q26" s="243">
        <v>1238647.0713683756</v>
      </c>
    </row>
    <row r="27" spans="5:17" s="205" customFormat="1" ht="25" customHeight="1">
      <c r="E27" s="225" t="s">
        <v>266</v>
      </c>
      <c r="F27" s="238">
        <v>934934.3</v>
      </c>
      <c r="G27" s="239">
        <v>120153</v>
      </c>
      <c r="H27" s="240">
        <v>112744</v>
      </c>
      <c r="I27" s="241">
        <v>136282</v>
      </c>
      <c r="J27" s="242">
        <v>19088070.55060555</v>
      </c>
      <c r="K27" s="240">
        <v>172406</v>
      </c>
      <c r="L27" s="243">
        <v>26770</v>
      </c>
      <c r="M27" s="242">
        <v>3445785</v>
      </c>
      <c r="N27" s="240">
        <v>34469</v>
      </c>
      <c r="O27" s="243">
        <v>2601</v>
      </c>
      <c r="P27" s="242">
        <v>469701</v>
      </c>
      <c r="Q27" s="243">
        <v>456301</v>
      </c>
    </row>
    <row r="28" spans="5:17" s="205" customFormat="1" ht="25" customHeight="1">
      <c r="E28" s="225" t="s">
        <v>267</v>
      </c>
      <c r="F28" s="238">
        <v>686739.46308654896</v>
      </c>
      <c r="G28" s="239">
        <v>91100.21650237967</v>
      </c>
      <c r="H28" s="240">
        <v>52929.119468812773</v>
      </c>
      <c r="I28" s="241">
        <v>173891.97015196012</v>
      </c>
      <c r="J28" s="242">
        <v>10485571.55860276</v>
      </c>
      <c r="K28" s="240">
        <v>579084</v>
      </c>
      <c r="L28" s="243">
        <v>7.3956210000000002</v>
      </c>
      <c r="M28" s="242">
        <v>2593371.5350000001</v>
      </c>
      <c r="N28" s="240">
        <v>19469.662976334497</v>
      </c>
      <c r="O28" s="243">
        <v>6026</v>
      </c>
      <c r="P28" s="242">
        <v>101155</v>
      </c>
      <c r="Q28" s="243">
        <v>125619</v>
      </c>
    </row>
    <row r="29" spans="5:17" s="205" customFormat="1" ht="25" customHeight="1">
      <c r="E29" s="225" t="s">
        <v>269</v>
      </c>
      <c r="F29" s="238">
        <v>236939.41234585541</v>
      </c>
      <c r="G29" s="239">
        <v>26156.921228235184</v>
      </c>
      <c r="H29" s="240">
        <v>34568.216102561419</v>
      </c>
      <c r="I29" s="241">
        <v>28957</v>
      </c>
      <c r="J29" s="242">
        <v>4124870.8889150168</v>
      </c>
      <c r="K29" s="240">
        <v>210419.52000000002</v>
      </c>
      <c r="L29" s="243">
        <v>0</v>
      </c>
      <c r="M29" s="242">
        <v>448695.977691776</v>
      </c>
      <c r="N29" s="240">
        <v>3771</v>
      </c>
      <c r="O29" s="243">
        <v>3582</v>
      </c>
      <c r="P29" s="242">
        <v>98266</v>
      </c>
      <c r="Q29" s="243">
        <v>109623</v>
      </c>
    </row>
    <row r="30" spans="5:17" s="205" customFormat="1" ht="25" customHeight="1">
      <c r="E30" s="225" t="s">
        <v>300</v>
      </c>
      <c r="F30" s="238">
        <v>312590.79452339001</v>
      </c>
      <c r="G30" s="239">
        <v>132618.01236426999</v>
      </c>
      <c r="H30" s="240">
        <v>125891.151492</v>
      </c>
      <c r="I30" s="241">
        <v>57214.709179080004</v>
      </c>
      <c r="J30" s="242">
        <v>4615120.8438748792</v>
      </c>
      <c r="K30" s="240">
        <v>220710.54218579998</v>
      </c>
      <c r="L30" s="243">
        <v>21621.31</v>
      </c>
      <c r="M30" s="242">
        <v>1228572.8984795304</v>
      </c>
      <c r="N30" s="240">
        <v>26640.922036894004</v>
      </c>
      <c r="O30" s="243">
        <v>2204.18790119</v>
      </c>
      <c r="P30" s="242">
        <v>76883.712</v>
      </c>
      <c r="Q30" s="243">
        <v>31478.994999999999</v>
      </c>
    </row>
    <row r="31" spans="5:17" s="205" customFormat="1" ht="25" customHeight="1">
      <c r="E31" s="225" t="s">
        <v>271</v>
      </c>
      <c r="F31" s="238">
        <v>999270.27278693754</v>
      </c>
      <c r="G31" s="239">
        <v>46487.78617003929</v>
      </c>
      <c r="H31" s="240">
        <v>42660.66026333355</v>
      </c>
      <c r="I31" s="241">
        <v>210758.066412488</v>
      </c>
      <c r="J31" s="242">
        <v>32207618.697860066</v>
      </c>
      <c r="K31" s="240">
        <v>12206.367055238043</v>
      </c>
      <c r="L31" s="243">
        <v>12180.64051596</v>
      </c>
      <c r="M31" s="242">
        <v>6284904.3979959171</v>
      </c>
      <c r="N31" s="240">
        <v>11441.765621048</v>
      </c>
      <c r="O31" s="243">
        <v>9235.9361864000002</v>
      </c>
      <c r="P31" s="242">
        <v>80653.712351911992</v>
      </c>
      <c r="Q31" s="243">
        <v>136637.87930828001</v>
      </c>
    </row>
    <row r="32" spans="5:17" s="205" customFormat="1" ht="25" customHeight="1">
      <c r="E32" s="225" t="s">
        <v>273</v>
      </c>
      <c r="F32" s="238">
        <v>253251.52928110558</v>
      </c>
      <c r="G32" s="239">
        <v>2948.3027462559999</v>
      </c>
      <c r="H32" s="240">
        <v>7647.8349512320001</v>
      </c>
      <c r="I32" s="241">
        <v>37491.903555623998</v>
      </c>
      <c r="J32" s="242">
        <v>1021557.7089330708</v>
      </c>
      <c r="K32" s="240">
        <v>0</v>
      </c>
      <c r="L32" s="243">
        <v>0</v>
      </c>
      <c r="M32" s="242">
        <v>134820.6788768</v>
      </c>
      <c r="N32" s="240">
        <v>3418.4958612</v>
      </c>
      <c r="O32" s="243">
        <v>98.356723024000004</v>
      </c>
      <c r="P32" s="242">
        <v>7904.5220088799997</v>
      </c>
      <c r="Q32" s="243">
        <v>7903.3225366480001</v>
      </c>
    </row>
    <row r="33" spans="5:18" s="205" customFormat="1" ht="25" customHeight="1">
      <c r="E33" s="225" t="s">
        <v>275</v>
      </c>
      <c r="F33" s="238">
        <v>663362.29999999993</v>
      </c>
      <c r="G33" s="239">
        <v>91594</v>
      </c>
      <c r="H33" s="240">
        <v>66764</v>
      </c>
      <c r="I33" s="241">
        <v>234109</v>
      </c>
      <c r="J33" s="242">
        <v>13532755.093936101</v>
      </c>
      <c r="K33" s="240">
        <v>627942</v>
      </c>
      <c r="L33" s="243">
        <v>37233</v>
      </c>
      <c r="M33" s="242">
        <v>6037650</v>
      </c>
      <c r="N33" s="240">
        <v>8533</v>
      </c>
      <c r="O33" s="243">
        <v>2966</v>
      </c>
      <c r="P33" s="242">
        <v>385793</v>
      </c>
      <c r="Q33" s="243">
        <v>312891</v>
      </c>
    </row>
    <row r="34" spans="5:18" s="205" customFormat="1" ht="25" customHeight="1">
      <c r="E34" s="225" t="s">
        <v>302</v>
      </c>
      <c r="F34" s="238">
        <v>225518.96919999999</v>
      </c>
      <c r="G34" s="239">
        <v>57653.452228000002</v>
      </c>
      <c r="H34" s="240">
        <v>50555.728000000003</v>
      </c>
      <c r="I34" s="241">
        <v>75994.701000000001</v>
      </c>
      <c r="J34" s="242">
        <v>4901116.0484523475</v>
      </c>
      <c r="K34" s="240">
        <v>61635.538999999997</v>
      </c>
      <c r="L34" s="243">
        <v>9309.33</v>
      </c>
      <c r="M34" s="242">
        <v>314917.18800000002</v>
      </c>
      <c r="N34" s="240">
        <v>21668.655999999999</v>
      </c>
      <c r="O34" s="243">
        <v>414.89400000000001</v>
      </c>
      <c r="P34" s="242">
        <v>66154.289000000004</v>
      </c>
      <c r="Q34" s="243">
        <v>28385.895</v>
      </c>
    </row>
    <row r="35" spans="5:18" s="205" customFormat="1" ht="25" customHeight="1">
      <c r="E35" s="225" t="s">
        <v>277</v>
      </c>
      <c r="F35" s="238">
        <v>731867.1</v>
      </c>
      <c r="G35" s="239">
        <v>45189</v>
      </c>
      <c r="H35" s="240">
        <v>44298</v>
      </c>
      <c r="I35" s="241">
        <v>206914</v>
      </c>
      <c r="J35" s="242">
        <v>18966425.467164461</v>
      </c>
      <c r="K35" s="240">
        <v>8237</v>
      </c>
      <c r="L35" s="243">
        <v>13995</v>
      </c>
      <c r="M35" s="242">
        <v>2821127</v>
      </c>
      <c r="N35" s="240">
        <v>1521</v>
      </c>
      <c r="O35" s="243">
        <v>2438</v>
      </c>
      <c r="P35" s="242">
        <v>232168</v>
      </c>
      <c r="Q35" s="243">
        <v>73823</v>
      </c>
    </row>
    <row r="36" spans="5:18" s="205" customFormat="1" ht="25" customHeight="1">
      <c r="E36" s="225" t="s">
        <v>279</v>
      </c>
      <c r="F36" s="238">
        <v>1394037.7831221577</v>
      </c>
      <c r="G36" s="239">
        <v>208002.87869558399</v>
      </c>
      <c r="H36" s="240">
        <v>199022.43009459999</v>
      </c>
      <c r="I36" s="241">
        <v>140782.05586984</v>
      </c>
      <c r="J36" s="242">
        <v>47446896.829188056</v>
      </c>
      <c r="K36" s="240">
        <v>61517.332362583998</v>
      </c>
      <c r="L36" s="243">
        <v>115440.806024376</v>
      </c>
      <c r="M36" s="242">
        <v>45795869.009315714</v>
      </c>
      <c r="N36" s="240">
        <v>38064.051810288001</v>
      </c>
      <c r="O36" s="243">
        <v>8109.6317605519998</v>
      </c>
      <c r="P36" s="242">
        <v>460958.37822983199</v>
      </c>
      <c r="Q36" s="243">
        <v>346654.67188139202</v>
      </c>
    </row>
    <row r="37" spans="5:18" s="205" customFormat="1" ht="25" customHeight="1">
      <c r="E37" s="225" t="s">
        <v>280</v>
      </c>
      <c r="F37" s="238">
        <v>1379106.7149738988</v>
      </c>
      <c r="G37" s="239">
        <v>102202.22977150943</v>
      </c>
      <c r="H37" s="240">
        <v>128858.697</v>
      </c>
      <c r="I37" s="241">
        <v>275850.44789999997</v>
      </c>
      <c r="J37" s="242">
        <v>11527072.658070989</v>
      </c>
      <c r="K37" s="240">
        <v>874230.26794899709</v>
      </c>
      <c r="L37" s="243">
        <v>27431.685517187758</v>
      </c>
      <c r="M37" s="242">
        <v>3815072</v>
      </c>
      <c r="N37" s="240">
        <v>26710.493385524998</v>
      </c>
      <c r="O37" s="243">
        <v>1431.3810000000001</v>
      </c>
      <c r="P37" s="242">
        <v>732557.54212299967</v>
      </c>
      <c r="Q37" s="243">
        <v>651697.60428600013</v>
      </c>
    </row>
    <row r="38" spans="5:18" s="205" customFormat="1" ht="25" customHeight="1">
      <c r="E38" s="225" t="s">
        <v>282</v>
      </c>
      <c r="F38" s="238">
        <v>281513.48272757203</v>
      </c>
      <c r="G38" s="239">
        <v>38748.401933072746</v>
      </c>
      <c r="H38" s="240">
        <v>47734.808126290118</v>
      </c>
      <c r="I38" s="241">
        <v>104141.74561726932</v>
      </c>
      <c r="J38" s="242">
        <v>5428709.1833614521</v>
      </c>
      <c r="K38" s="240">
        <v>672528.81011399999</v>
      </c>
      <c r="L38" s="243">
        <v>20149.226632975548</v>
      </c>
      <c r="M38" s="242">
        <v>1392197.145655635</v>
      </c>
      <c r="N38" s="240">
        <v>21240.344523957374</v>
      </c>
      <c r="O38" s="243">
        <v>2907.1801786649999</v>
      </c>
      <c r="P38" s="242">
        <v>123824.71110175231</v>
      </c>
      <c r="Q38" s="243">
        <v>139191.32758651418</v>
      </c>
      <c r="R38" s="244"/>
    </row>
    <row r="39" spans="5:18" s="205" customFormat="1" ht="25" customHeight="1">
      <c r="E39" s="225" t="s">
        <v>283</v>
      </c>
      <c r="F39" s="238">
        <v>1296685.1514638928</v>
      </c>
      <c r="G39" s="239">
        <v>109774.20223207081</v>
      </c>
      <c r="H39" s="240">
        <v>199270.2869361396</v>
      </c>
      <c r="I39" s="241">
        <v>220094.46593405452</v>
      </c>
      <c r="J39" s="242">
        <v>23531908.421071917</v>
      </c>
      <c r="K39" s="240">
        <v>3545000</v>
      </c>
      <c r="L39" s="243">
        <v>77258.167379000006</v>
      </c>
      <c r="M39" s="242">
        <v>18272869.093686</v>
      </c>
      <c r="N39" s="240">
        <v>122708.93119838923</v>
      </c>
      <c r="O39" s="243">
        <v>5780.6083840000001</v>
      </c>
      <c r="P39" s="242">
        <v>438088</v>
      </c>
      <c r="Q39" s="243">
        <v>348589.91049861</v>
      </c>
      <c r="R39" s="244"/>
    </row>
    <row r="40" spans="5:18" s="205" customFormat="1" ht="25" customHeight="1">
      <c r="E40" s="225" t="s">
        <v>285</v>
      </c>
      <c r="F40" s="238">
        <v>583762.79493429174</v>
      </c>
      <c r="G40" s="239">
        <v>138732.74425649073</v>
      </c>
      <c r="H40" s="240">
        <v>87292.0008025555</v>
      </c>
      <c r="I40" s="241">
        <v>90505.5470505798</v>
      </c>
      <c r="J40" s="242">
        <v>14221183.393390618</v>
      </c>
      <c r="K40" s="240">
        <v>587922.47305757832</v>
      </c>
      <c r="L40" s="243">
        <v>88362.700267519001</v>
      </c>
      <c r="M40" s="242">
        <v>3970144.2950158538</v>
      </c>
      <c r="N40" s="240">
        <v>48551.229038102996</v>
      </c>
      <c r="O40" s="243">
        <v>3236.8936246559997</v>
      </c>
      <c r="P40" s="242">
        <v>396599.95629462897</v>
      </c>
      <c r="Q40" s="243">
        <v>361186.280726848</v>
      </c>
    </row>
    <row r="41" spans="5:18" s="205" customFormat="1" ht="25" customHeight="1">
      <c r="E41" s="225" t="s">
        <v>287</v>
      </c>
      <c r="F41" s="238">
        <v>218642.36201695254</v>
      </c>
      <c r="G41" s="239">
        <v>23202.732020163341</v>
      </c>
      <c r="H41" s="240">
        <v>18355.597577633223</v>
      </c>
      <c r="I41" s="241">
        <v>84953.317005785037</v>
      </c>
      <c r="J41" s="242">
        <v>3043025.4850084134</v>
      </c>
      <c r="K41" s="240">
        <v>169762.10262620778</v>
      </c>
      <c r="L41" s="243">
        <v>35.086633974587997</v>
      </c>
      <c r="M41" s="242">
        <v>1433273.1693765672</v>
      </c>
      <c r="N41" s="240">
        <v>4362.0981681187113</v>
      </c>
      <c r="O41" s="243">
        <v>21.44687377</v>
      </c>
      <c r="P41" s="242">
        <v>32446.085003634529</v>
      </c>
      <c r="Q41" s="243">
        <v>144960.29954652203</v>
      </c>
    </row>
    <row r="42" spans="5:18" s="205" customFormat="1" ht="25" customHeight="1" thickBot="1">
      <c r="E42" s="225" t="s">
        <v>289</v>
      </c>
      <c r="F42" s="245">
        <v>1004589.7801410151</v>
      </c>
      <c r="G42" s="246">
        <v>143438.99851471002</v>
      </c>
      <c r="H42" s="247">
        <v>106319.15267708609</v>
      </c>
      <c r="I42" s="248">
        <v>195001.283</v>
      </c>
      <c r="J42" s="249">
        <v>6969024.1521668797</v>
      </c>
      <c r="K42" s="247">
        <v>504908.152</v>
      </c>
      <c r="L42" s="250">
        <v>62564.722000000002</v>
      </c>
      <c r="M42" s="249">
        <v>2704552.5159999998</v>
      </c>
      <c r="N42" s="247">
        <v>5254.7049999999999</v>
      </c>
      <c r="O42" s="250">
        <v>7412</v>
      </c>
      <c r="P42" s="249">
        <v>433361.88494366989</v>
      </c>
      <c r="Q42" s="250">
        <v>410000.17754658993</v>
      </c>
    </row>
    <row r="43" spans="5:18" ht="15.5">
      <c r="E43" s="453" t="s">
        <v>845</v>
      </c>
      <c r="F43" s="251"/>
      <c r="G43" s="252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5:18" ht="15.5">
      <c r="F44" s="251"/>
      <c r="G44" s="252"/>
      <c r="H44" s="244"/>
      <c r="I44" s="244"/>
      <c r="J44" s="244"/>
      <c r="K44" s="244"/>
      <c r="L44" s="244"/>
      <c r="M44" s="244"/>
      <c r="N44" s="244"/>
      <c r="O44" s="244"/>
    </row>
    <row r="45" spans="5:18" ht="15.5">
      <c r="F45" s="251"/>
      <c r="G45" s="252"/>
      <c r="H45" s="244"/>
      <c r="I45" s="244"/>
      <c r="J45" s="244"/>
      <c r="K45" s="244"/>
      <c r="L45" s="244"/>
      <c r="M45" s="244"/>
      <c r="N45" s="244"/>
      <c r="O45" s="244"/>
      <c r="P45" s="253" t="s">
        <v>323</v>
      </c>
      <c r="Q45" s="170">
        <f ca="1">+NOW()</f>
        <v>44062.939043981482</v>
      </c>
    </row>
    <row r="46" spans="5:18" ht="15.5">
      <c r="F46" s="251"/>
      <c r="G46" s="252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5:18" ht="15.5">
      <c r="F47" s="251"/>
      <c r="G47" s="252"/>
      <c r="H47" s="244"/>
      <c r="I47" s="244"/>
      <c r="J47" s="244"/>
      <c r="K47" s="244"/>
      <c r="L47" s="244"/>
      <c r="M47" s="244"/>
      <c r="N47" s="244"/>
      <c r="O47" s="244"/>
      <c r="P47" s="244"/>
      <c r="Q47" s="244"/>
    </row>
    <row r="48" spans="5:18" ht="15.5">
      <c r="F48" s="251"/>
      <c r="G48" s="252"/>
      <c r="H48" s="244"/>
      <c r="I48" s="244"/>
      <c r="J48" s="244"/>
      <c r="K48" s="244"/>
      <c r="L48" s="244"/>
      <c r="M48" s="244"/>
      <c r="N48" s="244"/>
      <c r="O48" s="244"/>
      <c r="P48" s="244"/>
      <c r="Q48" s="244"/>
    </row>
    <row r="49" spans="6:17" ht="15.5">
      <c r="F49" s="251"/>
      <c r="G49" s="252"/>
      <c r="H49" s="244"/>
      <c r="I49" s="244"/>
      <c r="J49" s="244"/>
      <c r="K49" s="244"/>
      <c r="L49" s="244"/>
      <c r="M49" s="244"/>
      <c r="N49" s="244"/>
      <c r="O49" s="244"/>
      <c r="P49" s="244"/>
      <c r="Q49" s="244"/>
    </row>
    <row r="50" spans="6:17" ht="15.75" customHeight="1">
      <c r="F50" s="251"/>
      <c r="G50" s="252"/>
      <c r="H50" s="244"/>
      <c r="I50" s="244"/>
      <c r="J50" s="244"/>
      <c r="K50" s="244"/>
      <c r="L50" s="244"/>
      <c r="M50" s="244"/>
      <c r="N50" s="244"/>
      <c r="O50" s="244"/>
      <c r="P50" s="244"/>
      <c r="Q50" s="244"/>
    </row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</sheetData>
  <sheetProtection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4" orientation="landscape" r:id="rId1"/>
  <headerFooter>
    <oddFooter>&amp;LEuropean Banking Authority&amp;REnd-2013 G-SII disclosure exercise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Z170"/>
  <sheetViews>
    <sheetView showGridLines="0" view="pageBreakPreview" zoomScale="50" zoomScaleNormal="100" zoomScaleSheetLayoutView="50" workbookViewId="0">
      <selection activeCell="Z29" sqref="Z29"/>
    </sheetView>
  </sheetViews>
  <sheetFormatPr defaultColWidth="0" defaultRowHeight="15" customHeight="1" zeroHeight="1"/>
  <cols>
    <col min="1" max="1" width="1.26953125" style="172" customWidth="1"/>
    <col min="2" max="20" width="9.1796875" style="172" customWidth="1"/>
    <col min="21" max="21" width="3.54296875" style="172" customWidth="1"/>
    <col min="22" max="22" width="1.81640625" style="172" customWidth="1"/>
    <col min="23" max="26" width="9.1796875" style="172" customWidth="1"/>
    <col min="27" max="16384" width="9.1796875" style="172" hidden="1"/>
  </cols>
  <sheetData>
    <row r="1" spans="2:21" ht="10" customHeight="1"/>
    <row r="2" spans="2:21" s="174" customFormat="1" ht="25" customHeight="1">
      <c r="B2" s="173" t="s">
        <v>381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2:21" ht="14.5"/>
    <row r="4" spans="2:21" ht="14.5"/>
    <row r="5" spans="2:21" ht="14.5"/>
    <row r="6" spans="2:21" ht="14.5"/>
    <row r="7" spans="2:21" ht="14.5"/>
    <row r="8" spans="2:21" ht="14.5"/>
    <row r="9" spans="2:21" ht="14.5"/>
    <row r="10" spans="2:21" ht="14.5"/>
    <row r="11" spans="2:21" ht="14.5"/>
    <row r="12" spans="2:21" ht="14.5"/>
    <row r="13" spans="2:21" ht="14.5"/>
    <row r="14" spans="2:21" ht="14.5"/>
    <row r="15" spans="2:21" ht="14.5"/>
    <row r="16" spans="2:21" ht="14.5"/>
    <row r="17" spans="2:21" ht="14.5"/>
    <row r="18" spans="2:21" ht="14.5"/>
    <row r="19" spans="2:21" ht="14.5"/>
    <row r="20" spans="2:21" ht="14.5"/>
    <row r="21" spans="2:21" ht="15" customHeight="1"/>
    <row r="22" spans="2:21" s="174" customFormat="1" ht="25" customHeight="1">
      <c r="B22" s="175" t="s">
        <v>307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</row>
    <row r="23" spans="2:21" ht="14.5"/>
    <row r="24" spans="2:21" ht="14.5"/>
    <row r="25" spans="2:21" ht="14.5"/>
    <row r="26" spans="2:21" ht="14.5"/>
    <row r="27" spans="2:21" ht="14.5"/>
    <row r="28" spans="2:21" ht="14.5"/>
    <row r="29" spans="2:21" ht="14.5"/>
    <row r="30" spans="2:21" ht="14.5"/>
    <row r="31" spans="2:21" ht="14.5"/>
    <row r="32" spans="2:21" ht="14.5"/>
    <row r="33" spans="2:21" ht="14.5"/>
    <row r="34" spans="2:21" ht="14.5"/>
    <row r="35" spans="2:21" ht="14.5"/>
    <row r="36" spans="2:21" ht="14.5"/>
    <row r="37" spans="2:21" ht="14.5"/>
    <row r="38" spans="2:21" ht="14.5"/>
    <row r="39" spans="2:21" ht="27" customHeight="1"/>
    <row r="40" spans="2:21" ht="27" customHeight="1"/>
    <row r="41" spans="2:21" ht="27" customHeight="1"/>
    <row r="42" spans="2:21" ht="10" customHeight="1"/>
    <row r="43" spans="2:21" s="174" customFormat="1" ht="25" customHeight="1">
      <c r="B43" s="176" t="s">
        <v>308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2:21" ht="14.5"/>
    <row r="45" spans="2:21" ht="14.5"/>
    <row r="46" spans="2:21" ht="14.5"/>
    <row r="47" spans="2:21" ht="14.5"/>
    <row r="48" spans="2:21" ht="14.5"/>
    <row r="49" ht="14.5"/>
    <row r="50" ht="14.5"/>
    <row r="51" ht="14.5"/>
    <row r="52" ht="14.5"/>
    <row r="53" ht="14.5"/>
    <row r="54" ht="14.5"/>
    <row r="55" ht="14.5"/>
    <row r="56" ht="14.5"/>
    <row r="57" ht="14.5"/>
    <row r="58" ht="14.5"/>
    <row r="59" ht="14.5"/>
    <row r="60" ht="14.5"/>
    <row r="61" ht="14.5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2:21" ht="15" customHeight="1"/>
    <row r="82" spans="2:21" ht="15" customHeight="1"/>
    <row r="83" spans="2:21" ht="15" customHeight="1"/>
    <row r="84" spans="2:21" ht="15" customHeight="1"/>
    <row r="85" spans="2:21" ht="15" customHeight="1"/>
    <row r="86" spans="2:21" ht="15" customHeight="1"/>
    <row r="87" spans="2:21" ht="15" customHeight="1"/>
    <row r="88" spans="2:21" ht="15" customHeight="1"/>
    <row r="89" spans="2:21" ht="15" customHeight="1"/>
    <row r="90" spans="2:21" ht="9.75" customHeight="1"/>
    <row r="91" spans="2:21" s="174" customFormat="1" ht="25" customHeight="1">
      <c r="B91" s="177" t="s">
        <v>309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</row>
    <row r="92" spans="2:21" ht="15" customHeight="1"/>
    <row r="93" spans="2:21" ht="15" customHeight="1"/>
    <row r="94" spans="2:21" ht="15" customHeight="1"/>
    <row r="95" spans="2:21" ht="15" customHeight="1"/>
    <row r="96" spans="2:2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2:21" ht="15" customHeight="1"/>
    <row r="114" spans="2:21" s="338" customFormat="1" ht="25" customHeight="1">
      <c r="B114" s="337" t="s">
        <v>310</v>
      </c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</row>
    <row r="115" spans="2:21" ht="15" customHeight="1"/>
    <row r="116" spans="2:21" ht="15" customHeight="1"/>
    <row r="117" spans="2:21" ht="15" customHeight="1"/>
    <row r="118" spans="2:21" ht="15" customHeight="1"/>
    <row r="119" spans="2:21" ht="15" customHeight="1"/>
    <row r="120" spans="2:21" ht="15" customHeight="1"/>
    <row r="121" spans="2:21" ht="15" customHeight="1"/>
    <row r="122" spans="2:21" ht="15" customHeight="1"/>
    <row r="123" spans="2:21" ht="15" customHeight="1"/>
    <row r="124" spans="2:21" ht="15" customHeight="1"/>
    <row r="125" spans="2:21" ht="15" customHeight="1"/>
    <row r="126" spans="2:21" ht="15" customHeight="1"/>
    <row r="127" spans="2:21" ht="15" customHeight="1"/>
    <row r="128" spans="2:21" ht="15" customHeight="1"/>
    <row r="129" ht="15" customHeight="1"/>
    <row r="130" ht="15" customHeight="1"/>
    <row r="131" ht="15" customHeight="1"/>
    <row r="132" ht="15" customHeight="1"/>
    <row r="133" ht="15" customHeight="1"/>
    <row r="134" ht="14.5"/>
    <row r="135" ht="14.5"/>
    <row r="136" ht="14.5"/>
    <row r="137" ht="14.5"/>
    <row r="138" ht="14.5"/>
    <row r="139" ht="14.5"/>
    <row r="140" ht="14.5"/>
    <row r="141" ht="14.5"/>
    <row r="142" ht="14.5"/>
    <row r="143" ht="14.5"/>
    <row r="144" ht="14.5"/>
    <row r="145" ht="14.5"/>
    <row r="146" ht="14.5"/>
    <row r="147" ht="14.5" hidden="1"/>
    <row r="148" ht="14.5" hidden="1"/>
    <row r="149" ht="14.5" hidden="1"/>
    <row r="150" ht="14.5" hidden="1"/>
    <row r="151" ht="14.5" hidden="1"/>
    <row r="152" ht="14.5" hidden="1"/>
    <row r="153" ht="14.5" hidden="1"/>
    <row r="154" ht="14.5" hidden="1"/>
    <row r="155" ht="14.5" hidden="1"/>
    <row r="156" ht="14.5" hidden="1"/>
    <row r="157" ht="14.5" hidden="1"/>
    <row r="158" ht="14.5" hidden="1"/>
    <row r="159" ht="14.5" hidden="1"/>
    <row r="160" ht="14.5" hidden="1"/>
    <row r="161" ht="14.5" hidden="1"/>
    <row r="162" ht="14.5"/>
    <row r="163" ht="14.5"/>
    <row r="164" ht="14.5"/>
    <row r="165" ht="14.5"/>
    <row r="166" ht="14.5"/>
    <row r="167" ht="14.5"/>
    <row r="168" ht="14.5"/>
    <row r="169" ht="14.5"/>
    <row r="170" ht="14.5"/>
  </sheetData>
  <sheetProtection autoFilter="0"/>
  <printOptions horizontalCentered="1"/>
  <pageMargins left="0.35433070866141736" right="0.35433070866141736" top="0.55118110236220474" bottom="0.55118110236220474" header="0.43307086614173229" footer="0.23622047244094491"/>
  <pageSetup paperSize="9" scale="74" fitToHeight="3" orientation="landscape" cellComments="atEnd" r:id="rId1"/>
  <headerFooter>
    <oddFooter>&amp;LEuropean Banking Authority&amp;REnd-2019 G-SII disclosure exercise</oddFooter>
  </headerFooter>
  <rowBreaks count="1" manualBreakCount="1">
    <brk id="4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Bank Template - 2019</vt:lpstr>
      <vt:lpstr>Summary - 2019</vt:lpstr>
      <vt:lpstr>Summary - 2018</vt:lpstr>
      <vt:lpstr>Summary - 2017</vt:lpstr>
      <vt:lpstr>Summary - 2016</vt:lpstr>
      <vt:lpstr>Summary - 2015</vt:lpstr>
      <vt:lpstr>Summary - 2014</vt:lpstr>
      <vt:lpstr>Summary - 2013</vt:lpstr>
      <vt:lpstr>Charts 2019</vt:lpstr>
      <vt:lpstr>Charts - time series</vt:lpstr>
      <vt:lpstr>Chart - Single Bank Evolution</vt:lpstr>
      <vt:lpstr>Interactive Heatmap</vt:lpstr>
      <vt:lpstr>Data</vt:lpstr>
      <vt:lpstr>BlankTemplate</vt:lpstr>
      <vt:lpstr>sample</vt:lpstr>
      <vt:lpstr>Bankname</vt:lpstr>
      <vt:lpstr>'Chart - Single Bank Evolution'!Print_Area</vt:lpstr>
      <vt:lpstr>'Charts - time series'!Print_Area</vt:lpstr>
      <vt:lpstr>'Charts 2019'!Print_Area</vt:lpstr>
      <vt:lpstr>'Interactive Heatmap'!Print_Area</vt:lpstr>
      <vt:lpstr>'Summary - 2014'!Print_Area</vt:lpstr>
      <vt:lpstr>'Summary - 2015'!Print_Area</vt:lpstr>
      <vt:lpstr>'Summary - 2016'!Print_Area</vt:lpstr>
      <vt:lpstr>'Summary - 2017'!Print_Area</vt:lpstr>
      <vt:lpstr>'Summary - 2018'!Print_Area</vt:lpstr>
      <vt:lpstr>'Summary - 2019'!Print_Area</vt:lpstr>
      <vt:lpstr>'Bank Template - 2019'!Print_Titles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Garcia</dc:creator>
  <cp:lastModifiedBy>Author</cp:lastModifiedBy>
  <cp:lastPrinted>2020-08-19T20:26:08Z</cp:lastPrinted>
  <dcterms:created xsi:type="dcterms:W3CDTF">2015-07-27T16:50:27Z</dcterms:created>
  <dcterms:modified xsi:type="dcterms:W3CDTF">2020-08-19T20:33:21Z</dcterms:modified>
</cp:coreProperties>
</file>