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theme/themeOverride3.xml" ContentType="application/vnd.openxmlformats-officedocument.themeOverride+xml"/>
  <Override PartName="/xl/charts/chart10.xml" ContentType="application/vnd.openxmlformats-officedocument.drawingml.chart+xml"/>
  <Override PartName="/xl/theme/themeOverride4.xml" ContentType="application/vnd.openxmlformats-officedocument.themeOverride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charts/chart13.xml" ContentType="application/vnd.openxmlformats-officedocument.drawingml.chart+xml"/>
  <Override PartName="/xl/theme/themeOverride7.xml" ContentType="application/vnd.openxmlformats-officedocument.themeOverride+xml"/>
  <Override PartName="/xl/charts/chart14.xml" ContentType="application/vnd.openxmlformats-officedocument.drawingml.chart+xml"/>
  <Override PartName="/xl/theme/themeOverride8.xml" ContentType="application/vnd.openxmlformats-officedocument.themeOverride+xml"/>
  <Override PartName="/xl/charts/chart15.xml" ContentType="application/vnd.openxmlformats-officedocument.drawingml.chart+xml"/>
  <Override PartName="/xl/theme/themeOverride9.xml" ContentType="application/vnd.openxmlformats-officedocument.themeOverride+xml"/>
  <Override PartName="/xl/charts/chart16.xml" ContentType="application/vnd.openxmlformats-officedocument.drawingml.chart+xml"/>
  <Override PartName="/xl/theme/themeOverride10.xml" ContentType="application/vnd.openxmlformats-officedocument.themeOverride+xml"/>
  <Override PartName="/xl/charts/chart17.xml" ContentType="application/vnd.openxmlformats-officedocument.drawingml.chart+xml"/>
  <Override PartName="/xl/theme/themeOverride11.xml" ContentType="application/vnd.openxmlformats-officedocument.themeOverride+xml"/>
  <Override PartName="/xl/charts/chart18.xml" ContentType="application/vnd.openxmlformats-officedocument.drawingml.chart+xml"/>
  <Override PartName="/xl/theme/themeOverride12.xml" ContentType="application/vnd.openxmlformats-officedocument.themeOverride+xml"/>
  <Override PartName="/xl/charts/chart19.xml" ContentType="application/vnd.openxmlformats-officedocument.drawingml.chart+xml"/>
  <Override PartName="/xl/theme/themeOverride13.xml" ContentType="application/vnd.openxmlformats-officedocument.themeOverride+xml"/>
  <Override PartName="/xl/charts/chart20.xml" ContentType="application/vnd.openxmlformats-officedocument.drawingml.chart+xml"/>
  <Override PartName="/xl/theme/themeOverride1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1330 - Macroprudential Matters\Global &amp; other systemically important institutions\G-SIIs\EBA Disclosure\end-2018 data\"/>
    </mc:Choice>
  </mc:AlternateContent>
  <bookViews>
    <workbookView xWindow="-15" yWindow="0" windowWidth="19215" windowHeight="6075" tabRatio="909"/>
  </bookViews>
  <sheets>
    <sheet name="Bank Template - 2018" sheetId="1" r:id="rId1"/>
    <sheet name="Summary - 2018" sheetId="23" r:id="rId2"/>
    <sheet name="Summary - 2017" sheetId="22" r:id="rId3"/>
    <sheet name="Summary - 2016" sheetId="18" r:id="rId4"/>
    <sheet name="Summary - 2015" sheetId="17" r:id="rId5"/>
    <sheet name="Summary - 2014" sheetId="6" r:id="rId6"/>
    <sheet name="Summary - 2013" sheetId="10" r:id="rId7"/>
    <sheet name="Charts 2018" sheetId="7" r:id="rId8"/>
    <sheet name="Charts - 5yr" sheetId="11" r:id="rId9"/>
    <sheet name="Chart - Single Bank Evolution" sheetId="20" r:id="rId10"/>
    <sheet name="Interactive Heatmap" sheetId="21" r:id="rId11"/>
    <sheet name="Data" sheetId="8" r:id="rId12"/>
    <sheet name="blank template" sheetId="19" r:id="rId13"/>
    <sheet name="sample" sheetId="5" r:id="rId14"/>
  </sheets>
  <definedNames>
    <definedName name="_xlnm._FilterDatabase" localSheetId="12" hidden="1">'blank template'!$A$3:$A$311</definedName>
    <definedName name="_xlnm._FilterDatabase" localSheetId="10" hidden="1">'Interactive Heatmap'!$A$7:$S$7</definedName>
    <definedName name="_xlnm._FilterDatabase" localSheetId="13" hidden="1">sample!$A$3:$D$38</definedName>
    <definedName name="Bankname">sample!$A$3:$A$38</definedName>
    <definedName name="_xlnm.Print_Area" localSheetId="9">'Chart - Single Bank Evolution'!$A$2:$Q$98</definedName>
    <definedName name="_xlnm.Print_Area" localSheetId="8">'Charts - 5yr'!$A$1:$U$60</definedName>
    <definedName name="_xlnm.Print_Area" localSheetId="7">'Charts 2018'!$A$1:$U$134</definedName>
    <definedName name="_xlnm.Print_Area" localSheetId="10">'Interactive Heatmap'!$B$2:$S$45</definedName>
    <definedName name="_xlnm.Print_Area" localSheetId="4">'Summary - 2015'!$E$1:$Q$45</definedName>
    <definedName name="_xlnm.Print_Area" localSheetId="3">'Summary - 2016'!$E$1:$Q$45</definedName>
    <definedName name="_xlnm.Print_Area" localSheetId="2">'Summary - 2017'!$E$1:$Q$46</definedName>
    <definedName name="_xlnm.Print_Area" localSheetId="1">'Summary - 2018'!$E$1:$Q$46</definedName>
    <definedName name="_xlnm.Print_Titles" localSheetId="0">'Bank Template - 2018'!$1:$3</definedName>
  </definedNames>
  <calcPr calcId="162913"/>
</workbook>
</file>

<file path=xl/calcChain.xml><?xml version="1.0" encoding="utf-8"?>
<calcChain xmlns="http://schemas.openxmlformats.org/spreadsheetml/2006/main">
  <c r="Q37" i="5" l="1"/>
  <c r="P37" i="5"/>
  <c r="O37" i="5"/>
  <c r="N37" i="5"/>
  <c r="M37" i="5"/>
  <c r="N2" i="5"/>
  <c r="O2" i="5" s="1"/>
  <c r="P2" i="5" s="1"/>
  <c r="Q2" i="5" s="1"/>
  <c r="Z36" i="20" l="1"/>
  <c r="Z34" i="20"/>
  <c r="Z32" i="20"/>
  <c r="Z30" i="20"/>
  <c r="Z28" i="20"/>
  <c r="Z26" i="20"/>
  <c r="Z24" i="20"/>
  <c r="Z22" i="20"/>
  <c r="Z20" i="20"/>
  <c r="Z18" i="20"/>
  <c r="Z16" i="20"/>
  <c r="Z14" i="20"/>
  <c r="Y14" i="20"/>
  <c r="Q45" i="17" l="1"/>
  <c r="AB33" i="11"/>
  <c r="AA33" i="11"/>
  <c r="Z33" i="11"/>
  <c r="Y33" i="11"/>
  <c r="F5" i="8"/>
  <c r="AD38" i="11" l="1"/>
  <c r="AD28" i="11"/>
  <c r="AD11" i="11"/>
  <c r="AC38" i="11"/>
  <c r="AC28" i="11"/>
  <c r="AC11" i="11"/>
  <c r="AD48" i="11"/>
  <c r="AD47" i="11"/>
  <c r="AD46" i="11"/>
  <c r="AD45" i="11"/>
  <c r="AD44" i="11"/>
  <c r="AD43" i="11"/>
  <c r="AD42" i="11"/>
  <c r="AD41" i="11"/>
  <c r="AD40" i="11"/>
  <c r="AD39" i="11"/>
  <c r="AD37" i="11"/>
  <c r="AD36" i="11"/>
  <c r="AD35" i="11"/>
  <c r="AD34" i="11"/>
  <c r="AD33" i="11"/>
  <c r="AD22" i="11"/>
  <c r="AD21" i="11"/>
  <c r="AD20" i="11"/>
  <c r="AD19" i="11"/>
  <c r="AD18" i="11"/>
  <c r="AD17" i="11"/>
  <c r="AD16" i="11"/>
  <c r="AD15" i="11"/>
  <c r="AD14" i="11"/>
  <c r="AD13" i="11"/>
  <c r="AD12" i="11"/>
  <c r="AD23" i="11" l="1"/>
  <c r="AD24" i="11"/>
  <c r="AD25" i="11"/>
  <c r="AD26" i="11"/>
  <c r="AD27" i="11"/>
  <c r="AD29" i="11"/>
  <c r="AD30" i="11"/>
  <c r="AD31" i="11"/>
  <c r="AD32" i="11"/>
  <c r="AE11" i="11"/>
  <c r="AE28" i="11"/>
  <c r="AE38" i="11"/>
  <c r="AC39" i="11"/>
  <c r="AE39" i="11" s="1"/>
  <c r="AC16" i="11" l="1"/>
  <c r="AE16" i="11" s="1"/>
  <c r="AB48" i="11" l="1"/>
  <c r="AB47" i="11"/>
  <c r="AB46" i="11"/>
  <c r="AB45" i="11"/>
  <c r="AB44" i="11"/>
  <c r="AB43" i="11"/>
  <c r="AB42" i="11"/>
  <c r="AB41" i="11"/>
  <c r="AB40" i="11"/>
  <c r="AB39" i="11"/>
  <c r="AB38" i="11"/>
  <c r="AB37" i="11"/>
  <c r="AB36" i="11"/>
  <c r="AB35" i="11"/>
  <c r="AB34" i="11"/>
  <c r="AB32" i="11"/>
  <c r="AB31" i="11"/>
  <c r="AB30" i="11"/>
  <c r="AB29" i="11"/>
  <c r="AB28" i="11"/>
  <c r="AB27" i="11"/>
  <c r="AB26" i="11"/>
  <c r="AB25" i="11"/>
  <c r="AB24" i="11"/>
  <c r="AB23" i="11"/>
  <c r="AB22" i="11"/>
  <c r="AB21" i="11"/>
  <c r="AB20" i="11"/>
  <c r="AB19" i="11"/>
  <c r="AB18" i="11"/>
  <c r="AB17" i="11"/>
  <c r="AB16" i="11"/>
  <c r="AB15" i="11"/>
  <c r="AB14" i="11"/>
  <c r="AB13" i="11"/>
  <c r="AB12" i="11"/>
  <c r="AB11" i="11"/>
  <c r="AB10" i="11"/>
  <c r="AC24" i="11" l="1"/>
  <c r="AE24" i="11" s="1"/>
  <c r="AC48" i="11"/>
  <c r="AE48" i="11" s="1"/>
  <c r="AC47" i="11"/>
  <c r="AE47" i="11" s="1"/>
  <c r="AC46" i="11"/>
  <c r="AE46" i="11" s="1"/>
  <c r="AC45" i="11"/>
  <c r="AE45" i="11" s="1"/>
  <c r="AC44" i="11"/>
  <c r="AE44" i="11" s="1"/>
  <c r="AC43" i="11"/>
  <c r="AE43" i="11" s="1"/>
  <c r="AC42" i="11"/>
  <c r="AE42" i="11" s="1"/>
  <c r="AC41" i="11"/>
  <c r="AE41" i="11" s="1"/>
  <c r="AC40" i="11"/>
  <c r="AE40" i="11" s="1"/>
  <c r="AC37" i="11"/>
  <c r="AE37" i="11" s="1"/>
  <c r="AC36" i="11"/>
  <c r="AE36" i="11" s="1"/>
  <c r="AC35" i="11"/>
  <c r="AE35" i="11" s="1"/>
  <c r="AC34" i="11"/>
  <c r="AE34" i="11" s="1"/>
  <c r="AC33" i="11"/>
  <c r="AE33" i="11" s="1"/>
  <c r="AC32" i="11"/>
  <c r="AE32" i="11" s="1"/>
  <c r="AC31" i="11"/>
  <c r="AE31" i="11" s="1"/>
  <c r="AC30" i="11"/>
  <c r="AE30" i="11" s="1"/>
  <c r="AC29" i="11"/>
  <c r="AE29" i="11" s="1"/>
  <c r="AC27" i="11"/>
  <c r="AE27" i="11" s="1"/>
  <c r="Y36" i="20"/>
  <c r="Y34" i="20"/>
  <c r="Y32" i="20"/>
  <c r="Y30" i="20"/>
  <c r="Y28" i="20"/>
  <c r="Y26" i="20"/>
  <c r="Y24" i="20"/>
  <c r="Y20" i="20"/>
  <c r="Y18" i="20"/>
  <c r="AC25" i="11"/>
  <c r="AE25" i="11" s="1"/>
  <c r="AC23" i="11"/>
  <c r="AE23" i="11" s="1"/>
  <c r="AC22" i="11"/>
  <c r="AE22" i="11" s="1"/>
  <c r="AC21" i="11"/>
  <c r="AE21" i="11" s="1"/>
  <c r="AC20" i="11"/>
  <c r="AE20" i="11" s="1"/>
  <c r="AC19" i="11"/>
  <c r="AE19" i="11" s="1"/>
  <c r="AC18" i="11"/>
  <c r="AE18" i="11" s="1"/>
  <c r="AC17" i="11"/>
  <c r="AE17" i="11" s="1"/>
  <c r="AC15" i="11"/>
  <c r="AE15" i="11" s="1"/>
  <c r="AC14" i="11"/>
  <c r="AE14" i="11" s="1"/>
  <c r="AC13" i="11"/>
  <c r="AE13" i="11" s="1"/>
  <c r="AC12" i="11"/>
  <c r="AE12" i="11" s="1"/>
  <c r="AC10" i="11"/>
  <c r="Y22" i="20" l="1"/>
  <c r="AC26" i="11"/>
  <c r="AE26" i="11" s="1"/>
  <c r="Y16" i="20"/>
  <c r="E47" i="22"/>
  <c r="Q46" i="22"/>
  <c r="AA48" i="11" l="1"/>
  <c r="Z48" i="11"/>
  <c r="Y48" i="11"/>
  <c r="AA47" i="11"/>
  <c r="Z47" i="11"/>
  <c r="Y47" i="11"/>
  <c r="AA46" i="11"/>
  <c r="Z46" i="11"/>
  <c r="Y46" i="11"/>
  <c r="AA45" i="11"/>
  <c r="Z45" i="11"/>
  <c r="Y45" i="11"/>
  <c r="AA44" i="11"/>
  <c r="Z44" i="11"/>
  <c r="Y44" i="11"/>
  <c r="AA43" i="11"/>
  <c r="Z43" i="11"/>
  <c r="Y43" i="11"/>
  <c r="AA42" i="11"/>
  <c r="Z42" i="11"/>
  <c r="Y42" i="11"/>
  <c r="I1" i="5" l="1"/>
  <c r="E46" i="18" l="1"/>
  <c r="B39" i="21"/>
  <c r="B30" i="21"/>
  <c r="B42" i="21"/>
  <c r="B34" i="21"/>
  <c r="B37" i="21"/>
  <c r="B32" i="21"/>
  <c r="B35" i="21"/>
  <c r="B41" i="21"/>
  <c r="B40" i="21"/>
  <c r="B33" i="21"/>
  <c r="B31" i="21"/>
  <c r="B29" i="21"/>
  <c r="B36" i="21"/>
  <c r="B38" i="21"/>
  <c r="L81" i="20" l="1"/>
  <c r="D81" i="20"/>
  <c r="M62" i="20"/>
  <c r="H62" i="20"/>
  <c r="C62" i="20"/>
  <c r="M43" i="20"/>
  <c r="H43" i="20"/>
  <c r="C43" i="20"/>
  <c r="H5" i="20"/>
  <c r="M25" i="20"/>
  <c r="H25" i="20"/>
  <c r="C25" i="20"/>
  <c r="U16" i="20"/>
  <c r="Z17" i="20" s="1"/>
  <c r="V16" i="20"/>
  <c r="W16" i="20"/>
  <c r="U18" i="20"/>
  <c r="Z19" i="20" s="1"/>
  <c r="V18" i="20"/>
  <c r="W18" i="20"/>
  <c r="U20" i="20"/>
  <c r="Z21" i="20" s="1"/>
  <c r="V20" i="20"/>
  <c r="W20" i="20"/>
  <c r="U22" i="20"/>
  <c r="Z23" i="20" s="1"/>
  <c r="V22" i="20"/>
  <c r="W22" i="20"/>
  <c r="U24" i="20"/>
  <c r="Z25" i="20" s="1"/>
  <c r="V24" i="20"/>
  <c r="W24" i="20"/>
  <c r="U26" i="20"/>
  <c r="Z27" i="20" s="1"/>
  <c r="V26" i="20"/>
  <c r="W26" i="20"/>
  <c r="U28" i="20"/>
  <c r="Z29" i="20" s="1"/>
  <c r="V28" i="20"/>
  <c r="W28" i="20"/>
  <c r="U30" i="20"/>
  <c r="Z31" i="20" s="1"/>
  <c r="V30" i="20"/>
  <c r="W30" i="20"/>
  <c r="U32" i="20"/>
  <c r="Z33" i="20" s="1"/>
  <c r="V32" i="20"/>
  <c r="W32" i="20"/>
  <c r="U34" i="20"/>
  <c r="Z35" i="20" s="1"/>
  <c r="V34" i="20"/>
  <c r="W34" i="20"/>
  <c r="U36" i="20"/>
  <c r="Z37" i="20" s="1"/>
  <c r="V36" i="20"/>
  <c r="W36" i="20"/>
  <c r="W14" i="20"/>
  <c r="U14" i="20"/>
  <c r="Z15" i="20" s="1"/>
  <c r="V14" i="20"/>
  <c r="Y10" i="11"/>
  <c r="B23" i="21"/>
  <c r="B15" i="21"/>
  <c r="B14" i="21"/>
  <c r="B27" i="21"/>
  <c r="B12" i="21"/>
  <c r="B22" i="21"/>
  <c r="B17" i="21"/>
  <c r="B11" i="21"/>
  <c r="B16" i="21"/>
  <c r="B28" i="21"/>
  <c r="B26" i="21"/>
  <c r="B19" i="21"/>
  <c r="B24" i="21"/>
  <c r="B25" i="21"/>
  <c r="B21" i="21"/>
  <c r="B10" i="21"/>
  <c r="B9" i="21"/>
  <c r="B8" i="21"/>
  <c r="B13" i="21"/>
  <c r="B20" i="21"/>
  <c r="B18" i="21"/>
  <c r="B44" i="21"/>
  <c r="B43" i="21"/>
  <c r="U15" i="20" l="1"/>
  <c r="Y15" i="20"/>
  <c r="U37" i="20"/>
  <c r="Y37" i="20"/>
  <c r="U29" i="20"/>
  <c r="Y29" i="20"/>
  <c r="U35" i="20"/>
  <c r="Y35" i="20"/>
  <c r="U27" i="20"/>
  <c r="Y27" i="20"/>
  <c r="U19" i="20"/>
  <c r="Y19" i="20"/>
  <c r="U21" i="20"/>
  <c r="Y21" i="20"/>
  <c r="U31" i="20"/>
  <c r="Y31" i="20"/>
  <c r="U23" i="20"/>
  <c r="Y23" i="20"/>
  <c r="U33" i="20"/>
  <c r="Y33" i="20"/>
  <c r="U25" i="20"/>
  <c r="Y25" i="20"/>
  <c r="U17" i="20"/>
  <c r="Y17" i="20"/>
  <c r="W31" i="20"/>
  <c r="W23" i="20"/>
  <c r="W25" i="20"/>
  <c r="W17" i="20"/>
  <c r="W27" i="20"/>
  <c r="W19" i="20"/>
  <c r="W21" i="20"/>
  <c r="W29" i="20"/>
  <c r="W33" i="20"/>
  <c r="W37" i="20"/>
  <c r="W35" i="20"/>
  <c r="V15" i="20"/>
  <c r="W15" i="20"/>
  <c r="V37" i="20"/>
  <c r="V35" i="20"/>
  <c r="V33" i="20"/>
  <c r="V31" i="20"/>
  <c r="V29" i="20"/>
  <c r="V27" i="20"/>
  <c r="V25" i="20"/>
  <c r="V23" i="20"/>
  <c r="V21" i="20"/>
  <c r="V19" i="20"/>
  <c r="V17" i="20"/>
  <c r="Q45" i="18"/>
  <c r="X28" i="20" l="1"/>
  <c r="X29" i="20" s="1"/>
  <c r="X32" i="20"/>
  <c r="X33" i="20" s="1"/>
  <c r="X34" i="20"/>
  <c r="X35" i="20" s="1"/>
  <c r="X18" i="20"/>
  <c r="X19" i="20" s="1"/>
  <c r="F51" i="21"/>
  <c r="I51" i="21"/>
  <c r="G51" i="21"/>
  <c r="J51" i="21"/>
  <c r="E51" i="21"/>
  <c r="C51" i="21"/>
  <c r="N51" i="21"/>
  <c r="O51" i="21"/>
  <c r="Q51" i="21"/>
  <c r="K51" i="21"/>
  <c r="M51" i="21"/>
  <c r="R51" i="21"/>
  <c r="X16" i="20" l="1"/>
  <c r="X17" i="20" s="1"/>
  <c r="X26" i="20"/>
  <c r="X27" i="20" s="1"/>
  <c r="X24" i="20"/>
  <c r="X25" i="20" s="1"/>
  <c r="X36" i="20"/>
  <c r="X37" i="20" s="1"/>
  <c r="X30" i="20"/>
  <c r="X31" i="20" s="1"/>
  <c r="X20" i="20"/>
  <c r="X21" i="20" s="1"/>
  <c r="X22" i="20"/>
  <c r="X23" i="20" s="1"/>
  <c r="X14" i="20"/>
  <c r="X15" i="20" s="1"/>
  <c r="AA39" i="11"/>
  <c r="Y41" i="11"/>
  <c r="Y40" i="11"/>
  <c r="Y39" i="11"/>
  <c r="Y38" i="11"/>
  <c r="Y37" i="11"/>
  <c r="Y36" i="11"/>
  <c r="Y35" i="11"/>
  <c r="Y34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Z41" i="11"/>
  <c r="Z40" i="11"/>
  <c r="Z39" i="11"/>
  <c r="Z38" i="11"/>
  <c r="Z37" i="11"/>
  <c r="Z36" i="11"/>
  <c r="Z35" i="11"/>
  <c r="Z34" i="11"/>
  <c r="Z32" i="11"/>
  <c r="Z31" i="11"/>
  <c r="Z30" i="11"/>
  <c r="Z29" i="11"/>
  <c r="Z28" i="11"/>
  <c r="Z27" i="11"/>
  <c r="Z26" i="11"/>
  <c r="Z25" i="11"/>
  <c r="Z24" i="11"/>
  <c r="Z23" i="11"/>
  <c r="Z22" i="11"/>
  <c r="Z21" i="11"/>
  <c r="Z20" i="11"/>
  <c r="Z19" i="11"/>
  <c r="Z18" i="11"/>
  <c r="Z17" i="11"/>
  <c r="Z16" i="11"/>
  <c r="Z15" i="11"/>
  <c r="Z14" i="11"/>
  <c r="Z13" i="11"/>
  <c r="Z12" i="11"/>
  <c r="Z11" i="11"/>
  <c r="Z10" i="11"/>
  <c r="G1" i="1"/>
  <c r="G12" i="1" s="1"/>
  <c r="Q14" i="21"/>
  <c r="Q16" i="21"/>
  <c r="Q32" i="21"/>
  <c r="Q27" i="21"/>
  <c r="Q20" i="21"/>
  <c r="Q36" i="21"/>
  <c r="Q21" i="21"/>
  <c r="Q31" i="21"/>
  <c r="C40" i="21"/>
  <c r="R40" i="21"/>
  <c r="Q15" i="21"/>
  <c r="Q25" i="21"/>
  <c r="Q23" i="21"/>
  <c r="Q38" i="21"/>
  <c r="Q11" i="21"/>
  <c r="Q22" i="21"/>
  <c r="Q26" i="21"/>
  <c r="O40" i="21"/>
  <c r="Q37" i="21"/>
  <c r="G40" i="21"/>
  <c r="Q35" i="21"/>
  <c r="Q10" i="21"/>
  <c r="E40" i="21"/>
  <c r="Q29" i="21"/>
  <c r="Q34" i="21"/>
  <c r="F40" i="21"/>
  <c r="Q13" i="21"/>
  <c r="Q24" i="21"/>
  <c r="N40" i="21"/>
  <c r="Q12" i="21"/>
  <c r="Q44" i="21"/>
  <c r="Q39" i="21"/>
  <c r="I40" i="21"/>
  <c r="Q19" i="21"/>
  <c r="Q9" i="21"/>
  <c r="Q33" i="21"/>
  <c r="Q41" i="21"/>
  <c r="Q28" i="21"/>
  <c r="J40" i="21"/>
  <c r="Q42" i="21"/>
  <c r="M40" i="21"/>
  <c r="Q30" i="21"/>
  <c r="Q40" i="21"/>
  <c r="Q17" i="21"/>
  <c r="Q18" i="21"/>
  <c r="K40" i="21"/>
  <c r="R26" i="21"/>
  <c r="Q43" i="21"/>
  <c r="G19" i="1" l="1"/>
  <c r="G99" i="1"/>
  <c r="P40" i="21"/>
  <c r="L40" i="21"/>
  <c r="H40" i="21"/>
  <c r="D40" i="21"/>
  <c r="G134" i="1"/>
  <c r="G132" i="1"/>
  <c r="G124" i="1"/>
  <c r="G120" i="1"/>
  <c r="G118" i="1"/>
  <c r="G114" i="1"/>
  <c r="G112" i="1"/>
  <c r="G106" i="1"/>
  <c r="G102" i="1"/>
  <c r="G97" i="1"/>
  <c r="G95" i="1"/>
  <c r="G93" i="1"/>
  <c r="G91" i="1"/>
  <c r="G89" i="1"/>
  <c r="G87" i="1"/>
  <c r="G81" i="1"/>
  <c r="G79" i="1"/>
  <c r="G77" i="1"/>
  <c r="G75" i="1"/>
  <c r="G71" i="1"/>
  <c r="G69" i="1"/>
  <c r="G66" i="1"/>
  <c r="G64" i="1"/>
  <c r="G59" i="1"/>
  <c r="G56" i="1"/>
  <c r="G53" i="1"/>
  <c r="G51" i="1"/>
  <c r="G49" i="1"/>
  <c r="G46" i="1"/>
  <c r="G44" i="1"/>
  <c r="G37" i="1"/>
  <c r="G35" i="1"/>
  <c r="G33" i="1"/>
  <c r="G30" i="1"/>
  <c r="G27" i="1"/>
  <c r="G25" i="1"/>
  <c r="G18" i="1"/>
  <c r="G16" i="1"/>
  <c r="G13" i="1"/>
  <c r="G10" i="1"/>
  <c r="G8" i="1"/>
  <c r="G135" i="1"/>
  <c r="G133" i="1"/>
  <c r="G129" i="1"/>
  <c r="G121" i="1"/>
  <c r="G119" i="1"/>
  <c r="G117" i="1"/>
  <c r="G113" i="1"/>
  <c r="G107" i="1"/>
  <c r="G105" i="1"/>
  <c r="G98" i="1"/>
  <c r="G96" i="1"/>
  <c r="G94" i="1"/>
  <c r="G92" i="1"/>
  <c r="G90" i="1"/>
  <c r="G88" i="1"/>
  <c r="G86" i="1"/>
  <c r="G80" i="1"/>
  <c r="G78" i="1"/>
  <c r="G76" i="1"/>
  <c r="G74" i="1"/>
  <c r="G70" i="1"/>
  <c r="G67" i="1"/>
  <c r="G65" i="1"/>
  <c r="G63" i="1"/>
  <c r="G57" i="1"/>
  <c r="G54" i="1"/>
  <c r="G52" i="1"/>
  <c r="G50" i="1"/>
  <c r="G48" i="1"/>
  <c r="G45" i="1"/>
  <c r="G39" i="1"/>
  <c r="G36" i="1"/>
  <c r="G34" i="1"/>
  <c r="G31" i="1"/>
  <c r="G29" i="1"/>
  <c r="G26" i="1"/>
  <c r="G17" i="1"/>
  <c r="G15" i="1"/>
  <c r="G11" i="1"/>
  <c r="G9" i="1"/>
  <c r="S40" i="21" l="1"/>
  <c r="E1" i="5"/>
  <c r="Q45" i="10" l="1"/>
  <c r="P26" i="21" l="1"/>
  <c r="C7" i="6"/>
  <c r="B7" i="6" l="1"/>
  <c r="A7" i="6"/>
  <c r="AA17" i="11" l="1"/>
  <c r="AA31" i="11"/>
  <c r="AA30" i="11"/>
  <c r="AA34" i="11"/>
  <c r="AA11" i="11"/>
  <c r="AA26" i="11"/>
  <c r="AA21" i="11"/>
  <c r="AA15" i="11"/>
  <c r="AA29" i="11"/>
  <c r="AA32" i="11"/>
  <c r="AA35" i="11"/>
  <c r="AA10" i="11"/>
  <c r="AA16" i="11"/>
  <c r="AA28" i="11"/>
  <c r="AA40" i="11"/>
  <c r="AA38" i="11"/>
  <c r="AA13" i="11"/>
  <c r="AA19" i="11"/>
  <c r="AA22" i="11"/>
  <c r="AA27" i="11"/>
  <c r="AA36" i="11"/>
  <c r="AA14" i="11"/>
  <c r="AA23" i="11"/>
  <c r="AA25" i="11"/>
  <c r="AA12" i="11"/>
  <c r="AA18" i="11"/>
  <c r="AA24" i="11"/>
  <c r="AA20" i="11"/>
  <c r="AA41" i="11"/>
  <c r="AA37" i="11"/>
  <c r="Q45" i="6"/>
  <c r="C11" i="6"/>
  <c r="C43" i="6"/>
  <c r="C39" i="6"/>
  <c r="C38" i="6"/>
  <c r="C37" i="6"/>
  <c r="C35" i="6"/>
  <c r="C32" i="6"/>
  <c r="C31" i="6"/>
  <c r="C29" i="6"/>
  <c r="C27" i="6"/>
  <c r="C25" i="6"/>
  <c r="C22" i="6"/>
  <c r="C20" i="6"/>
  <c r="C18" i="6"/>
  <c r="C16" i="6"/>
  <c r="C13" i="6"/>
  <c r="C12" i="6"/>
  <c r="C10" i="6"/>
  <c r="C9" i="6"/>
  <c r="C8" i="6"/>
  <c r="C14" i="6" l="1"/>
  <c r="A14" i="6" s="1"/>
  <c r="C17" i="6"/>
  <c r="B17" i="6" s="1"/>
  <c r="C23" i="6"/>
  <c r="A23" i="6" s="1"/>
  <c r="C26" i="6"/>
  <c r="B26" i="6" s="1"/>
  <c r="C28" i="6"/>
  <c r="A28" i="6" s="1"/>
  <c r="C33" i="6"/>
  <c r="B33" i="6" s="1"/>
  <c r="C36" i="6"/>
  <c r="A36" i="6" s="1"/>
  <c r="C15" i="6"/>
  <c r="B15" i="6" s="1"/>
  <c r="C21" i="6"/>
  <c r="A21" i="6" s="1"/>
  <c r="C30" i="6"/>
  <c r="B30" i="6" s="1"/>
  <c r="C41" i="6"/>
  <c r="A41" i="6" s="1"/>
  <c r="C42" i="6"/>
  <c r="C19" i="6"/>
  <c r="A19" i="6" s="1"/>
  <c r="C24" i="6"/>
  <c r="B24" i="6" s="1"/>
  <c r="C34" i="6"/>
  <c r="A34" i="6" s="1"/>
  <c r="B9" i="6"/>
  <c r="A9" i="6"/>
  <c r="B12" i="6"/>
  <c r="A12" i="6"/>
  <c r="B20" i="6"/>
  <c r="A20" i="6"/>
  <c r="B31" i="6"/>
  <c r="A31" i="6"/>
  <c r="B38" i="6"/>
  <c r="A38" i="6"/>
  <c r="C40" i="6"/>
  <c r="B43" i="6"/>
  <c r="A43" i="6"/>
  <c r="B8" i="6"/>
  <c r="A8" i="6"/>
  <c r="B10" i="6"/>
  <c r="A10" i="6"/>
  <c r="B13" i="6"/>
  <c r="A13" i="6"/>
  <c r="B16" i="6"/>
  <c r="A16" i="6"/>
  <c r="B18" i="6"/>
  <c r="A18" i="6"/>
  <c r="B22" i="6"/>
  <c r="A22" i="6"/>
  <c r="B25" i="6"/>
  <c r="A25" i="6"/>
  <c r="B27" i="6"/>
  <c r="A27" i="6"/>
  <c r="B29" i="6"/>
  <c r="A29" i="6"/>
  <c r="B32" i="6"/>
  <c r="A32" i="6"/>
  <c r="B35" i="6"/>
  <c r="A35" i="6"/>
  <c r="B37" i="6"/>
  <c r="A37" i="6"/>
  <c r="B39" i="6"/>
  <c r="A39" i="6"/>
  <c r="B41" i="6"/>
  <c r="B11" i="6"/>
  <c r="A11" i="6"/>
  <c r="B34" i="6" l="1"/>
  <c r="B19" i="6"/>
  <c r="B23" i="6"/>
  <c r="B36" i="6"/>
  <c r="B21" i="6"/>
  <c r="B14" i="6"/>
  <c r="B28" i="6"/>
  <c r="A15" i="6"/>
  <c r="A24" i="6"/>
  <c r="A26" i="6"/>
  <c r="A30" i="6"/>
  <c r="A33" i="6"/>
  <c r="A17" i="6"/>
  <c r="A42" i="6"/>
  <c r="B42" i="6"/>
  <c r="B40" i="6"/>
  <c r="A40" i="6"/>
  <c r="AD10" i="11" l="1"/>
  <c r="AE10" i="11" s="1"/>
  <c r="M16" i="21" l="1"/>
  <c r="G35" i="21"/>
  <c r="F29" i="21"/>
  <c r="F14" i="21"/>
  <c r="G22" i="21"/>
  <c r="E16" i="21"/>
  <c r="E18" i="21"/>
  <c r="J36" i="21"/>
  <c r="E14" i="21"/>
  <c r="E35" i="21"/>
  <c r="F20" i="21"/>
  <c r="G16" i="21"/>
  <c r="F34" i="21"/>
  <c r="E8" i="21"/>
  <c r="N30" i="21"/>
  <c r="C23" i="21"/>
  <c r="G34" i="21"/>
  <c r="I27" i="21"/>
  <c r="O35" i="21"/>
  <c r="N43" i="21"/>
  <c r="N32" i="21"/>
  <c r="E10" i="21"/>
  <c r="K23" i="21"/>
  <c r="C17" i="21"/>
  <c r="C9" i="21"/>
  <c r="K36" i="21"/>
  <c r="C42" i="21"/>
  <c r="C31" i="21"/>
  <c r="C24" i="21"/>
  <c r="I23" i="21"/>
  <c r="J28" i="21"/>
  <c r="I17" i="21"/>
  <c r="K42" i="21"/>
  <c r="C29" i="21"/>
  <c r="G44" i="21"/>
  <c r="R38" i="21"/>
  <c r="O36" i="21"/>
  <c r="F21" i="21"/>
  <c r="G39" i="21"/>
  <c r="G10" i="21"/>
  <c r="I16" i="21"/>
  <c r="C39" i="21"/>
  <c r="N35" i="21"/>
  <c r="C38" i="21"/>
  <c r="E39" i="21"/>
  <c r="G36" i="21"/>
  <c r="J30" i="21"/>
  <c r="O12" i="21"/>
  <c r="I24" i="21"/>
  <c r="F35" i="21"/>
  <c r="N38" i="21"/>
  <c r="J32" i="21"/>
  <c r="O14" i="21"/>
  <c r="C18" i="21"/>
  <c r="K13" i="21"/>
  <c r="K41" i="21"/>
  <c r="N29" i="21"/>
  <c r="G29" i="21"/>
  <c r="J12" i="21"/>
  <c r="F24" i="21"/>
  <c r="J24" i="21"/>
  <c r="N19" i="21"/>
  <c r="G14" i="21"/>
  <c r="M20" i="21"/>
  <c r="O23" i="21"/>
  <c r="E26" i="21"/>
  <c r="I29" i="21"/>
  <c r="O16" i="21"/>
  <c r="E11" i="21"/>
  <c r="J23" i="21"/>
  <c r="O43" i="21"/>
  <c r="I26" i="21"/>
  <c r="C11" i="21"/>
  <c r="N17" i="21"/>
  <c r="E37" i="21"/>
  <c r="E44" i="21"/>
  <c r="C26" i="21"/>
  <c r="F33" i="21"/>
  <c r="F18" i="21"/>
  <c r="J22" i="21"/>
  <c r="C44" i="21"/>
  <c r="K11" i="21"/>
  <c r="J31" i="21"/>
  <c r="R32" i="21"/>
  <c r="N16" i="21"/>
  <c r="N24" i="21"/>
  <c r="J14" i="21"/>
  <c r="R19" i="21"/>
  <c r="N27" i="21"/>
  <c r="F11" i="21"/>
  <c r="F28" i="21"/>
  <c r="I9" i="21"/>
  <c r="F25" i="21"/>
  <c r="J34" i="21"/>
  <c r="N8" i="21"/>
  <c r="E25" i="21"/>
  <c r="R33" i="21"/>
  <c r="I37" i="21"/>
  <c r="M25" i="21"/>
  <c r="N31" i="21"/>
  <c r="E42" i="21"/>
  <c r="K10" i="21"/>
  <c r="R28" i="21"/>
  <c r="F17" i="21"/>
  <c r="O38" i="21"/>
  <c r="C28" i="21"/>
  <c r="E43" i="21"/>
  <c r="K38" i="21"/>
  <c r="F19" i="21"/>
  <c r="J10" i="21"/>
  <c r="M41" i="21"/>
  <c r="F41" i="21"/>
  <c r="O32" i="21"/>
  <c r="R39" i="21"/>
  <c r="J43" i="21"/>
  <c r="O13" i="21"/>
  <c r="N14" i="21"/>
  <c r="R34" i="21"/>
  <c r="I18" i="21"/>
  <c r="N41" i="21"/>
  <c r="O11" i="21"/>
  <c r="F13" i="21"/>
  <c r="F44" i="21"/>
  <c r="J20" i="21"/>
  <c r="C34" i="21"/>
  <c r="R8" i="21"/>
  <c r="M13" i="21"/>
  <c r="K8" i="21"/>
  <c r="R17" i="21"/>
  <c r="C13" i="21"/>
  <c r="R25" i="21"/>
  <c r="M22" i="21"/>
  <c r="E24" i="21"/>
  <c r="M9" i="21"/>
  <c r="J35" i="21"/>
  <c r="G24" i="21"/>
  <c r="F22" i="21"/>
  <c r="E33" i="21"/>
  <c r="M32" i="21"/>
  <c r="J16" i="21"/>
  <c r="M12" i="21"/>
  <c r="F32" i="21"/>
  <c r="K19" i="21"/>
  <c r="I20" i="21"/>
  <c r="R43" i="21"/>
  <c r="R37" i="21"/>
  <c r="E30" i="21"/>
  <c r="G42" i="21"/>
  <c r="R14" i="21"/>
  <c r="K43" i="21"/>
  <c r="O21" i="21"/>
  <c r="I35" i="21"/>
  <c r="K32" i="21"/>
  <c r="K33" i="21"/>
  <c r="F10" i="21"/>
  <c r="O15" i="21"/>
  <c r="K35" i="21"/>
  <c r="G19" i="21"/>
  <c r="N11" i="21"/>
  <c r="I15" i="21"/>
  <c r="F27" i="21"/>
  <c r="K9" i="21"/>
  <c r="G25" i="21"/>
  <c r="C21" i="21"/>
  <c r="J25" i="21"/>
  <c r="I22" i="21"/>
  <c r="C37" i="21"/>
  <c r="R29" i="21"/>
  <c r="R18" i="21"/>
  <c r="R27" i="21"/>
  <c r="M33" i="21"/>
  <c r="K44" i="21"/>
  <c r="C14" i="21"/>
  <c r="F9" i="21"/>
  <c r="K39" i="21"/>
  <c r="G15" i="21"/>
  <c r="J19" i="21"/>
  <c r="M37" i="21"/>
  <c r="N26" i="21"/>
  <c r="G41" i="21"/>
  <c r="G33" i="21"/>
  <c r="M23" i="21"/>
  <c r="I12" i="21"/>
  <c r="O41" i="21"/>
  <c r="I28" i="21"/>
  <c r="E38" i="21"/>
  <c r="R13" i="21"/>
  <c r="M26" i="21"/>
  <c r="J37" i="21"/>
  <c r="K27" i="21"/>
  <c r="O44" i="21"/>
  <c r="R42" i="21"/>
  <c r="M27" i="21"/>
  <c r="K16" i="21"/>
  <c r="J39" i="21"/>
  <c r="K17" i="21"/>
  <c r="M35" i="21"/>
  <c r="O26" i="21"/>
  <c r="M17" i="21"/>
  <c r="K24" i="21"/>
  <c r="I41" i="21"/>
  <c r="R24" i="21"/>
  <c r="M29" i="21"/>
  <c r="O24" i="21"/>
  <c r="I19" i="21"/>
  <c r="K15" i="21"/>
  <c r="R23" i="21"/>
  <c r="J42" i="21"/>
  <c r="C22" i="21"/>
  <c r="I42" i="21"/>
  <c r="O33" i="21"/>
  <c r="O8" i="21"/>
  <c r="M8" i="21"/>
  <c r="N15" i="21"/>
  <c r="O10" i="21"/>
  <c r="O39" i="21"/>
  <c r="R22" i="21"/>
  <c r="O30" i="21"/>
  <c r="M38" i="21"/>
  <c r="R16" i="21"/>
  <c r="C19" i="21"/>
  <c r="R11" i="21"/>
  <c r="M14" i="21"/>
  <c r="C33" i="21"/>
  <c r="M24" i="21"/>
  <c r="G18" i="21"/>
  <c r="F8" i="21"/>
  <c r="M42" i="21"/>
  <c r="G30" i="21"/>
  <c r="R44" i="21"/>
  <c r="N9" i="21"/>
  <c r="F31" i="21"/>
  <c r="C20" i="21"/>
  <c r="I33" i="21"/>
  <c r="N36" i="21"/>
  <c r="F16" i="21"/>
  <c r="N13" i="21"/>
  <c r="R31" i="21"/>
  <c r="R15" i="21"/>
  <c r="O42" i="21"/>
  <c r="E22" i="21"/>
  <c r="C36" i="21"/>
  <c r="R41" i="21"/>
  <c r="K22" i="21"/>
  <c r="E23" i="21"/>
  <c r="O18" i="21"/>
  <c r="K34" i="21"/>
  <c r="M36" i="21"/>
  <c r="M43" i="21"/>
  <c r="E17" i="21"/>
  <c r="M19" i="21"/>
  <c r="N22" i="21"/>
  <c r="J17" i="21"/>
  <c r="F23" i="21"/>
  <c r="G38" i="21"/>
  <c r="N21" i="21"/>
  <c r="C43" i="21"/>
  <c r="I43" i="21"/>
  <c r="F15" i="21"/>
  <c r="G11" i="21"/>
  <c r="K12" i="21"/>
  <c r="C12" i="21"/>
  <c r="N37" i="21"/>
  <c r="C25" i="21"/>
  <c r="R9" i="21"/>
  <c r="M21" i="21"/>
  <c r="F37" i="21"/>
  <c r="R12" i="21"/>
  <c r="C8" i="21"/>
  <c r="R30" i="21"/>
  <c r="M15" i="21"/>
  <c r="F38" i="21"/>
  <c r="O29" i="21"/>
  <c r="K21" i="21"/>
  <c r="N10" i="21"/>
  <c r="G12" i="21"/>
  <c r="O27" i="21"/>
  <c r="O34" i="21"/>
  <c r="C41" i="21"/>
  <c r="Q8" i="21"/>
  <c r="M39" i="21"/>
  <c r="C32" i="21"/>
  <c r="N39" i="21"/>
  <c r="K18" i="21"/>
  <c r="I39" i="21"/>
  <c r="K31" i="21"/>
  <c r="N33" i="21"/>
  <c r="R35" i="21"/>
  <c r="K25" i="21"/>
  <c r="I10" i="21"/>
  <c r="J11" i="21"/>
  <c r="F43" i="21"/>
  <c r="R20" i="21"/>
  <c r="J41" i="21"/>
  <c r="G26" i="21"/>
  <c r="R36" i="21"/>
  <c r="N23" i="21"/>
  <c r="E13" i="21"/>
  <c r="R10" i="21"/>
  <c r="E27" i="21"/>
  <c r="E32" i="21"/>
  <c r="O37" i="21"/>
  <c r="J44" i="21"/>
  <c r="N42" i="21"/>
  <c r="G23" i="21"/>
  <c r="N25" i="21"/>
  <c r="I30" i="21"/>
  <c r="E31" i="21"/>
  <c r="G28" i="21"/>
  <c r="K26" i="21"/>
  <c r="K20" i="21"/>
  <c r="O17" i="21"/>
  <c r="G32" i="21"/>
  <c r="K29" i="21"/>
  <c r="E9" i="21"/>
  <c r="O22" i="21"/>
  <c r="K28" i="21"/>
  <c r="E20" i="21"/>
  <c r="F42" i="21"/>
  <c r="O9" i="21"/>
  <c r="E21" i="21"/>
  <c r="O25" i="21"/>
  <c r="M31" i="21"/>
  <c r="J27" i="21"/>
  <c r="K14" i="21"/>
  <c r="G43" i="21"/>
  <c r="R21" i="21"/>
  <c r="E34" i="21"/>
  <c r="G8" i="21"/>
  <c r="J18" i="21"/>
  <c r="J38" i="21"/>
  <c r="E12" i="21"/>
  <c r="M34" i="21"/>
  <c r="J15" i="21"/>
  <c r="I31" i="21"/>
  <c r="C15" i="21"/>
  <c r="G9" i="21"/>
  <c r="I13" i="21"/>
  <c r="J33" i="21"/>
  <c r="G20" i="21"/>
  <c r="I14" i="21"/>
  <c r="J29" i="21"/>
  <c r="M30" i="21"/>
  <c r="I38" i="21"/>
  <c r="I25" i="21"/>
  <c r="N12" i="21"/>
  <c r="O28" i="21"/>
  <c r="C10" i="21"/>
  <c r="G13" i="21"/>
  <c r="N18" i="21"/>
  <c r="C35" i="21"/>
  <c r="G21" i="21"/>
  <c r="F12" i="21"/>
  <c r="G27" i="21"/>
  <c r="F36" i="21"/>
  <c r="E41" i="21"/>
  <c r="I8" i="21"/>
  <c r="G17" i="21"/>
  <c r="G31" i="21"/>
  <c r="I32" i="21"/>
  <c r="J21" i="21"/>
  <c r="N34" i="21"/>
  <c r="J13" i="21"/>
  <c r="I21" i="21"/>
  <c r="O31" i="21"/>
  <c r="N20" i="21"/>
  <c r="M18" i="21"/>
  <c r="J9" i="21"/>
  <c r="M28" i="21"/>
  <c r="O19" i="21"/>
  <c r="K37" i="21"/>
  <c r="E29" i="21"/>
  <c r="M11" i="21"/>
  <c r="I34" i="21"/>
  <c r="C27" i="21"/>
  <c r="C30" i="21"/>
  <c r="N28" i="21"/>
  <c r="O20" i="21"/>
  <c r="M44" i="21"/>
  <c r="F26" i="21"/>
  <c r="E36" i="21"/>
  <c r="J26" i="21"/>
  <c r="C16" i="21"/>
  <c r="F39" i="21"/>
  <c r="K30" i="21"/>
  <c r="I11" i="21"/>
  <c r="I44" i="21"/>
  <c r="N44" i="21"/>
  <c r="E28" i="21"/>
  <c r="J8" i="21"/>
  <c r="E15" i="21"/>
  <c r="E19" i="21"/>
  <c r="F30" i="21"/>
  <c r="M10" i="21"/>
  <c r="I36" i="21"/>
  <c r="G37" i="21"/>
  <c r="H36" i="21" l="1"/>
  <c r="L10" i="21"/>
  <c r="D19" i="21"/>
  <c r="D15" i="21"/>
  <c r="D28" i="21"/>
  <c r="H44" i="21"/>
  <c r="H11" i="21"/>
  <c r="D36" i="21"/>
  <c r="L44" i="21"/>
  <c r="H34" i="21"/>
  <c r="L11" i="21"/>
  <c r="D29" i="21"/>
  <c r="L28" i="21"/>
  <c r="L18" i="21"/>
  <c r="H21" i="21"/>
  <c r="H32" i="21"/>
  <c r="H8" i="21"/>
  <c r="D41" i="21"/>
  <c r="H25" i="21"/>
  <c r="H38" i="21"/>
  <c r="L30" i="21"/>
  <c r="H14" i="21"/>
  <c r="H13" i="21"/>
  <c r="H31" i="21"/>
  <c r="L34" i="21"/>
  <c r="D12" i="21"/>
  <c r="D34" i="21"/>
  <c r="P21" i="21"/>
  <c r="S21" i="21" s="1"/>
  <c r="L31" i="21"/>
  <c r="D21" i="21"/>
  <c r="D20" i="21"/>
  <c r="D9" i="21"/>
  <c r="D31" i="21"/>
  <c r="H30" i="21"/>
  <c r="D32" i="21"/>
  <c r="D27" i="21"/>
  <c r="P10" i="21"/>
  <c r="D13" i="21"/>
  <c r="P36" i="21"/>
  <c r="P20" i="21"/>
  <c r="S20" i="21" s="1"/>
  <c r="H10" i="21"/>
  <c r="P35" i="21"/>
  <c r="H39" i="21"/>
  <c r="L39" i="21"/>
  <c r="P8" i="21"/>
  <c r="L15" i="21"/>
  <c r="P30" i="21"/>
  <c r="P12" i="21"/>
  <c r="L21" i="21"/>
  <c r="P9" i="21"/>
  <c r="H43" i="21"/>
  <c r="L19" i="21"/>
  <c r="D17" i="21"/>
  <c r="L43" i="21"/>
  <c r="L36" i="21"/>
  <c r="D23" i="21"/>
  <c r="P41" i="21"/>
  <c r="D22" i="21"/>
  <c r="P15" i="21"/>
  <c r="P31" i="21"/>
  <c r="S31" i="21" s="1"/>
  <c r="H33" i="21"/>
  <c r="P44" i="21"/>
  <c r="L42" i="21"/>
  <c r="L24" i="21"/>
  <c r="L14" i="21"/>
  <c r="P11" i="21"/>
  <c r="P16" i="21"/>
  <c r="L38" i="21"/>
  <c r="P22" i="21"/>
  <c r="L8" i="21"/>
  <c r="H42" i="21"/>
  <c r="P23" i="21"/>
  <c r="S23" i="21" s="1"/>
  <c r="H19" i="21"/>
  <c r="L29" i="21"/>
  <c r="P24" i="21"/>
  <c r="H41" i="21"/>
  <c r="L17" i="21"/>
  <c r="L35" i="21"/>
  <c r="L27" i="21"/>
  <c r="P42" i="21"/>
  <c r="S42" i="21" s="1"/>
  <c r="L26" i="21"/>
  <c r="P13" i="21"/>
  <c r="D38" i="21"/>
  <c r="H28" i="21"/>
  <c r="H12" i="21"/>
  <c r="L23" i="21"/>
  <c r="L37" i="21"/>
  <c r="L33" i="21"/>
  <c r="P27" i="21"/>
  <c r="P18" i="21"/>
  <c r="S18" i="21" s="1"/>
  <c r="P29" i="21"/>
  <c r="H22" i="21"/>
  <c r="H15" i="21"/>
  <c r="H35" i="21"/>
  <c r="P14" i="21"/>
  <c r="D30" i="21"/>
  <c r="P37" i="21"/>
  <c r="P43" i="21"/>
  <c r="H20" i="21"/>
  <c r="L12" i="21"/>
  <c r="L32" i="21"/>
  <c r="D33" i="21"/>
  <c r="L9" i="21"/>
  <c r="D24" i="21"/>
  <c r="L22" i="21"/>
  <c r="P25" i="21"/>
  <c r="P17" i="21"/>
  <c r="L13" i="21"/>
  <c r="H18" i="21"/>
  <c r="P34" i="21"/>
  <c r="P39" i="21"/>
  <c r="L41" i="21"/>
  <c r="D43" i="21"/>
  <c r="P28" i="21"/>
  <c r="D42" i="21"/>
  <c r="L25" i="21"/>
  <c r="H37" i="21"/>
  <c r="P33" i="21"/>
  <c r="D25" i="21"/>
  <c r="H9" i="21"/>
  <c r="P19" i="21"/>
  <c r="P32" i="21"/>
  <c r="D44" i="21"/>
  <c r="D37" i="21"/>
  <c r="H26" i="21"/>
  <c r="D11" i="21"/>
  <c r="H29" i="21"/>
  <c r="D26" i="21"/>
  <c r="L20" i="21"/>
  <c r="H24" i="21"/>
  <c r="D39" i="21"/>
  <c r="H16" i="21"/>
  <c r="P38" i="21"/>
  <c r="H17" i="21"/>
  <c r="H23" i="21"/>
  <c r="D10" i="21"/>
  <c r="H27" i="21"/>
  <c r="D8" i="21"/>
  <c r="D35" i="21"/>
  <c r="D14" i="21"/>
  <c r="D18" i="21"/>
  <c r="D16" i="21"/>
  <c r="L16" i="21"/>
  <c r="S32" i="21" l="1"/>
  <c r="S34" i="21"/>
  <c r="S43" i="21"/>
  <c r="S44" i="21"/>
  <c r="S39" i="21"/>
  <c r="S17" i="21"/>
  <c r="S14" i="21"/>
  <c r="S29" i="21"/>
  <c r="S24" i="21"/>
  <c r="S16" i="21"/>
  <c r="S15" i="21"/>
  <c r="S30" i="21"/>
  <c r="S36" i="21"/>
  <c r="S25" i="21"/>
  <c r="S11" i="21"/>
  <c r="S35" i="21"/>
  <c r="S12" i="21"/>
  <c r="S33" i="21"/>
  <c r="S28" i="21"/>
  <c r="S13" i="21"/>
  <c r="S9" i="21"/>
  <c r="S38" i="21"/>
  <c r="S19" i="21"/>
  <c r="S37" i="21"/>
  <c r="S27" i="21"/>
  <c r="S26" i="21"/>
  <c r="S22" i="21"/>
  <c r="S41" i="21"/>
  <c r="S8" i="21"/>
  <c r="S10" i="21"/>
</calcChain>
</file>

<file path=xl/sharedStrings.xml><?xml version="1.0" encoding="utf-8"?>
<sst xmlns="http://schemas.openxmlformats.org/spreadsheetml/2006/main" count="2538" uniqueCount="823">
  <si>
    <t>EUR</t>
  </si>
  <si>
    <t>BE</t>
  </si>
  <si>
    <t>DE</t>
  </si>
  <si>
    <t>DK</t>
  </si>
  <si>
    <t>ES</t>
  </si>
  <si>
    <t>FR</t>
  </si>
  <si>
    <t>IT</t>
  </si>
  <si>
    <t>NL</t>
  </si>
  <si>
    <t>NO</t>
  </si>
  <si>
    <t>SE</t>
  </si>
  <si>
    <t>IFRS</t>
  </si>
  <si>
    <t>Checks</t>
  </si>
  <si>
    <t>General Bank Data</t>
  </si>
  <si>
    <t>3.e.(1)</t>
  </si>
  <si>
    <t>Size Indicator</t>
  </si>
  <si>
    <t>(1) Secured debt securities</t>
  </si>
  <si>
    <t>(2) Senior unsecured debt securities</t>
  </si>
  <si>
    <t>(3) Subordinated debt securities</t>
  </si>
  <si>
    <t xml:space="preserve">(4) Commercial paper </t>
  </si>
  <si>
    <t>(2) Potential future exposure</t>
  </si>
  <si>
    <t>2.c.</t>
  </si>
  <si>
    <t>2.e.</t>
  </si>
  <si>
    <t>3.a.</t>
  </si>
  <si>
    <t>3.b.</t>
  </si>
  <si>
    <t>3.d.</t>
  </si>
  <si>
    <t>a. Secured debt securities</t>
  </si>
  <si>
    <t>b. Senior unsecured debt securities</t>
  </si>
  <si>
    <t>c. Subordinated debt securities</t>
  </si>
  <si>
    <t>d. Commercial paper</t>
  </si>
  <si>
    <t>e. Certificates of deposit</t>
  </si>
  <si>
    <t>f. Common equity</t>
  </si>
  <si>
    <t>3.f.</t>
  </si>
  <si>
    <t>1.a.(1)</t>
  </si>
  <si>
    <t>1.a.(2)</t>
  </si>
  <si>
    <t>(1) Country code</t>
  </si>
  <si>
    <t>1.a.(3)</t>
  </si>
  <si>
    <t>1.b.(1)</t>
  </si>
  <si>
    <t>1.b.(2)</t>
  </si>
  <si>
    <t>1.b.(3)</t>
  </si>
  <si>
    <t>1.b.(4)</t>
  </si>
  <si>
    <t>1.b.(5)</t>
  </si>
  <si>
    <t>3.c.(1)</t>
  </si>
  <si>
    <t>3.c.(2)</t>
  </si>
  <si>
    <t>3.c.(3)</t>
  </si>
  <si>
    <t>3.c.(4)</t>
  </si>
  <si>
    <t>3.c.(5)</t>
  </si>
  <si>
    <t>3.c.(6)</t>
  </si>
  <si>
    <t>3.e.(2)</t>
  </si>
  <si>
    <t>4.b.</t>
  </si>
  <si>
    <t>4.c.</t>
  </si>
  <si>
    <t>5.a.</t>
  </si>
  <si>
    <t>5.b.</t>
  </si>
  <si>
    <t>5.c.</t>
  </si>
  <si>
    <t>5.d.</t>
  </si>
  <si>
    <t>5.e.</t>
  </si>
  <si>
    <t>5.f.</t>
  </si>
  <si>
    <t>5.g.</t>
  </si>
  <si>
    <t>Interconnectedness Indicators</t>
  </si>
  <si>
    <t>2.d.(1)</t>
  </si>
  <si>
    <t>Substitutability/Financial Institution Infrastructure Indicators</t>
  </si>
  <si>
    <t>6.a.</t>
  </si>
  <si>
    <t>6.b.</t>
  </si>
  <si>
    <t>6.c.</t>
  </si>
  <si>
    <t>6.d.</t>
  </si>
  <si>
    <t>6.e.</t>
  </si>
  <si>
    <t>6.f.</t>
  </si>
  <si>
    <t>6.g.</t>
  </si>
  <si>
    <t>6.h.</t>
  </si>
  <si>
    <t>6.i.</t>
  </si>
  <si>
    <t>6.j.</t>
  </si>
  <si>
    <t>6.k.</t>
  </si>
  <si>
    <t>6.l.</t>
  </si>
  <si>
    <t>a. Equity underwriting activity</t>
  </si>
  <si>
    <t>b. Debt underwriting activity</t>
  </si>
  <si>
    <t>8.a.</t>
  </si>
  <si>
    <t>8.b.</t>
  </si>
  <si>
    <t>Complexity indicators</t>
  </si>
  <si>
    <t>a. OTC derivatives cleared through a central counterparty</t>
  </si>
  <si>
    <t>b. OTC derivatives settled bilaterally</t>
  </si>
  <si>
    <t>9.a.</t>
  </si>
  <si>
    <t>9.b.</t>
  </si>
  <si>
    <t>9.c.</t>
  </si>
  <si>
    <t>a. Held-for-trading securities (HFT)</t>
  </si>
  <si>
    <t>b. Available-for-sale securities (AFS)</t>
  </si>
  <si>
    <t>c. Trading and AFS securities that meet the definition of Level 1 assets</t>
  </si>
  <si>
    <t>Response</t>
  </si>
  <si>
    <t>10.a.</t>
  </si>
  <si>
    <t xml:space="preserve">10.c. </t>
  </si>
  <si>
    <t>10.d.</t>
  </si>
  <si>
    <t>11.a.</t>
  </si>
  <si>
    <t>Cross-Jurisdictional Activity Indicators</t>
  </si>
  <si>
    <t>13.a.</t>
  </si>
  <si>
    <t>13.b.</t>
  </si>
  <si>
    <t>13.a.(1)</t>
  </si>
  <si>
    <t>a. Total liabilities</t>
  </si>
  <si>
    <t>b. Retail funding</t>
  </si>
  <si>
    <t>e. Total net revenue</t>
  </si>
  <si>
    <t>h. Gross value of cash borrowed and gross fair value of securities borrowed in SFTs</t>
  </si>
  <si>
    <t>i. Gross positive fair value of over-the-counter (OTC) derivatives transactions</t>
  </si>
  <si>
    <t xml:space="preserve">k. Number of jurisdictions </t>
  </si>
  <si>
    <t>a. Foreign liabilities (excluding derivatives and local liabilities in local currency)</t>
  </si>
  <si>
    <t>b. Local liabilities in local currency (excluding derivatives activity)</t>
  </si>
  <si>
    <t>14.a.</t>
  </si>
  <si>
    <t>14.b.</t>
  </si>
  <si>
    <t>14.c.</t>
  </si>
  <si>
    <t>14.d.</t>
  </si>
  <si>
    <t>14.e.</t>
  </si>
  <si>
    <t>14.f.</t>
  </si>
  <si>
    <t>14.g.</t>
  </si>
  <si>
    <t>14.h.</t>
  </si>
  <si>
    <t>14.k.</t>
  </si>
  <si>
    <t>b. General Information provided by the reporting institution:</t>
  </si>
  <si>
    <t>Amount in single units</t>
  </si>
  <si>
    <t>(1) Any foreign liabilities to related offices included in item 13.a.</t>
  </si>
  <si>
    <t>10.b.</t>
  </si>
  <si>
    <t>2.f.</t>
  </si>
  <si>
    <t>c. OTC derivatives indicator (sum of items 9.a and 9.b)</t>
  </si>
  <si>
    <t>c. Wholesale funding dependence ratio (the difference between items 14.a and 14.b, divided by 14.a)</t>
  </si>
  <si>
    <t>Checks Summary</t>
  </si>
  <si>
    <t>g. Preferred shares and any other forms of subordinated funding not captured in item 5.c.</t>
  </si>
  <si>
    <t xml:space="preserve">(1) Certificates of deposit </t>
  </si>
  <si>
    <t>3.a.(1)</t>
  </si>
  <si>
    <t>f. Intra-financial system assets indicator (sum of items 3.a, 3.b through 3.c.(5), 3.d, 3.e.(1), and 3.e.(2), minus 3.c.(6))</t>
  </si>
  <si>
    <t>Remarks</t>
  </si>
  <si>
    <t>in million EUR</t>
  </si>
  <si>
    <t>Indicator value</t>
  </si>
  <si>
    <t>(2) Bank name</t>
  </si>
  <si>
    <t>d. Trading and AFS securities that meet the definition of Level 2 assets, with haircuts</t>
  </si>
  <si>
    <t>GSIB</t>
  </si>
  <si>
    <t>Explanation of large year-over-year changes</t>
  </si>
  <si>
    <t>Comments</t>
  </si>
  <si>
    <t>m. Other Sections</t>
  </si>
  <si>
    <t>Supervisor Comments</t>
  </si>
  <si>
    <t>a. Section 2 - Total exposures indicator</t>
  </si>
  <si>
    <t>b. Section 3 - Intra-financial system assets indicator</t>
  </si>
  <si>
    <t>c. Section 4 - Intra-financial system liabilities indicator</t>
  </si>
  <si>
    <t>d. Section 5 - Securities outstanding indicator</t>
  </si>
  <si>
    <t>e. Section 6 - Payments activity indicator</t>
  </si>
  <si>
    <t>f. Section 7 - Assets under custody indicator</t>
  </si>
  <si>
    <t>g. Section 8 - Underwriting activity indicator</t>
  </si>
  <si>
    <t>h. Section 9 - OTC derivatives indicator</t>
  </si>
  <si>
    <t>i. Section 10 - Trading and AFS securities indicator</t>
  </si>
  <si>
    <t>j. Section 11 - Level 3 assets indicator</t>
  </si>
  <si>
    <t>k. Section 12 - Cross-jurisdictional claims indicator</t>
  </si>
  <si>
    <t>l. Section 13 - Cross-jurisdictional liabilities indicator</t>
  </si>
  <si>
    <t>(3) Section 14 - Ancillary Indicators</t>
  </si>
  <si>
    <t>(2) Item 1.b - General Information provided by the reporting institution</t>
  </si>
  <si>
    <t>(5) Equity securities</t>
  </si>
  <si>
    <t>(1) Net positive fair value</t>
  </si>
  <si>
    <t>(1) Net negative fair value</t>
  </si>
  <si>
    <t>Memorandum Items</t>
  </si>
  <si>
    <t>Ancillary Data</t>
  </si>
  <si>
    <t>16.a.</t>
  </si>
  <si>
    <t>16.b.</t>
  </si>
  <si>
    <t>16.c.</t>
  </si>
  <si>
    <t>18.j.</t>
  </si>
  <si>
    <t>18.k.</t>
  </si>
  <si>
    <t>20.a.</t>
  </si>
  <si>
    <t>20.b.</t>
  </si>
  <si>
    <t>17.b.</t>
  </si>
  <si>
    <t>17.c.</t>
  </si>
  <si>
    <t>18.a.(1)</t>
  </si>
  <si>
    <t>18.a.(2)</t>
  </si>
  <si>
    <t>18.a.(3)</t>
  </si>
  <si>
    <t>18.a.(4)</t>
  </si>
  <si>
    <t>18.a.(5)</t>
  </si>
  <si>
    <t>18.a.(6)</t>
  </si>
  <si>
    <t>18.a.(7)</t>
  </si>
  <si>
    <t>18.a.(8)</t>
  </si>
  <si>
    <t>18.a.(9)</t>
  </si>
  <si>
    <t>18.a.(10)</t>
  </si>
  <si>
    <t>18.a.(11)</t>
  </si>
  <si>
    <t>18.a.(12)</t>
  </si>
  <si>
    <t>18.a.(13)</t>
  </si>
  <si>
    <t>18.b.</t>
  </si>
  <si>
    <t>c. Trading volume of securities issued by other public sector entities</t>
  </si>
  <si>
    <t>d. Trading volume of other fixed income securities</t>
  </si>
  <si>
    <t>e. Trading volume of listed equities</t>
  </si>
  <si>
    <t>f. Trading volume of all other securities</t>
  </si>
  <si>
    <t>18.c.</t>
  </si>
  <si>
    <t>18.d.</t>
  </si>
  <si>
    <t>18.e.</t>
  </si>
  <si>
    <t>18.f.</t>
  </si>
  <si>
    <t>18.g.</t>
  </si>
  <si>
    <t>18.h.</t>
  </si>
  <si>
    <t>18.i.</t>
  </si>
  <si>
    <t>a. Foreign derivative claims on an ultimate risk basis</t>
  </si>
  <si>
    <t>19.a.</t>
  </si>
  <si>
    <t>19.b.</t>
  </si>
  <si>
    <t>(4) Section 15 - Ancillary Items</t>
  </si>
  <si>
    <t>(5) Section 16 - Size Items</t>
  </si>
  <si>
    <t>(6) Section 17 - Interconnectedness Items</t>
  </si>
  <si>
    <t>(7) Section 18 - Substitutability/Financial Infra. Items</t>
  </si>
  <si>
    <t>Section 1 - General Information</t>
  </si>
  <si>
    <t>Section 2 - Total Exposures</t>
  </si>
  <si>
    <t>Section 3 - Intra-Financial System Assets</t>
  </si>
  <si>
    <t>Section 4 - Intra-Financial System Liabilities</t>
  </si>
  <si>
    <t>Section 5 - Securities Outstanding</t>
  </si>
  <si>
    <t>Section 6 - Payments made in the reporting year (excluding intragroup payments)</t>
  </si>
  <si>
    <t>Section 7 - Assets Under Custody</t>
  </si>
  <si>
    <t>Section 8 - Underwritten Transactions in Debt and Equity Markets</t>
  </si>
  <si>
    <t>Section 9 - Notional Amount of Over-the-Counter (OTC) Derivatives</t>
  </si>
  <si>
    <t>Section 10 - Trading and Available-for-Sale Securities</t>
  </si>
  <si>
    <t>Section 11 - Level 3 Assets</t>
  </si>
  <si>
    <t>Section 12 - Cross-Jurisdictional Claims</t>
  </si>
  <si>
    <t>Section 13 - Cross-Jurisdictional Liabilities</t>
  </si>
  <si>
    <t>Section 14 - Ancillary Indicators</t>
  </si>
  <si>
    <t>Section 15 - Ancillary Items</t>
  </si>
  <si>
    <t>Section 16 - Size Items</t>
  </si>
  <si>
    <t>Section 17 - Interconnectedness Items</t>
  </si>
  <si>
    <t>Section 18 - Substitutability/Financial Infra. Items</t>
  </si>
  <si>
    <t>18.a.(15)</t>
  </si>
  <si>
    <t>h. Initial margin posted to CCPs for the reporting group’s own account</t>
  </si>
  <si>
    <t>i. Default fund contributions to CCPs</t>
  </si>
  <si>
    <t>j. Other facilities to CCPs</t>
  </si>
  <si>
    <t>k. Provision of settlement services in connection with centrally-cleared transactions</t>
  </si>
  <si>
    <t>(6) Offsetting short positions in relation to the specific equity securities included in item 3.c.(5)</t>
  </si>
  <si>
    <t>g. Initial margin posted to central counterparties (CCPs) on behalf of clients</t>
  </si>
  <si>
    <t>a. Cross-jurisdictional claims indicator (Total foreign claims on an ultimate risk basis)</t>
  </si>
  <si>
    <t>18.a.(14)</t>
  </si>
  <si>
    <t>d. Total gross revenue</t>
  </si>
  <si>
    <t>f. Foreign net revenue</t>
  </si>
  <si>
    <t>b. Unused portion of committed lines extended to other financial institutions</t>
  </si>
  <si>
    <t>a. Funds deposited with or lent to other financial institutions</t>
  </si>
  <si>
    <t>c. Holdings of securities issued by other financial institutions:</t>
  </si>
  <si>
    <t>e. Over-the-counter derivatives with other financial institutions that have a net positive fair value:</t>
  </si>
  <si>
    <t>a. Payments made as a correspondent for other banks</t>
  </si>
  <si>
    <t>(1) Reporting unit</t>
  </si>
  <si>
    <t>(2) Accounting standard</t>
  </si>
  <si>
    <t>(3) Date of public disclosure (yyyy-mm-dd)</t>
  </si>
  <si>
    <t>(4) Language of public disclosure</t>
  </si>
  <si>
    <t>(5) Web address of public disclosure</t>
  </si>
  <si>
    <t>1.a.(4)</t>
  </si>
  <si>
    <t>1.a.(5)</t>
  </si>
  <si>
    <t>1.a.(6)</t>
  </si>
  <si>
    <t>(3) Reporting date (yyyy-mm-dd)</t>
  </si>
  <si>
    <t>(4) Reporting currency</t>
  </si>
  <si>
    <t>(5) Euro conversion rate</t>
  </si>
  <si>
    <t>(6) Submission date (yyyy-mm-dd)</t>
  </si>
  <si>
    <t>bank name</t>
  </si>
  <si>
    <t>shortcode</t>
  </si>
  <si>
    <t>country</t>
  </si>
  <si>
    <t>bank</t>
  </si>
  <si>
    <t>ABN Amro</t>
  </si>
  <si>
    <t>ABN</t>
  </si>
  <si>
    <t>Banca Monte dei Paschi di Siena</t>
  </si>
  <si>
    <t>Banque Postale</t>
  </si>
  <si>
    <t>POS</t>
  </si>
  <si>
    <t>Barclays</t>
  </si>
  <si>
    <t>UK</t>
  </si>
  <si>
    <t>BAR</t>
  </si>
  <si>
    <t>BBVA</t>
  </si>
  <si>
    <t>BBV</t>
  </si>
  <si>
    <t>BNP Paribas</t>
  </si>
  <si>
    <t>BNP</t>
  </si>
  <si>
    <t>BPCE</t>
  </si>
  <si>
    <t>BPC</t>
  </si>
  <si>
    <t>Credit Agricole</t>
  </si>
  <si>
    <t>CAG</t>
  </si>
  <si>
    <t>Credit Mutuel</t>
  </si>
  <si>
    <t>CMU</t>
  </si>
  <si>
    <t>Danske Bank</t>
  </si>
  <si>
    <t>DAN</t>
  </si>
  <si>
    <t>DNB</t>
  </si>
  <si>
    <t>Erste Group</t>
  </si>
  <si>
    <t>AT</t>
  </si>
  <si>
    <t>ERS</t>
  </si>
  <si>
    <t>Handelsbanken</t>
  </si>
  <si>
    <t>HAN</t>
  </si>
  <si>
    <t>HSBC</t>
  </si>
  <si>
    <t>HSB</t>
  </si>
  <si>
    <t>ING</t>
  </si>
  <si>
    <t>Intesa Sanpaolo</t>
  </si>
  <si>
    <t>INT</t>
  </si>
  <si>
    <t>KBC</t>
  </si>
  <si>
    <t>La Caixa</t>
  </si>
  <si>
    <t>CAI</t>
  </si>
  <si>
    <t>Lloyds</t>
  </si>
  <si>
    <t>LOY</t>
  </si>
  <si>
    <t>Nationwide</t>
  </si>
  <si>
    <t>NAT</t>
  </si>
  <si>
    <t>Nordea</t>
  </si>
  <si>
    <t>NOR</t>
  </si>
  <si>
    <t>Rabobank</t>
  </si>
  <si>
    <t>RAB</t>
  </si>
  <si>
    <t>RBS</t>
  </si>
  <si>
    <t>Santander</t>
  </si>
  <si>
    <t>SAN</t>
  </si>
  <si>
    <t>SEB</t>
  </si>
  <si>
    <t>Societe Generale</t>
  </si>
  <si>
    <t>SOC</t>
  </si>
  <si>
    <t>Standard Chartered</t>
  </si>
  <si>
    <t>STC</t>
  </si>
  <si>
    <t>Swedbank</t>
  </si>
  <si>
    <t>SWE</t>
  </si>
  <si>
    <t>Unicredit</t>
  </si>
  <si>
    <t>UNI</t>
  </si>
  <si>
    <t>Bayern LB</t>
  </si>
  <si>
    <t>BLB</t>
  </si>
  <si>
    <t>Commerzbank</t>
  </si>
  <si>
    <t>COM</t>
  </si>
  <si>
    <t>Deutsche Bank</t>
  </si>
  <si>
    <t>DEB</t>
  </si>
  <si>
    <t>DZ Bank</t>
  </si>
  <si>
    <t>DZB</t>
  </si>
  <si>
    <t>Helaba</t>
  </si>
  <si>
    <t>LBBW</t>
  </si>
  <si>
    <t>LBW</t>
  </si>
  <si>
    <t>NordLB</t>
  </si>
  <si>
    <t xml:space="preserve">Bank name:  </t>
  </si>
  <si>
    <t>EBA small logo</t>
  </si>
  <si>
    <t>Categories</t>
  </si>
  <si>
    <t>Size</t>
  </si>
  <si>
    <t>Interconnectedness</t>
  </si>
  <si>
    <t>Substitutability/Financial Institution Infrastructure</t>
  </si>
  <si>
    <t>Complexity</t>
  </si>
  <si>
    <t>Cross-Jurisdictional Activity</t>
  </si>
  <si>
    <t>Indicators</t>
  </si>
  <si>
    <t>Bank name</t>
  </si>
  <si>
    <t>Intra-financial system assets</t>
  </si>
  <si>
    <t>Intra-financial system liabilities</t>
  </si>
  <si>
    <t>Securities outstanding</t>
  </si>
  <si>
    <t xml:space="preserve">Payments activity </t>
  </si>
  <si>
    <t>Assets under custody</t>
  </si>
  <si>
    <t>Underwriting activity</t>
  </si>
  <si>
    <t>Trading and AFS securities</t>
  </si>
  <si>
    <t>Level 3 assets</t>
  </si>
  <si>
    <t>Cross-jurisdictional claims</t>
  </si>
  <si>
    <t>Cross-jurisdictional liabilities</t>
  </si>
  <si>
    <t>Produced  on:</t>
  </si>
  <si>
    <t>BE_KBC</t>
  </si>
  <si>
    <t>NO_DNB</t>
  </si>
  <si>
    <t>IT_INT</t>
  </si>
  <si>
    <t>IT_UNI</t>
  </si>
  <si>
    <t>UK_STC</t>
  </si>
  <si>
    <t>DE_BLB</t>
  </si>
  <si>
    <t>DE_COM</t>
  </si>
  <si>
    <t>DE_DEB</t>
  </si>
  <si>
    <t>DE_DZB</t>
  </si>
  <si>
    <t>DE_LBW</t>
  </si>
  <si>
    <t>DK_DAN</t>
  </si>
  <si>
    <t>FR_BPC</t>
  </si>
  <si>
    <t>FR_CMU</t>
  </si>
  <si>
    <t>FR_POS</t>
  </si>
  <si>
    <t>NL_ABN</t>
  </si>
  <si>
    <t>NL_ING</t>
  </si>
  <si>
    <t>NL_RAB</t>
  </si>
  <si>
    <t>UK_BAR</t>
  </si>
  <si>
    <t>UK_HSB</t>
  </si>
  <si>
    <t>UK_LOY</t>
  </si>
  <si>
    <t>UK_NAT</t>
  </si>
  <si>
    <t>UK_RBS</t>
  </si>
  <si>
    <t>a. General information provided by the relevant supervisory authority:</t>
  </si>
  <si>
    <t>English</t>
  </si>
  <si>
    <t>h. Securities outstanding indicator (sum of items 5.a through 5.g)</t>
  </si>
  <si>
    <t>a. Assets under custody indicator</t>
  </si>
  <si>
    <t>c. Underwriting activity indicator (sum of items 8.a and 8.b)</t>
  </si>
  <si>
    <t>e. Trading and AFS securities indicator (sum of items 10.a and 10.b, minus the sum of 10.c and 10.d)</t>
  </si>
  <si>
    <t>c. Cross-jurisdictional liabilities indicator (sum of items 13.a and 13.b, minus 13.a.(1))</t>
  </si>
  <si>
    <t>Amount</t>
  </si>
  <si>
    <t>AT_ERS</t>
  </si>
  <si>
    <t>FR_SOC</t>
  </si>
  <si>
    <t>FR_BNP</t>
  </si>
  <si>
    <t>SE_HAN</t>
  </si>
  <si>
    <t>FR_CAG</t>
  </si>
  <si>
    <t>SE_NOR</t>
  </si>
  <si>
    <t>SE_SEB</t>
  </si>
  <si>
    <t>SE_SWE</t>
  </si>
  <si>
    <t>BFA</t>
  </si>
  <si>
    <t>ES_SAN</t>
  </si>
  <si>
    <t>ES_BBV</t>
  </si>
  <si>
    <t>ES_BFA</t>
  </si>
  <si>
    <t>ES_CAI</t>
  </si>
  <si>
    <t>2.o.</t>
  </si>
  <si>
    <t>4.g.</t>
  </si>
  <si>
    <t>5.i.</t>
  </si>
  <si>
    <t>6.n.</t>
  </si>
  <si>
    <t>7.a.</t>
  </si>
  <si>
    <t>8.c.</t>
  </si>
  <si>
    <t>10.f.</t>
  </si>
  <si>
    <t>12.c.</t>
  </si>
  <si>
    <t>13.d.</t>
  </si>
  <si>
    <t>Total exposures</t>
  </si>
  <si>
    <t>OTC derivatives</t>
  </si>
  <si>
    <t>(chart axis scales may need to be adjusted for readability)</t>
  </si>
  <si>
    <t>Please select the indicator</t>
  </si>
  <si>
    <t>YoY change</t>
  </si>
  <si>
    <t>Size - Total Exposures</t>
  </si>
  <si>
    <t>Nykredit</t>
  </si>
  <si>
    <t>DK_NYK</t>
  </si>
  <si>
    <t>a. Derivatives</t>
  </si>
  <si>
    <t>(1) Counterparty exposure of derivatives contracts</t>
  </si>
  <si>
    <t>2.a.(1)</t>
  </si>
  <si>
    <t>(2) Capped notional amount of credit derivatives</t>
  </si>
  <si>
    <t>2.a.(2)</t>
  </si>
  <si>
    <t>(3) Potential future exposure of derivative contracts</t>
  </si>
  <si>
    <t>2.a.(3)</t>
  </si>
  <si>
    <t>b. Securities financing transactions (SFTs)</t>
  </si>
  <si>
    <t>(1) Adjusted gross value of SFTs</t>
  </si>
  <si>
    <t>2.b.(1)</t>
  </si>
  <si>
    <t>(2) Counterparty exposure of SFTs</t>
  </si>
  <si>
    <t>2.b.(2)</t>
  </si>
  <si>
    <t>c. Other assets</t>
  </si>
  <si>
    <t>d. Gross notional amount of off-balance sheet items</t>
  </si>
  <si>
    <t>(1) Items subject to a 0% credit conversion factor (CCF)</t>
  </si>
  <si>
    <t>(2) Items subject to a 20% CCF</t>
  </si>
  <si>
    <t>2.d.(2)</t>
  </si>
  <si>
    <t>(3) Items subject to a 50% CCF</t>
  </si>
  <si>
    <t>2.d.(3)</t>
  </si>
  <si>
    <t>(4) Items subject to a 100% CCF</t>
  </si>
  <si>
    <t>2.d.(4)</t>
  </si>
  <si>
    <t>e. Regulatory adjustments</t>
  </si>
  <si>
    <t>f. Total exposures indicator (Total exposures prior to regulatory adjustments) (sum of items 2.a.(1) thorough 2.c, 0.1 times 2.d.(1), 0.2 times 2.d.(2), 0.5 times 2.d.(3), and 2.d.(4))</t>
  </si>
  <si>
    <t>a. Funds deposited by or borrowed from other financial institutions:</t>
  </si>
  <si>
    <t>(1) Deposits due to depository institutions</t>
  </si>
  <si>
    <t>4.a.(1)</t>
  </si>
  <si>
    <t>(2) Deposits due to non-depository financial institutions</t>
  </si>
  <si>
    <t>4.a.(2)</t>
  </si>
  <si>
    <t>(3) Loans obtained from other financial institutions</t>
  </si>
  <si>
    <t>4.a.(3)</t>
  </si>
  <si>
    <t>b. Unused portion of committed lines obtained from other financial institutions</t>
  </si>
  <si>
    <t>d. Over-the-counter derivatives with other financial institutions that have a net negative fair value:</t>
  </si>
  <si>
    <t>4.d.(1)</t>
  </si>
  <si>
    <t>4.d.(2)</t>
  </si>
  <si>
    <t>e. Intra-financial system liabilities indicator (sum of items 4.a.(1) through 4.d.(2))</t>
  </si>
  <si>
    <t>4.e.</t>
  </si>
  <si>
    <t>a. Australian dollars (AUD)</t>
  </si>
  <si>
    <t>b. Brazilian real (BRL)</t>
  </si>
  <si>
    <t>c. Canadian dollars (CAD)</t>
  </si>
  <si>
    <t>d. Swiss francs (CHF)</t>
  </si>
  <si>
    <t>e. Chinese yuan (CNY)</t>
  </si>
  <si>
    <t>f. Euros (EUR)</t>
  </si>
  <si>
    <t>g. British pounds (GBP)</t>
  </si>
  <si>
    <t>h. Hong Kong dollars (HKD)</t>
  </si>
  <si>
    <t>i. Indian rupee (INR)</t>
  </si>
  <si>
    <t>j. Japanese yen (JPY)</t>
  </si>
  <si>
    <t>a. Level 3 assets indicator (Assets valued for accounting purposes using Level 3 measurement inputs)</t>
  </si>
  <si>
    <t>g. Gross value of cash provided and gross fair value of securities provided in SFTs</t>
  </si>
  <si>
    <t>a. Account value for variable insurance products with minimum guarantees, gross of reinsurance</t>
  </si>
  <si>
    <t>b. Account value for variable insurance products with minimum guarantees, net of reinsurance</t>
  </si>
  <si>
    <t>(2) Potential future exposure of derivatives contracts for insurance subsidiaries</t>
  </si>
  <si>
    <t>17.d.</t>
  </si>
  <si>
    <t>17.f.</t>
  </si>
  <si>
    <t>17.g.</t>
  </si>
  <si>
    <t>(1) Funds deposited with or lent to other financial institutions</t>
  </si>
  <si>
    <t>(2) Unused portion of committed lines extended to other financial institutions</t>
  </si>
  <si>
    <t>(3) Holdings of securities issued by other financial institutions</t>
  </si>
  <si>
    <t>(4) Net positive current exposure of SFTs with other financial institutions</t>
  </si>
  <si>
    <t>(5) OTC derivatives with other financial institutions that have a net positive fair value</t>
  </si>
  <si>
    <t>(1) Funds deposited by or borrowed from other financial institutions</t>
  </si>
  <si>
    <t>(2) Unused portion of committed lines obtained from other financial institutions</t>
  </si>
  <si>
    <t>(3) Net negative current exposure of SFTs with other financial institutions</t>
  </si>
  <si>
    <t>(4) OTC derivatives with other financial institutions that have a net negative fair value</t>
  </si>
  <si>
    <t>(1) Australian dollars (AUD)</t>
  </si>
  <si>
    <t>(2) Brazilian real (BRL)</t>
  </si>
  <si>
    <t>(3) Canadian dollars (CAD)</t>
  </si>
  <si>
    <t>(4) Swiss francs (CHF)</t>
  </si>
  <si>
    <t>(5) Chinese yuan (CNY)</t>
  </si>
  <si>
    <t>(6) Euros (EUR)</t>
  </si>
  <si>
    <t>(7) British pounds (GBP)</t>
  </si>
  <si>
    <t>(8) Hong Kong dollars (HKD)</t>
  </si>
  <si>
    <t>(9) Indian rupee (INR)</t>
  </si>
  <si>
    <t>(10) Japanese yen (JPY)</t>
  </si>
  <si>
    <t>(11) Swedish krona (SEK)</t>
  </si>
  <si>
    <t>(12) United States dollars (USD)</t>
  </si>
  <si>
    <t>(13) Mexican pesos (MXN)</t>
  </si>
  <si>
    <t>(14) New Zealand dollars (NZD)</t>
  </si>
  <si>
    <t>(15) Russian rubles (RUB)</t>
  </si>
  <si>
    <t>Section 19 - Complexity Items</t>
  </si>
  <si>
    <t>a. Notional amount of over-the-counter (OTC) derivatives, including insurance subsidiaries</t>
  </si>
  <si>
    <t>Section 20 - Cross-Jurisdictional Activity Items</t>
  </si>
  <si>
    <t>b. Foreign liabilities on an immediate risk basis (including derivatives)</t>
  </si>
  <si>
    <t>(1) Foreign derivative liabilities on an immediate risk basis</t>
  </si>
  <si>
    <t>20.b.(1)</t>
  </si>
  <si>
    <t>Section 21 - Short-term Funding Items</t>
  </si>
  <si>
    <t>a. Secured funding captured in the liquidity coverage ratio (LCR):</t>
  </si>
  <si>
    <t>(1) Funding backed by Level 1 liquid assets</t>
  </si>
  <si>
    <t>21.a.(1)</t>
  </si>
  <si>
    <t>(2) Funding backed by Level 2A liquid assets</t>
  </si>
  <si>
    <t>21.a.(2)</t>
  </si>
  <si>
    <t>(3) Funding backed by Level 2B liquid assets</t>
  </si>
  <si>
    <t>21.a.(3)</t>
  </si>
  <si>
    <t>(4) Funding backed by non-HQLA</t>
  </si>
  <si>
    <t>21.a.(4)</t>
  </si>
  <si>
    <t>(5) ABS, structured financing instruments, ABCP, conduits, SIVs and other such funding activities</t>
  </si>
  <si>
    <t>21.a.(5)</t>
  </si>
  <si>
    <t>(6) Collateral swaps</t>
  </si>
  <si>
    <t>21.a.(6)</t>
  </si>
  <si>
    <t>b. Unsecured wholesale funding captured in the LCR:</t>
  </si>
  <si>
    <t>(1) Operational deposits from non-financial entities</t>
  </si>
  <si>
    <t>21.b.(1)</t>
  </si>
  <si>
    <t>(2) Operational deposits from financial institutions</t>
  </si>
  <si>
    <t>21.b.(2)</t>
  </si>
  <si>
    <t>(3) Non-operational deposits from non-financial entities</t>
  </si>
  <si>
    <t>21.b.(3)</t>
  </si>
  <si>
    <t>(4) Non-operational deposits from financial institutions and unsecured debt issuance</t>
  </si>
  <si>
    <t>21.b.(4)</t>
  </si>
  <si>
    <t>c. Secured funding captured in the net stable funding ratio (NSFR):</t>
  </si>
  <si>
    <t>(1) Secured funding with a maturity of less than 6 months</t>
  </si>
  <si>
    <t>21.c.(1)</t>
  </si>
  <si>
    <t>(2) Secured funding with a maturity of between 6 months and 1 year</t>
  </si>
  <si>
    <t>21.c.(2)</t>
  </si>
  <si>
    <t>d. Unsecured wholesale funding captured in the NSFR with a maturity of less than 6 months:</t>
  </si>
  <si>
    <t>21.d.(1)</t>
  </si>
  <si>
    <t>21.d.(2)</t>
  </si>
  <si>
    <t>(3) Non-operational deposits and non-deposit unsecured funding from non-financial entities</t>
  </si>
  <si>
    <t>21.d.(3)</t>
  </si>
  <si>
    <t>(4) Non-operational deposits and other wholesale funding from financial institutions</t>
  </si>
  <si>
    <t>21.d.(4)</t>
  </si>
  <si>
    <t>22.a.</t>
  </si>
  <si>
    <t>(8) Section 19 - Complexity Items</t>
  </si>
  <si>
    <t>(9) Section 20 - Cross-Jurisdictional Activity Items</t>
  </si>
  <si>
    <t>(10) Section 21 - Short-term Funding</t>
  </si>
  <si>
    <t/>
  </si>
  <si>
    <t>(million EUR, data as of end-2015)</t>
  </si>
  <si>
    <t>(million EUR, data as of end-2014)</t>
  </si>
  <si>
    <t>(million EUR, data as of end-2013)</t>
  </si>
  <si>
    <t>(1) Any intragroup transactions included in 18.b</t>
  </si>
  <si>
    <t>(1) Any intragroup transactions included in 18.c</t>
  </si>
  <si>
    <t>(1) Any intragroup transactions included in 18.d</t>
  </si>
  <si>
    <t>(1) Any intragroup transactions included in 18.e</t>
  </si>
  <si>
    <t>(1) Any intragroup transactions included in 18.f</t>
  </si>
  <si>
    <t>b. Trading and available-for-sale (AFS) securities gross of deduction of liquid assets, including insurance subsidiaries</t>
  </si>
  <si>
    <t>c. Trading and AFS securities, including insurance subsidiaries, that meet the definition of Level 1 assets</t>
  </si>
  <si>
    <t>d. Trading and AFS securities, including insurance subsidiaries, that meet the definition of Level 2 assets, with haircuts</t>
  </si>
  <si>
    <t>(1) Foreign derivatives liabilities on an immediate risk basis (considering EA as a single jurisdiction)</t>
  </si>
  <si>
    <t>(1) Any foreign liabilities to related offices included in item 20.h (considering EA as a single jurisdiction)</t>
  </si>
  <si>
    <t>e. Unsecured wholesale funding captured in the NSFR with a maturity between 6 months and 1 year</t>
  </si>
  <si>
    <t>Section 22 - Ancillary Items</t>
  </si>
  <si>
    <t>a. Foreign net revenue (considering the Euro Area as a single jurisdiction)</t>
  </si>
  <si>
    <t>Section 23 - Indicator Values</t>
  </si>
  <si>
    <t>a. General information provided by the relevant supervisory authority:</t>
    <phoneticPr fontId="5" type="noConversion"/>
  </si>
  <si>
    <t>h. Securities outstanding indicator (sum of items 5.a through 5.g)</t>
    <phoneticPr fontId="5" type="noConversion"/>
  </si>
  <si>
    <t>5.h.</t>
    <phoneticPr fontId="5" type="noConversion"/>
  </si>
  <si>
    <t>6.m.</t>
  </si>
  <si>
    <t>a. Assets under custody indicator</t>
    <phoneticPr fontId="5" type="noConversion"/>
  </si>
  <si>
    <t>7.a.</t>
    <phoneticPr fontId="5" type="noConversion"/>
  </si>
  <si>
    <t>c. Underwriting activity indicator (sum of items 8.a and 8.b)</t>
    <phoneticPr fontId="5" type="noConversion"/>
  </si>
  <si>
    <t>8.c.</t>
    <phoneticPr fontId="5" type="noConversion"/>
  </si>
  <si>
    <t>e. Trading and AFS securities indicator (sum of items 10.a and 10.b, minus the sum of 10.c and 10.d)</t>
    <phoneticPr fontId="5" type="noConversion"/>
  </si>
  <si>
    <t>12.a.</t>
    <phoneticPr fontId="5" type="noConversion"/>
  </si>
  <si>
    <t>c. Cross-jurisdictional liabilities indicator (sum of items 13.a and 13.b, minus 13.a.(1))</t>
    <phoneticPr fontId="5" type="noConversion"/>
  </si>
  <si>
    <t>13.c.</t>
    <phoneticPr fontId="5" type="noConversion"/>
  </si>
  <si>
    <t>14.i.</t>
    <phoneticPr fontId="5" type="noConversion"/>
  </si>
  <si>
    <t>j. Gross negative fair value of OTC derivatives transactions</t>
    <phoneticPr fontId="5" type="noConversion"/>
  </si>
  <si>
    <t>14.j.</t>
    <phoneticPr fontId="5" type="noConversion"/>
  </si>
  <si>
    <r>
      <rPr>
        <sz val="10"/>
        <rFont val="Arial"/>
        <family val="2"/>
      </rPr>
      <t>a. Held-to-maturity securities</t>
    </r>
  </si>
  <si>
    <r>
      <t>15.</t>
    </r>
    <r>
      <rPr>
        <sz val="10"/>
        <rFont val="Arial"/>
        <family val="2"/>
      </rPr>
      <t>a.</t>
    </r>
  </si>
  <si>
    <r>
      <rPr>
        <sz val="10"/>
        <rFont val="Arial"/>
        <family val="2"/>
      </rPr>
      <t>b. Payments made in the reporting year</t>
    </r>
  </si>
  <si>
    <r>
      <rPr>
        <sz val="10"/>
        <rFont val="Arial"/>
        <family val="2"/>
      </rPr>
      <t>d. Total exposures, including insurance subsidiaries</t>
    </r>
  </si>
  <si>
    <t>16.d.</t>
  </si>
  <si>
    <r>
      <rPr>
        <sz val="10"/>
        <rFont val="Arial"/>
        <family val="2"/>
      </rPr>
      <t>e. Exposures of insurance subsidiaries:</t>
    </r>
  </si>
  <si>
    <t>16.e.(1)</t>
  </si>
  <si>
    <t>16.e.(2)</t>
  </si>
  <si>
    <t>17.e.(1)</t>
  </si>
  <si>
    <t>17.e.(2)</t>
  </si>
  <si>
    <t>17.e.(3)</t>
  </si>
  <si>
    <t>17.e.(4)</t>
  </si>
  <si>
    <r>
      <t>b.</t>
    </r>
    <r>
      <rPr>
        <sz val="10"/>
        <color rgb="FFFF0000"/>
        <rFont val="Arial"/>
        <family val="2"/>
      </rPr>
      <t xml:space="preserve">  </t>
    </r>
    <r>
      <rPr>
        <sz val="10"/>
        <rFont val="Arial"/>
        <family val="2"/>
      </rPr>
      <t>Trading volume of securities issued by sovereigns</t>
    </r>
  </si>
  <si>
    <t>18.b.(1)</t>
  </si>
  <si>
    <t>18.c.(1)</t>
  </si>
  <si>
    <t>18.d.(1)</t>
  </si>
  <si>
    <t>18.e.(1)</t>
  </si>
  <si>
    <t>18.f.(1)</t>
  </si>
  <si>
    <t xml:space="preserve">19.c. </t>
  </si>
  <si>
    <t>19.d.</t>
  </si>
  <si>
    <t>20.c.</t>
  </si>
  <si>
    <t>20.d.</t>
  </si>
  <si>
    <t>20.e.</t>
  </si>
  <si>
    <t>20.f.</t>
  </si>
  <si>
    <t>20.g.</t>
  </si>
  <si>
    <t>20.h.(1)</t>
  </si>
  <si>
    <t>21.e.(1)</t>
  </si>
  <si>
    <t>21.e.(2)</t>
  </si>
  <si>
    <t>21.e.(3)</t>
  </si>
  <si>
    <t>21.e.(4)</t>
  </si>
  <si>
    <t>23.a.</t>
  </si>
  <si>
    <t>23.b.</t>
  </si>
  <si>
    <t>23.c.</t>
  </si>
  <si>
    <t>23.d.</t>
  </si>
  <si>
    <t>23.e.</t>
  </si>
  <si>
    <t>23.f.</t>
  </si>
  <si>
    <t>23.g.</t>
  </si>
  <si>
    <t>23.h.</t>
  </si>
  <si>
    <t>23.i.</t>
  </si>
  <si>
    <t>23.j.</t>
  </si>
  <si>
    <t>23.k.</t>
  </si>
  <si>
    <t>23.l.</t>
  </si>
  <si>
    <t>23.m.(1)</t>
  </si>
  <si>
    <t>23.m.(2)</t>
  </si>
  <si>
    <t>23.m.(3)</t>
  </si>
  <si>
    <t>23.m.(4)</t>
  </si>
  <si>
    <t>23.m.(5)</t>
  </si>
  <si>
    <t>23.m.(6)</t>
  </si>
  <si>
    <t>23.m.(7)</t>
  </si>
  <si>
    <t>23.m.(8)</t>
  </si>
  <si>
    <t>23.m.(9)</t>
  </si>
  <si>
    <t>23.m.(10)</t>
  </si>
  <si>
    <t xml:space="preserve">(11) Section 22 - Ancillary indicators </t>
  </si>
  <si>
    <t>23.m.(11)</t>
  </si>
  <si>
    <t>5.h.</t>
  </si>
  <si>
    <t>10.e.</t>
  </si>
  <si>
    <t>12.a.</t>
  </si>
  <si>
    <t>13.c.</t>
  </si>
  <si>
    <t>DanskeBank</t>
  </si>
  <si>
    <t>DKK</t>
  </si>
  <si>
    <t>SEK</t>
  </si>
  <si>
    <t>EN</t>
  </si>
  <si>
    <t>http://sebgroup.com/investor-relations/financial-statistics/g-sib-indicators</t>
  </si>
  <si>
    <t>DnBNOR</t>
  </si>
  <si>
    <t>NOK</t>
  </si>
  <si>
    <t>Total</t>
  </si>
  <si>
    <t>F</t>
  </si>
  <si>
    <t>G</t>
  </si>
  <si>
    <t>H</t>
  </si>
  <si>
    <t>I</t>
  </si>
  <si>
    <t>L</t>
  </si>
  <si>
    <t>M</t>
  </si>
  <si>
    <t>N</t>
  </si>
  <si>
    <t>O</t>
  </si>
  <si>
    <t>P</t>
  </si>
  <si>
    <t>Q</t>
  </si>
  <si>
    <t>J</t>
  </si>
  <si>
    <t>K</t>
  </si>
  <si>
    <t>Banks</t>
  </si>
  <si>
    <t xml:space="preserve">The color coding gives an indication of the ranking of the banks for each indicator, for each category and for the combination of the measures. </t>
  </si>
  <si>
    <t>ES_SAB</t>
  </si>
  <si>
    <t>Sabadell</t>
  </si>
  <si>
    <t>SAB</t>
  </si>
  <si>
    <t>www.handelsbanken.se/ir</t>
  </si>
  <si>
    <t>www.nordea.com/gsib</t>
  </si>
  <si>
    <t>Substitutability / Financial Institution Infrastructure</t>
  </si>
  <si>
    <t>million € / index base = 2013</t>
  </si>
  <si>
    <t>Stable sample across years</t>
  </si>
  <si>
    <t>Please select bank from stable sample:</t>
  </si>
  <si>
    <t>(million EUR, data as of end-2016)</t>
  </si>
  <si>
    <t>End-2017 G-SIB Assessment Exercise</t>
  </si>
  <si>
    <t>v4.4.2</t>
  </si>
  <si>
    <t>d. Net positive current exposure of securities financing transactions with other financial institutions</t>
  </si>
  <si>
    <t>c. Net negative current exposure of securities financing transactions with other financial institutions</t>
  </si>
  <si>
    <t>k. Mexican pesos (MXN)</t>
  </si>
  <si>
    <r>
      <rPr>
        <sz val="10"/>
        <rFont val="Arial"/>
        <family val="2"/>
      </rPr>
      <t>l. Swedish krona (SEK)</t>
    </r>
  </si>
  <si>
    <r>
      <rPr>
        <sz val="10"/>
        <rFont val="Arial"/>
        <family val="2"/>
      </rPr>
      <t>m. United States dollars (USD)</t>
    </r>
  </si>
  <si>
    <r>
      <rPr>
        <sz val="10"/>
        <rFont val="Arial"/>
        <family val="2"/>
      </rPr>
      <t>n. Payments activity indicator (sum of items 6.a through 6.m)</t>
    </r>
  </si>
  <si>
    <t>10.e.</t>
    <phoneticPr fontId="5" type="noConversion"/>
  </si>
  <si>
    <r>
      <rPr>
        <sz val="10"/>
        <rFont val="Arial"/>
        <family val="2"/>
      </rPr>
      <t>(1) New Zealand dollars (NZD)</t>
    </r>
  </si>
  <si>
    <r>
      <t>15.b.</t>
    </r>
    <r>
      <rPr>
        <sz val="10"/>
        <rFont val="Arial"/>
        <family val="2"/>
      </rPr>
      <t>(1)</t>
    </r>
  </si>
  <si>
    <r>
      <rPr>
        <sz val="10"/>
        <rFont val="Arial"/>
        <family val="2"/>
      </rPr>
      <t>(2) Russian rubles (RUB)</t>
    </r>
  </si>
  <si>
    <r>
      <t>15.b</t>
    </r>
    <r>
      <rPr>
        <sz val="10"/>
        <rFont val="Arial"/>
        <family val="2"/>
      </rPr>
      <t>.(2)</t>
    </r>
  </si>
  <si>
    <r>
      <t xml:space="preserve">c. Investment value and guarantee value for unit-linked products </t>
    </r>
    <r>
      <rPr>
        <sz val="10"/>
        <rFont val="Arial"/>
        <family val="2"/>
      </rPr>
      <t>with minimum guarantees, gross of reinsurance</t>
    </r>
  </si>
  <si>
    <t>(1) On-balance sheet and off-balance sheet insurance assets</t>
  </si>
  <si>
    <r>
      <rPr>
        <sz val="10"/>
        <rFont val="Arial"/>
        <family val="2"/>
      </rPr>
      <t>(3) Investment value in consolidated entities</t>
    </r>
  </si>
  <si>
    <r>
      <t>16.e</t>
    </r>
    <r>
      <rPr>
        <sz val="10"/>
        <rFont val="Arial"/>
        <family val="2"/>
      </rPr>
      <t>.(3)</t>
    </r>
  </si>
  <si>
    <r>
      <rPr>
        <sz val="10"/>
        <rFont val="Arial"/>
        <family val="2"/>
      </rPr>
      <t>a. Intra-financial system assets, including insurance subsidiaries</t>
    </r>
  </si>
  <si>
    <r>
      <t>17</t>
    </r>
    <r>
      <rPr>
        <sz val="10"/>
        <rFont val="Arial"/>
        <family val="2"/>
      </rPr>
      <t>.a.</t>
    </r>
  </si>
  <si>
    <r>
      <t>17.</t>
    </r>
    <r>
      <rPr>
        <sz val="10"/>
        <rFont val="Arial"/>
        <family val="2"/>
      </rPr>
      <t>a.(1)</t>
    </r>
  </si>
  <si>
    <r>
      <t>17.</t>
    </r>
    <r>
      <rPr>
        <sz val="10"/>
        <rFont val="Arial"/>
        <family val="2"/>
      </rPr>
      <t>a.(2)</t>
    </r>
  </si>
  <si>
    <r>
      <t>17.</t>
    </r>
    <r>
      <rPr>
        <sz val="10"/>
        <rFont val="Arial"/>
        <family val="2"/>
      </rPr>
      <t>a.(3)</t>
    </r>
  </si>
  <si>
    <r>
      <t>17.</t>
    </r>
    <r>
      <rPr>
        <sz val="10"/>
        <rFont val="Arial"/>
        <family val="2"/>
      </rPr>
      <t>a.(4)</t>
    </r>
  </si>
  <si>
    <r>
      <t>17</t>
    </r>
    <r>
      <rPr>
        <sz val="10"/>
        <rFont val="Arial"/>
        <family val="2"/>
      </rPr>
      <t>.a.(5)</t>
    </r>
  </si>
  <si>
    <t>b. Intra-financial system assets, including asset management companies</t>
  </si>
  <si>
    <t>c. Intra-financial system assets, including private equity funds</t>
  </si>
  <si>
    <t>d. Over-the-counter derivatives with other financial institutions that have a net positive fair value (revised definition)</t>
  </si>
  <si>
    <r>
      <rPr>
        <sz val="10"/>
        <rFont val="Arial"/>
        <family val="2"/>
      </rPr>
      <t>e. Intra-financial system liabilities, including insurance subsidiaries</t>
    </r>
  </si>
  <si>
    <r>
      <t>17</t>
    </r>
    <r>
      <rPr>
        <sz val="10"/>
        <rFont val="Arial"/>
        <family val="2"/>
      </rPr>
      <t>.e.</t>
    </r>
  </si>
  <si>
    <t>f. Intra-financial system liabilities, including asset management companies</t>
  </si>
  <si>
    <t>g. Intra-financial system liabilities, including private equity funds</t>
  </si>
  <si>
    <t>h. Over-the-counter derivatives with other financial institutions that have a net negative fair value (revised definition)</t>
  </si>
  <si>
    <t>17.h.</t>
  </si>
  <si>
    <t>i. Securities outstanding, including the securities issued by insurance subsidiaries</t>
  </si>
  <si>
    <t>17.i.</t>
  </si>
  <si>
    <t>l. Payments including CB reserve accounts payments (e.g. CB payments related to mandatory reserves requirements)</t>
  </si>
  <si>
    <t>18.l.</t>
  </si>
  <si>
    <r>
      <rPr>
        <sz val="10"/>
        <rFont val="Arial"/>
        <family val="2"/>
      </rPr>
      <t>e. Trading and AFS securities, held by insurance subsidiaries only</t>
    </r>
  </si>
  <si>
    <r>
      <t>19.</t>
    </r>
    <r>
      <rPr>
        <sz val="10"/>
        <rFont val="Arial"/>
        <family val="2"/>
      </rPr>
      <t>e.</t>
    </r>
  </si>
  <si>
    <r>
      <rPr>
        <sz val="10"/>
        <rFont val="Arial"/>
        <family val="2"/>
      </rPr>
      <t>f. Level 3 assets, including insurance subsidiaries</t>
    </r>
  </si>
  <si>
    <r>
      <t>19</t>
    </r>
    <r>
      <rPr>
        <sz val="10"/>
        <rFont val="Arial"/>
        <family val="2"/>
      </rPr>
      <t>.f.</t>
    </r>
  </si>
  <si>
    <t>c. Local liabilities in local currency (including derivatives activity)</t>
  </si>
  <si>
    <t>d. Cross-jurisdictional local claims in local currency (excluding derivatives activity)</t>
  </si>
  <si>
    <t>e. Cross-jurisdictional local claims in local currency (including derivatives activity)</t>
  </si>
  <si>
    <t>f. Total foreign claims on an ultimate risk basis (considering Euro Area (EA) as a single jurisdiction)</t>
  </si>
  <si>
    <t>g. Foreign derivatives claims on an ultimate risk basis (considering EA as a single jurisdiction)</t>
  </si>
  <si>
    <t>h. Foreign liabilities on an immediate risk basis, including derivatives (considering EA as a single jurisdiction)</t>
  </si>
  <si>
    <t>20.h.</t>
  </si>
  <si>
    <t>i. Cross-jurisdictional local claims in local currency, excluding derivatives activity (considering EA as a single jurisdiction)</t>
  </si>
  <si>
    <t>20.i.</t>
  </si>
  <si>
    <t>j. Cross-jurisdictional local claims in local currency, including derivatives activity (considering EA as a single jurisdiction)</t>
  </si>
  <si>
    <t>20.j.</t>
  </si>
  <si>
    <t>k. Foreign liabilities, excluding derivatives and local liabilities in local currency (considering EA as a single jurisdiction)</t>
  </si>
  <si>
    <t>20.k.</t>
  </si>
  <si>
    <t>20.k.(1)</t>
  </si>
  <si>
    <t>l. Local liabilities in local currency excluding derivatives (considering EA as a single jurisdiction)</t>
  </si>
  <si>
    <t>20.l.</t>
  </si>
  <si>
    <t>m. Local liabilities in local currency including derivatives (considering EA as a single jurisdiction)</t>
  </si>
  <si>
    <t>20.m</t>
  </si>
  <si>
    <t>b. Number of jurisdictions (considering Euro Area as a single jurisdiction)</t>
  </si>
  <si>
    <r>
      <t>22.</t>
    </r>
    <r>
      <rPr>
        <sz val="10"/>
        <rFont val="Arial"/>
        <family val="2"/>
      </rPr>
      <t>b.</t>
    </r>
  </si>
  <si>
    <t>(1) Item 1.a - General information provided by the supervisory authority</t>
    <phoneticPr fontId="5" type="noConversion"/>
  </si>
  <si>
    <t>https://www.ir.dnb.no/capital-framework</t>
  </si>
  <si>
    <t>https://www.kbc.com</t>
  </si>
  <si>
    <t>l. Swedish krona (SEK)</t>
  </si>
  <si>
    <t>m. United States dollars (USD)</t>
  </si>
  <si>
    <t>n. Payments activity indicator (sum of items 6.a through 6.m)</t>
  </si>
  <si>
    <t>NYK</t>
  </si>
  <si>
    <t>(million EUR, data as of end-2017)</t>
  </si>
  <si>
    <t>Please select a code</t>
  </si>
  <si>
    <t>Please enter a name</t>
  </si>
  <si>
    <t>Please select a date</t>
  </si>
  <si>
    <t>Please select a value</t>
  </si>
  <si>
    <t>Please enter a date</t>
  </si>
  <si>
    <t>Please enter a value</t>
  </si>
  <si>
    <t xml:space="preserve"> </t>
  </si>
  <si>
    <t>Please fill in Section 17.a.</t>
  </si>
  <si>
    <t>Please fill in Section 17.e.</t>
  </si>
  <si>
    <t>in reporting currency</t>
  </si>
  <si>
    <t>Errors detected: 11</t>
  </si>
  <si>
    <t>Errors detected: 12</t>
  </si>
  <si>
    <t>Errors detected: 7</t>
  </si>
  <si>
    <t>Errors detected: 13</t>
  </si>
  <si>
    <t>Errors detected: 1</t>
  </si>
  <si>
    <t>Errors detected: 2</t>
  </si>
  <si>
    <t>Errors detected: 4</t>
  </si>
  <si>
    <t>Errors detected: 3</t>
  </si>
  <si>
    <t>Errors detected: 5</t>
  </si>
  <si>
    <t>Errors detected: 10</t>
  </si>
  <si>
    <t>Errors detected: 6</t>
  </si>
  <si>
    <t>Errors detected: 18</t>
  </si>
  <si>
    <t>Errors detected: 30</t>
  </si>
  <si>
    <t>Errors detected: 16</t>
  </si>
  <si>
    <t>Errors detected: 20</t>
  </si>
  <si>
    <t>(million EUR, data as of end-2018)</t>
  </si>
  <si>
    <t>FI_NOR</t>
  </si>
  <si>
    <t>j. Gross negative fair value of OTC derivatives transactions</t>
  </si>
  <si>
    <t>a. Held-to-maturity securities</t>
  </si>
  <si>
    <t>b. Payments made in the reporting year</t>
  </si>
  <si>
    <t>(1) New Zealand dollars (NZD)</t>
  </si>
  <si>
    <t>(2) Russian rubles (RUB)</t>
  </si>
  <si>
    <t>c. Investment value and guarantee value for unit-linked products with minimum guarantees, gross of reinsurance</t>
  </si>
  <si>
    <t>d. Total exposures, including insurance subsidiaries</t>
  </si>
  <si>
    <t>e. Exposures of insurance subsidiaries:</t>
  </si>
  <si>
    <t>(3) Investment value in consolidated entities</t>
  </si>
  <si>
    <t>a. Intra-financial system assets, including insurance subsidiaries</t>
  </si>
  <si>
    <t>e. Intra-financial system liabilities, including insurance subsidiaries</t>
  </si>
  <si>
    <t>b.  Trading volume of securities issued by sovereigns</t>
  </si>
  <si>
    <t xml:space="preserve">l. Payments made in the reporting year (excluding intragroup payments): of which those that are made to central banks </t>
  </si>
  <si>
    <t xml:space="preserve">(1) Transactions related to central bank operations </t>
  </si>
  <si>
    <t>(2) Payments related to the purchase of sovereign debt</t>
  </si>
  <si>
    <t>(3) Other transactions to central banks</t>
  </si>
  <si>
    <t>e. Trading and AFS securities, held by insurance subsidiaries only</t>
  </si>
  <si>
    <t>f. Level 3 assets, including insurance subsidiaries</t>
  </si>
  <si>
    <t>g. Level 2 Assets (Assets valued for accounting purposes using Level 2 measurement inputs)</t>
  </si>
  <si>
    <t>h. Level 2 assets, including insurance subsidiaries</t>
  </si>
  <si>
    <t xml:space="preserve">i. Average value of Level 3 assets </t>
  </si>
  <si>
    <t xml:space="preserve">j. Average value of Level 2 assets </t>
  </si>
  <si>
    <t>n. Total net local positions in local currency including derivatives, if net positive</t>
  </si>
  <si>
    <t>o. Total net local positions in local currency including derivatives, if net negative</t>
  </si>
  <si>
    <t>p. Total net local positions in local currency in non-EA countries including derivatives, if net positive (cons. EA as a sin. jur.)</t>
  </si>
  <si>
    <t>q. Total net local positions in local currency in non-EA countries including derivatives, if net negative (cons. EA as a sin. jur.)</t>
  </si>
  <si>
    <t>r. Total net local positions in local currency in EA countries including derivatives (considering EA as a single jurisdiction)</t>
  </si>
  <si>
    <t>in eur</t>
  </si>
  <si>
    <t>UPDATED  (LG 11/07/2019)</t>
  </si>
  <si>
    <t>FI</t>
  </si>
  <si>
    <t>https://www.erstegroup.com/en/investors/reports/regulatory-reports</t>
  </si>
  <si>
    <t>https://danskebank.com/-/media/danske-bank-com/file-cloud/2019/4/indicators-for-assessing-systemically-important-banks-2018.pdf</t>
  </si>
  <si>
    <t>https://www.nykredit.com/siteassets/ir/files/g-sib-assessment-indicators-end-2018.pdf</t>
  </si>
  <si>
    <t>https://www.swedbank.com/investor-relations/reports-and-presentations/risk-reports.html</t>
  </si>
  <si>
    <t>GB</t>
  </si>
  <si>
    <t>BayernLB</t>
  </si>
  <si>
    <t>Deutsche</t>
  </si>
  <si>
    <t>DzBank</t>
  </si>
  <si>
    <t xml:space="preserve">NykreditRealkredit </t>
  </si>
  <si>
    <t xml:space="preserve">GRUPO BFA </t>
  </si>
  <si>
    <t>CaixaBank</t>
  </si>
  <si>
    <t>Banco de Sabadell, S.A.</t>
  </si>
  <si>
    <t>Banco Santander</t>
  </si>
  <si>
    <t>BnpParibas</t>
  </si>
  <si>
    <t>CreditAgricole</t>
  </si>
  <si>
    <t>CreditMutuel</t>
  </si>
  <si>
    <t>Postale</t>
  </si>
  <si>
    <t>SocieteGenerale</t>
  </si>
  <si>
    <t>Intesa</t>
  </si>
  <si>
    <t xml:space="preserve">Unicredit </t>
  </si>
  <si>
    <t>ABNAmro</t>
  </si>
  <si>
    <t>StandardChartered</t>
  </si>
  <si>
    <t>GBP</t>
  </si>
  <si>
    <t>USD</t>
  </si>
  <si>
    <t>English / German</t>
  </si>
  <si>
    <t>German / English</t>
  </si>
  <si>
    <t>German</t>
  </si>
  <si>
    <t>Spanish</t>
  </si>
  <si>
    <t>French</t>
  </si>
  <si>
    <t>ITALIAN</t>
  </si>
  <si>
    <t>ENG</t>
  </si>
  <si>
    <t>www.bayernlb.de/internet/media/de/ir/downloads_1/investor_relations_3/systemrelevanz_1/systemrelevanz_2018.pdf</t>
  </si>
  <si>
    <t>https://www.commerzbank.de/de/hauptnavigation/aktionaere/informationen_f_r_fremdkapitalgeber/deckungsregister/transparenzangaben.html</t>
  </si>
  <si>
    <t>https://www.db.com/ir/en/regulatory-reporting.htm</t>
  </si>
  <si>
    <t>https://www.dzbank.com/content/dzbank_com/en/home/DZ_BANK/investor_relations/reports/2018.html</t>
  </si>
  <si>
    <t>https://www.lbbw.de/konzern/news-and-services/finanzberichte/offenlegungsberichte/lbbw_ergebnisdaten_bestimmung_systemrelevanter_institute_31122018_9eh24ownt_m.pdf</t>
  </si>
  <si>
    <t>https://accionistaseinversores.bbva.com/wp-content/uploads/2019/04/BBVA-GSIBs-disclosure-December-2018.pdf</t>
  </si>
  <si>
    <t xml:space="preserve">http://www.bankia.com/en/shareholders-and-investors/economic-and-financial-information/disclosures-to-other-regulatory-bodies/ 
http://www.bankia.com/es/accionistas-e-inversores/informacion-economico-financiera/informacion-publica-a-otros-reguladores/  </t>
  </si>
  <si>
    <t>https://www.caixabank.com/informacionparaaccionistaseinversores/informacioneconomicofinanciera/indicadoresderelevanciasistemicaglobal_en.html</t>
  </si>
  <si>
    <t>https://www.grupbancsabadell.com/en/XTD/INDEX/?url=https://www.grupbancsabadell.com/en/INFORMACION_ACCIONISTAS_E_INVERSORES/INFORMACION_FINANCIERA/OTRAS_PRESENTACIONES/A_O_2018/?menuid=39324&amp;language=en</t>
  </si>
  <si>
    <t>https://www.santander.com/csgs/Satellite/CFWCSancomQP01/es_ES/Corporativo/Accionistas-e-Inversores/Informacion-economico-financiera/Otras-presentaciones.html</t>
  </si>
  <si>
    <t>https://invest.bnpparibas.com/en/conferences-and-publications</t>
  </si>
  <si>
    <t>https://groupebpce.com/investisseurs/resultats-et-publications/pilier-iii</t>
  </si>
  <si>
    <t>https://www.credit-agricole.com/finance/finance/communiques-de-presse-financiers</t>
  </si>
  <si>
    <t>https://www.creditmutuel.com/sites/default/files/uploads-wysiwyg/Presse-et-publications/publications/2018/20190430-indicateurs-de-systemicite-31122018.pdf</t>
  </si>
  <si>
    <t>https://www.labanquepostale.com/legroupe/investisseurs/info-reglementee.autres.html</t>
  </si>
  <si>
    <t>https://www.societegenerale.com/fr/mesurer-notre-performance/donnees-et-publications/document-de-reference</t>
  </si>
  <si>
    <t>http://www.group.intesasanpaolo.com/scriptIsir0/si09/governance/ita_assessment_methodology.jsp</t>
  </si>
  <si>
    <t>https://www.unicreditgroup.eu/content/dam/unicreditgroup-eu/documents/en/investors/financial-reports/2018/4Q18/G-SIBs-Disclosure-31-December-2018.pdf</t>
  </si>
  <si>
    <t xml:space="preserve">https://www.abnamro.com/en/investor-relations/financial-disclosures/index.html </t>
  </si>
  <si>
    <t>https://www.ing.com/Investor-relations/Financial-Reports/Annual-reports.htm</t>
  </si>
  <si>
    <t>https://www.rabobank.com/en/images/template-end18-gsib.pdf</t>
  </si>
  <si>
    <t xml:space="preserve">https://home.barclays/investor-relations/reports-and-events/annual-reports/ </t>
  </si>
  <si>
    <t>https://www.hsbc.com/investors/results-and-announcements/all-reporting/group?page=1&amp;take=20</t>
  </si>
  <si>
    <t>https://www.lloydsbankinggroup.com/investors/financial-performance/other-disclosures/</t>
  </si>
  <si>
    <t>https://www.nationwide.co.uk/about/corporate-information/results-and-accounts#xtab:2018-2019</t>
  </si>
  <si>
    <t>http://investors.rbs.com/results-centre.aspx</t>
  </si>
  <si>
    <t>https://www.sc.com/en/investors/financial-results/#FullYear</t>
  </si>
  <si>
    <t>Caixabank</t>
  </si>
  <si>
    <r>
      <rPr>
        <sz val="12"/>
        <color theme="1"/>
        <rFont val="Calibri"/>
        <family val="2"/>
        <scheme val="minor"/>
      </rPr>
      <t>Identified as G-SIB?</t>
    </r>
    <r>
      <rPr>
        <sz val="10"/>
        <rFont val="Arial"/>
        <family val="2"/>
      </rPr>
      <t xml:space="preserve"> </t>
    </r>
    <r>
      <rPr>
        <sz val="9"/>
        <color theme="1"/>
        <rFont val="Calibri"/>
        <family val="2"/>
        <scheme val="minor"/>
      </rPr>
      <t>(based on year end data as of)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</si>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</sst>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_-;\-* #,##0.00_-;_-* &quot;-&quot;??_-;_-@_-"/>
    <numFmt numFmtId="165" formatCode="[$€-2]\ #,##0"/>
    <numFmt numFmtId="166" formatCode="yyyy\-mm\-dd"/>
    <numFmt numFmtId="167" formatCode="_(* #,##0_);_(* \(#,##0\);_(* &quot;-&quot;??_);_(@_)"/>
    <numFmt numFmtId="168" formatCode="###\ ###\ ###\ ###\ ##0"/>
    <numFmt numFmtId="169" formatCode="###\ ###\ ##0"/>
    <numFmt numFmtId="170" formatCode="0.0%"/>
    <numFmt numFmtId="171" formatCode="#,##0\ [$€-1];[Red]\-#,##0\ [$€-1]"/>
  </numFmts>
  <fonts count="6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sz val="16"/>
      <name val="Wingdings"/>
      <charset val="2"/>
    </font>
    <font>
      <b/>
      <sz val="14"/>
      <name val="Arial"/>
      <family val="2"/>
    </font>
    <font>
      <sz val="11"/>
      <color theme="1"/>
      <name val="Calibri"/>
      <family val="3"/>
      <charset val="128"/>
      <scheme val="minor"/>
    </font>
    <font>
      <sz val="11"/>
      <color rgb="FF9C0006"/>
      <name val="Calibri"/>
      <family val="3"/>
      <charset val="128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sz val="10"/>
      <color rgb="FFFFFF0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trike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3" tint="-0.249977111117893"/>
      <name val="Calibri"/>
      <family val="2"/>
      <scheme val="minor"/>
    </font>
    <font>
      <i/>
      <sz val="10"/>
      <color theme="3" tint="-0.249977111117893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8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12"/>
      <name val="Arial"/>
      <family val="2"/>
    </font>
    <font>
      <b/>
      <sz val="14"/>
      <color theme="1" tint="4.9989318521683403E-2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 tint="-0.499984740745262"/>
      <name val="Arial"/>
      <family val="2"/>
    </font>
    <font>
      <sz val="10"/>
      <color rgb="FF002060"/>
      <name val="Arial"/>
      <family val="2"/>
    </font>
    <font>
      <sz val="10"/>
      <color theme="0" tint="-0.249977111117893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7CE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rgb="FFFFEC72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theme="5" tint="0.59999389629810485"/>
        <bgColor indexed="45"/>
      </patternFill>
    </fill>
    <fill>
      <patternFill patternType="solid">
        <fgColor rgb="FFFFCC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BCBDBC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BCBDBC"/>
      </top>
      <bottom style="thin">
        <color rgb="FFBCBDBC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BCBDBC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CBDBC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medium">
        <color theme="3" tint="-0.499984740745262"/>
      </top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medium">
        <color theme="3" tint="-0.499984740745262"/>
      </top>
      <bottom style="medium">
        <color theme="3" tint="-0.499984740745262"/>
      </bottom>
      <diagonal/>
    </border>
    <border>
      <left style="dotted">
        <color auto="1"/>
      </left>
      <right/>
      <top style="medium">
        <color theme="3" tint="-0.499984740745262"/>
      </top>
      <bottom/>
      <diagonal/>
    </border>
    <border>
      <left style="dotted">
        <color auto="1"/>
      </left>
      <right/>
      <top/>
      <bottom style="medium">
        <color theme="3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auto="1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2" borderId="0" applyFont="0" applyBorder="0"/>
    <xf numFmtId="3" fontId="3" fillId="3" borderId="1">
      <alignment horizontal="right" vertical="center"/>
      <protection locked="0"/>
    </xf>
    <xf numFmtId="0" fontId="13" fillId="4" borderId="0" applyNumberFormat="0" applyBorder="0" applyAlignment="0" applyProtection="0"/>
    <xf numFmtId="3" fontId="3" fillId="0" borderId="2">
      <alignment horizontal="right" vertical="center"/>
    </xf>
    <xf numFmtId="0" fontId="4" fillId="5" borderId="3">
      <alignment horizontal="left" vertical="center" indent="1"/>
    </xf>
    <xf numFmtId="43" fontId="3" fillId="0" borderId="0" applyFont="0" applyFill="0" applyBorder="0" applyAlignment="0" applyProtection="0"/>
    <xf numFmtId="0" fontId="3" fillId="3" borderId="1">
      <alignment horizontal="left" vertical="center" indent="1"/>
    </xf>
    <xf numFmtId="0" fontId="6" fillId="2" borderId="4" applyNumberFormat="0" applyFill="0" applyBorder="0" applyAlignment="0" applyProtection="0">
      <alignment horizontal="left"/>
    </xf>
    <xf numFmtId="0" fontId="4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4" fillId="2" borderId="0" applyNumberFormat="0" applyFill="0" applyBorder="0" applyAlignment="0" applyProtection="0"/>
    <xf numFmtId="9" fontId="3" fillId="0" borderId="0" applyFont="0" applyFill="0" applyBorder="0" applyAlignment="0" applyProtection="0"/>
    <xf numFmtId="0" fontId="7" fillId="3" borderId="1">
      <alignment horizontal="center" vertical="center"/>
    </xf>
    <xf numFmtId="3" fontId="3" fillId="6" borderId="1">
      <alignment horizontal="right" vertical="center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0" borderId="0">
      <alignment vertical="center"/>
    </xf>
    <xf numFmtId="0" fontId="2" fillId="0" borderId="0"/>
    <xf numFmtId="0" fontId="3" fillId="2" borderId="0" applyFont="0" applyBorder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2" borderId="4" applyNumberFormat="0" applyFill="0" applyBorder="0" applyAlignment="0" applyProtection="0">
      <alignment horizontal="left"/>
    </xf>
    <xf numFmtId="0" fontId="4" fillId="0" borderId="0" applyNumberForma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53">
    <xf numFmtId="0" fontId="0" fillId="2" borderId="0" xfId="0"/>
    <xf numFmtId="0" fontId="0" fillId="2" borderId="0" xfId="0" applyBorder="1" applyProtection="1"/>
    <xf numFmtId="0" fontId="10" fillId="2" borderId="0" xfId="0" applyFont="1" applyBorder="1" applyAlignment="1" applyProtection="1">
      <alignment horizontal="center" vertical="center"/>
    </xf>
    <xf numFmtId="0" fontId="0" fillId="2" borderId="0" xfId="0" applyBorder="1" applyAlignment="1" applyProtection="1">
      <alignment vertical="center"/>
    </xf>
    <xf numFmtId="0" fontId="3" fillId="2" borderId="0" xfId="0" applyFont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Alignment="1">
      <alignment vertical="center"/>
    </xf>
    <xf numFmtId="0" fontId="3" fillId="2" borderId="0" xfId="0" applyFont="1" applyBorder="1" applyAlignment="1">
      <alignment vertical="center"/>
    </xf>
    <xf numFmtId="0" fontId="0" fillId="2" borderId="0" xfId="0" applyBorder="1" applyAlignment="1">
      <alignment vertical="center"/>
    </xf>
    <xf numFmtId="0" fontId="0" fillId="2" borderId="0" xfId="0" applyAlignment="1">
      <alignment vertical="center"/>
    </xf>
    <xf numFmtId="0" fontId="4" fillId="2" borderId="0" xfId="8" applyFill="1" applyBorder="1" applyAlignment="1" applyProtection="1">
      <alignment horizontal="left" vertical="center"/>
    </xf>
    <xf numFmtId="0" fontId="4" fillId="2" borderId="0" xfId="8" applyFill="1" applyBorder="1" applyAlignment="1" applyProtection="1">
      <alignment vertical="center"/>
    </xf>
    <xf numFmtId="0" fontId="0" fillId="2" borderId="0" xfId="0" applyAlignment="1">
      <alignment horizontal="left" vertical="center"/>
    </xf>
    <xf numFmtId="0" fontId="3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49" fontId="4" fillId="6" borderId="0" xfId="8" applyNumberFormat="1" applyFill="1" applyBorder="1" applyAlignment="1" applyProtection="1">
      <alignment horizontal="left" vertical="center" indent="1"/>
    </xf>
    <xf numFmtId="0" fontId="4" fillId="6" borderId="0" xfId="8" applyFill="1" applyBorder="1" applyAlignment="1" applyProtection="1">
      <alignment horizontal="left" vertical="center" indent="1"/>
    </xf>
    <xf numFmtId="0" fontId="3" fillId="6" borderId="0" xfId="0" applyFont="1" applyFill="1" applyBorder="1" applyAlignment="1" applyProtection="1">
      <alignment horizontal="left" vertical="center" indent="1"/>
    </xf>
    <xf numFmtId="0" fontId="3" fillId="6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 indent="1"/>
    </xf>
    <xf numFmtId="49" fontId="0" fillId="2" borderId="0" xfId="0" applyNumberFormat="1" applyBorder="1" applyAlignment="1" applyProtection="1">
      <alignment horizontal="left" vertical="center" indent="1"/>
    </xf>
    <xf numFmtId="49" fontId="0" fillId="0" borderId="0" xfId="0" applyNumberForma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vertical="center" indent="1"/>
    </xf>
    <xf numFmtId="0" fontId="0" fillId="2" borderId="0" xfId="0" applyAlignment="1" applyProtection="1">
      <alignment horizontal="left" vertical="center"/>
    </xf>
    <xf numFmtId="0" fontId="5" fillId="6" borderId="0" xfId="0" applyFont="1" applyFill="1" applyBorder="1" applyAlignment="1" applyProtection="1">
      <alignment horizontal="center" vertical="center" wrapText="1"/>
    </xf>
    <xf numFmtId="0" fontId="5" fillId="2" borderId="0" xfId="0" applyFont="1" applyBorder="1" applyAlignment="1" applyProtection="1">
      <alignment horizontal="center" vertical="center"/>
    </xf>
    <xf numFmtId="0" fontId="4" fillId="2" borderId="0" xfId="8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  <protection locked="0"/>
    </xf>
    <xf numFmtId="49" fontId="0" fillId="8" borderId="6" xfId="0" applyNumberFormat="1" applyFill="1" applyBorder="1" applyAlignment="1" applyProtection="1">
      <alignment horizontal="left" vertical="center" indent="1"/>
    </xf>
    <xf numFmtId="0" fontId="3" fillId="8" borderId="6" xfId="0" applyFont="1" applyFill="1" applyBorder="1" applyAlignment="1" applyProtection="1">
      <alignment horizontal="center" vertical="center"/>
    </xf>
    <xf numFmtId="167" fontId="3" fillId="9" borderId="6" xfId="5" applyNumberFormat="1" applyFont="1" applyFill="1" applyBorder="1" applyAlignment="1" applyProtection="1">
      <alignment horizontal="center" vertical="center"/>
      <protection locked="0"/>
    </xf>
    <xf numFmtId="0" fontId="0" fillId="9" borderId="6" xfId="0" applyFont="1" applyFill="1" applyBorder="1" applyAlignment="1" applyProtection="1">
      <alignment horizontal="center" vertical="center" wrapText="1"/>
      <protection locked="0"/>
    </xf>
    <xf numFmtId="3" fontId="3" fillId="9" borderId="6" xfId="1" applyFill="1" applyBorder="1" applyProtection="1">
      <alignment horizontal="right" vertical="center"/>
      <protection locked="0"/>
    </xf>
    <xf numFmtId="0" fontId="0" fillId="6" borderId="6" xfId="0" applyFont="1" applyFill="1" applyBorder="1" applyAlignment="1" applyProtection="1">
      <alignment horizontal="center" vertical="center"/>
    </xf>
    <xf numFmtId="3" fontId="3" fillId="6" borderId="6" xfId="14" applyBorder="1" applyProtection="1">
      <alignment horizontal="right" vertical="center"/>
    </xf>
    <xf numFmtId="49" fontId="0" fillId="8" borderId="7" xfId="0" applyNumberFormat="1" applyFill="1" applyBorder="1" applyAlignment="1" applyProtection="1">
      <alignment horizontal="left" vertical="center" indent="1"/>
    </xf>
    <xf numFmtId="0" fontId="7" fillId="6" borderId="6" xfId="2" applyFont="1" applyFill="1" applyBorder="1" applyAlignment="1" applyProtection="1">
      <alignment horizontal="center" vertical="center"/>
    </xf>
    <xf numFmtId="49" fontId="0" fillId="8" borderId="8" xfId="0" applyNumberFormat="1" applyFill="1" applyBorder="1" applyAlignment="1" applyProtection="1">
      <alignment horizontal="left" vertical="center" indent="1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49" fontId="5" fillId="8" borderId="10" xfId="0" applyNumberFormat="1" applyFont="1" applyFill="1" applyBorder="1" applyAlignment="1" applyProtection="1">
      <alignment horizontal="left" vertical="center"/>
    </xf>
    <xf numFmtId="49" fontId="5" fillId="8" borderId="11" xfId="0" applyNumberFormat="1" applyFont="1" applyFill="1" applyBorder="1" applyAlignment="1" applyProtection="1">
      <alignment horizontal="left" vertical="center"/>
    </xf>
    <xf numFmtId="0" fontId="3" fillId="8" borderId="12" xfId="0" applyFont="1" applyFill="1" applyBorder="1" applyAlignment="1" applyProtection="1">
      <alignment vertical="center"/>
    </xf>
    <xf numFmtId="0" fontId="0" fillId="6" borderId="10" xfId="0" applyFill="1" applyBorder="1" applyAlignment="1" applyProtection="1">
      <alignment horizontal="left" vertical="center" indent="1"/>
    </xf>
    <xf numFmtId="0" fontId="0" fillId="6" borderId="11" xfId="0" applyFill="1" applyBorder="1" applyAlignment="1" applyProtection="1">
      <alignment horizontal="left" vertical="center" indent="1"/>
    </xf>
    <xf numFmtId="0" fontId="0" fillId="6" borderId="12" xfId="0" applyFont="1" applyFill="1" applyBorder="1" applyAlignment="1" applyProtection="1">
      <alignment vertical="center"/>
    </xf>
    <xf numFmtId="0" fontId="0" fillId="2" borderId="12" xfId="0" applyFont="1" applyBorder="1" applyAlignment="1" applyProtection="1">
      <alignment vertical="center" wrapText="1"/>
    </xf>
    <xf numFmtId="0" fontId="0" fillId="6" borderId="11" xfId="0" applyFill="1" applyBorder="1" applyAlignment="1" applyProtection="1">
      <alignment horizontal="left" vertical="center" indent="2"/>
    </xf>
    <xf numFmtId="0" fontId="4" fillId="5" borderId="10" xfId="4" applyBorder="1" applyProtection="1">
      <alignment horizontal="left" vertical="center" indent="1"/>
    </xf>
    <xf numFmtId="0" fontId="4" fillId="5" borderId="11" xfId="0" applyFont="1" applyFill="1" applyBorder="1" applyAlignment="1" applyProtection="1">
      <alignment horizontal="left" vertical="center"/>
    </xf>
    <xf numFmtId="0" fontId="4" fillId="5" borderId="12" xfId="0" applyFont="1" applyFill="1" applyBorder="1" applyAlignment="1" applyProtection="1">
      <alignment horizontal="left" vertical="center"/>
    </xf>
    <xf numFmtId="0" fontId="3" fillId="8" borderId="11" xfId="0" applyFont="1" applyFill="1" applyBorder="1" applyAlignment="1" applyProtection="1">
      <alignment vertical="center"/>
    </xf>
    <xf numFmtId="0" fontId="0" fillId="11" borderId="6" xfId="0" applyFont="1" applyFill="1" applyBorder="1" applyAlignment="1" applyProtection="1">
      <alignment horizontal="center" vertical="center"/>
      <protection locked="0"/>
    </xf>
    <xf numFmtId="0" fontId="0" fillId="11" borderId="6" xfId="0" applyFont="1" applyFill="1" applyBorder="1" applyAlignment="1" applyProtection="1">
      <alignment horizontal="center" vertical="center" wrapText="1"/>
      <protection locked="0"/>
    </xf>
    <xf numFmtId="166" fontId="0" fillId="11" borderId="6" xfId="0" applyNumberFormat="1" applyFont="1" applyFill="1" applyBorder="1" applyAlignment="1" applyProtection="1">
      <alignment horizontal="center" vertical="center"/>
      <protection locked="0"/>
    </xf>
    <xf numFmtId="0" fontId="3" fillId="12" borderId="12" xfId="0" applyFont="1" applyFill="1" applyBorder="1" applyAlignment="1" applyProtection="1">
      <alignment horizontal="left" vertical="center" indent="1"/>
    </xf>
    <xf numFmtId="0" fontId="0" fillId="0" borderId="13" xfId="0" applyFont="1" applyFill="1" applyBorder="1" applyAlignment="1" applyProtection="1">
      <alignment horizontal="center" vertical="center"/>
    </xf>
    <xf numFmtId="165" fontId="0" fillId="6" borderId="6" xfId="0" applyNumberFormat="1" applyFont="1" applyFill="1" applyBorder="1" applyAlignment="1" applyProtection="1">
      <alignment horizontal="right" vertical="center" indent="1"/>
    </xf>
    <xf numFmtId="49" fontId="5" fillId="8" borderId="14" xfId="0" applyNumberFormat="1" applyFont="1" applyFill="1" applyBorder="1" applyAlignment="1" applyProtection="1">
      <alignment horizontal="left" vertical="center"/>
    </xf>
    <xf numFmtId="49" fontId="5" fillId="8" borderId="15" xfId="0" applyNumberFormat="1" applyFont="1" applyFill="1" applyBorder="1" applyAlignment="1" applyProtection="1">
      <alignment horizontal="left" vertical="center"/>
    </xf>
    <xf numFmtId="3" fontId="3" fillId="9" borderId="12" xfId="1" applyFont="1" applyFill="1" applyBorder="1" applyProtection="1">
      <alignment horizontal="right" vertical="center"/>
      <protection locked="0"/>
    </xf>
    <xf numFmtId="0" fontId="0" fillId="6" borderId="11" xfId="0" applyFont="1" applyFill="1" applyBorder="1" applyAlignment="1" applyProtection="1">
      <alignment vertical="center"/>
    </xf>
    <xf numFmtId="9" fontId="3" fillId="0" borderId="6" xfId="12" applyFont="1" applyFill="1" applyBorder="1" applyAlignment="1" applyProtection="1">
      <alignment horizontal="right" vertical="center"/>
    </xf>
    <xf numFmtId="0" fontId="0" fillId="0" borderId="15" xfId="0" applyFont="1" applyFill="1" applyBorder="1" applyAlignment="1" applyProtection="1">
      <alignment horizontal="center" vertical="center"/>
    </xf>
    <xf numFmtId="49" fontId="5" fillId="8" borderId="16" xfId="0" applyNumberFormat="1" applyFont="1" applyFill="1" applyBorder="1" applyAlignment="1" applyProtection="1">
      <alignment horizontal="left" vertical="center"/>
    </xf>
    <xf numFmtId="0" fontId="3" fillId="8" borderId="15" xfId="0" applyFont="1" applyFill="1" applyBorder="1" applyAlignment="1" applyProtection="1">
      <alignment vertical="center"/>
    </xf>
    <xf numFmtId="0" fontId="4" fillId="5" borderId="11" xfId="0" applyFon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indent="1"/>
    </xf>
    <xf numFmtId="0" fontId="3" fillId="2" borderId="0" xfId="0" applyFont="1" applyBorder="1" applyAlignment="1">
      <alignment horizontal="left" vertical="center" indent="1"/>
    </xf>
    <xf numFmtId="0" fontId="3" fillId="2" borderId="17" xfId="0" applyFont="1" applyFill="1" applyBorder="1" applyAlignment="1" applyProtection="1">
      <alignment horizontal="left" vertical="center"/>
    </xf>
    <xf numFmtId="0" fontId="0" fillId="2" borderId="18" xfId="0" applyBorder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4" fillId="6" borderId="17" xfId="8" applyFont="1" applyFill="1" applyBorder="1" applyAlignment="1" applyProtection="1">
      <alignment horizontal="left" vertical="center"/>
    </xf>
    <xf numFmtId="0" fontId="3" fillId="2" borderId="17" xfId="8" applyFont="1" applyFill="1" applyBorder="1" applyAlignment="1" applyProtection="1">
      <alignment horizontal="left" vertical="center"/>
    </xf>
    <xf numFmtId="0" fontId="0" fillId="2" borderId="18" xfId="0" applyBorder="1" applyAlignment="1" applyProtection="1">
      <alignment horizontal="left" vertical="center"/>
    </xf>
    <xf numFmtId="0" fontId="4" fillId="2" borderId="17" xfId="8" applyFont="1" applyFill="1" applyBorder="1" applyAlignment="1" applyProtection="1">
      <alignment horizontal="left" vertical="center"/>
    </xf>
    <xf numFmtId="0" fontId="4" fillId="6" borderId="17" xfId="8" applyFont="1" applyFill="1" applyBorder="1" applyAlignment="1" applyProtection="1">
      <alignment horizontal="left" vertical="center" indent="1"/>
    </xf>
    <xf numFmtId="0" fontId="3" fillId="6" borderId="17" xfId="0" applyFont="1" applyFill="1" applyBorder="1" applyAlignment="1" applyProtection="1">
      <alignment horizontal="left" vertical="center" indent="1"/>
    </xf>
    <xf numFmtId="0" fontId="3" fillId="2" borderId="17" xfId="0" applyFont="1" applyFill="1" applyBorder="1" applyAlignment="1" applyProtection="1">
      <alignment horizontal="left" vertical="center" indent="1"/>
    </xf>
    <xf numFmtId="0" fontId="0" fillId="2" borderId="17" xfId="0" applyBorder="1" applyProtection="1"/>
    <xf numFmtId="0" fontId="0" fillId="2" borderId="18" xfId="0" applyBorder="1" applyProtection="1"/>
    <xf numFmtId="0" fontId="0" fillId="2" borderId="19" xfId="0" applyBorder="1" applyProtection="1"/>
    <xf numFmtId="0" fontId="0" fillId="2" borderId="20" xfId="0" applyBorder="1" applyProtection="1"/>
    <xf numFmtId="0" fontId="0" fillId="2" borderId="20" xfId="0" applyBorder="1" applyAlignment="1" applyProtection="1">
      <alignment horizontal="left" indent="1"/>
    </xf>
    <xf numFmtId="0" fontId="0" fillId="2" borderId="21" xfId="0" applyBorder="1" applyProtection="1"/>
    <xf numFmtId="49" fontId="0" fillId="2" borderId="10" xfId="0" applyNumberFormat="1" applyFill="1" applyBorder="1" applyAlignment="1" applyProtection="1">
      <alignment horizontal="left" vertical="center" indent="1"/>
    </xf>
    <xf numFmtId="49" fontId="0" fillId="2" borderId="11" xfId="0" applyNumberFormat="1" applyFill="1" applyBorder="1" applyAlignment="1" applyProtection="1">
      <alignment horizontal="left" vertical="center" indent="1"/>
    </xf>
    <xf numFmtId="0" fontId="3" fillId="6" borderId="12" xfId="0" applyFont="1" applyFill="1" applyBorder="1" applyAlignment="1" applyProtection="1">
      <alignment vertical="center"/>
    </xf>
    <xf numFmtId="49" fontId="0" fillId="2" borderId="10" xfId="0" applyNumberFormat="1" applyFill="1" applyBorder="1" applyAlignment="1" applyProtection="1">
      <alignment horizontal="left" vertical="center" indent="2"/>
    </xf>
    <xf numFmtId="49" fontId="0" fillId="2" borderId="11" xfId="0" applyNumberFormat="1" applyFill="1" applyBorder="1" applyAlignment="1" applyProtection="1">
      <alignment horizontal="left" vertical="center" indent="2"/>
    </xf>
    <xf numFmtId="49" fontId="0" fillId="2" borderId="10" xfId="0" applyNumberFormat="1" applyBorder="1" applyAlignment="1" applyProtection="1">
      <alignment horizontal="left" vertical="center" indent="2"/>
    </xf>
    <xf numFmtId="49" fontId="0" fillId="2" borderId="11" xfId="0" applyNumberFormat="1" applyBorder="1" applyAlignment="1" applyProtection="1">
      <alignment horizontal="left" vertical="center" indent="2"/>
    </xf>
    <xf numFmtId="0" fontId="3" fillId="2" borderId="12" xfId="0" applyFont="1" applyBorder="1" applyAlignment="1" applyProtection="1">
      <alignment vertical="center"/>
    </xf>
    <xf numFmtId="0" fontId="0" fillId="6" borderId="12" xfId="0" applyFon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left" vertical="center" indent="2"/>
    </xf>
    <xf numFmtId="0" fontId="0" fillId="0" borderId="11" xfId="0" applyFill="1" applyBorder="1" applyAlignment="1" applyProtection="1">
      <alignment horizontal="left" vertical="center" indent="2"/>
    </xf>
    <xf numFmtId="0" fontId="0" fillId="0" borderId="10" xfId="0" applyFill="1" applyBorder="1" applyAlignment="1" applyProtection="1">
      <alignment horizontal="left" vertical="center" indent="1"/>
    </xf>
    <xf numFmtId="0" fontId="0" fillId="0" borderId="11" xfId="0" applyFill="1" applyBorder="1" applyAlignment="1" applyProtection="1">
      <alignment horizontal="left" vertical="center" indent="1"/>
    </xf>
    <xf numFmtId="0" fontId="0" fillId="6" borderId="12" xfId="0" applyFill="1" applyBorder="1" applyAlignment="1" applyProtection="1">
      <alignment horizontal="left" vertical="center" indent="1"/>
    </xf>
    <xf numFmtId="0" fontId="3" fillId="2" borderId="20" xfId="0" applyFont="1" applyBorder="1" applyAlignment="1" applyProtection="1">
      <alignment vertical="center"/>
    </xf>
    <xf numFmtId="0" fontId="3" fillId="2" borderId="20" xfId="0" applyFont="1" applyBorder="1" applyAlignment="1" applyProtection="1">
      <alignment horizontal="left" vertical="center" indent="1"/>
    </xf>
    <xf numFmtId="0" fontId="0" fillId="2" borderId="20" xfId="0" applyBorder="1" applyAlignment="1" applyProtection="1">
      <alignment vertical="center"/>
    </xf>
    <xf numFmtId="166" fontId="0" fillId="14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vertical="center"/>
    </xf>
    <xf numFmtId="0" fontId="0" fillId="0" borderId="12" xfId="0" applyFill="1" applyBorder="1" applyAlignment="1" applyProtection="1">
      <alignment horizontal="left" vertical="center" indent="1"/>
    </xf>
    <xf numFmtId="0" fontId="11" fillId="2" borderId="0" xfId="7" applyFont="1" applyFill="1" applyBorder="1" applyAlignment="1" applyProtection="1">
      <alignment horizontal="center" vertical="center"/>
    </xf>
    <xf numFmtId="0" fontId="9" fillId="2" borderId="0" xfId="7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horizontal="left" vertical="center"/>
    </xf>
    <xf numFmtId="0" fontId="0" fillId="2" borderId="20" xfId="0" applyBorder="1" applyAlignment="1" applyProtection="1">
      <alignment horizontal="left" vertical="center" indent="1"/>
    </xf>
    <xf numFmtId="0" fontId="0" fillId="2" borderId="20" xfId="0" applyBorder="1" applyAlignment="1" applyProtection="1">
      <alignment horizontal="center" vertical="center"/>
    </xf>
    <xf numFmtId="49" fontId="0" fillId="2" borderId="20" xfId="0" applyNumberFormat="1" applyBorder="1" applyAlignment="1" applyProtection="1">
      <alignment horizontal="left" vertical="center" indent="1"/>
    </xf>
    <xf numFmtId="0" fontId="0" fillId="2" borderId="21" xfId="0" applyBorder="1" applyAlignment="1" applyProtection="1">
      <alignment vertical="center"/>
    </xf>
    <xf numFmtId="0" fontId="3" fillId="2" borderId="14" xfId="0" applyFont="1" applyFill="1" applyBorder="1" applyAlignment="1" applyProtection="1">
      <alignment horizontal="left" vertical="center"/>
    </xf>
    <xf numFmtId="0" fontId="0" fillId="2" borderId="16" xfId="0" applyBorder="1" applyAlignment="1" applyProtection="1">
      <alignment horizontal="left" vertical="center" indent="1"/>
    </xf>
    <xf numFmtId="0" fontId="0" fillId="2" borderId="16" xfId="0" applyBorder="1" applyAlignment="1" applyProtection="1">
      <alignment vertical="center"/>
    </xf>
    <xf numFmtId="0" fontId="0" fillId="2" borderId="16" xfId="0" applyBorder="1" applyAlignment="1" applyProtection="1">
      <alignment horizontal="center" vertical="center"/>
    </xf>
    <xf numFmtId="49" fontId="0" fillId="2" borderId="16" xfId="0" applyNumberFormat="1" applyBorder="1" applyAlignment="1" applyProtection="1">
      <alignment horizontal="left" vertical="center" indent="1"/>
    </xf>
    <xf numFmtId="0" fontId="0" fillId="2" borderId="15" xfId="0" applyBorder="1" applyAlignment="1" applyProtection="1">
      <alignment vertical="center"/>
    </xf>
    <xf numFmtId="0" fontId="3" fillId="2" borderId="19" xfId="0" applyFont="1" applyFill="1" applyBorder="1" applyAlignment="1" applyProtection="1">
      <alignment vertical="center"/>
    </xf>
    <xf numFmtId="0" fontId="3" fillId="2" borderId="20" xfId="0" applyFont="1" applyBorder="1" applyAlignment="1" applyProtection="1">
      <alignment horizontal="center" vertical="center"/>
    </xf>
    <xf numFmtId="3" fontId="3" fillId="2" borderId="20" xfId="0" applyNumberFormat="1" applyFont="1" applyBorder="1" applyAlignment="1" applyProtection="1">
      <alignment horizontal="right" vertical="center"/>
    </xf>
    <xf numFmtId="49" fontId="3" fillId="2" borderId="20" xfId="0" applyNumberFormat="1" applyFont="1" applyBorder="1" applyAlignment="1" applyProtection="1">
      <alignment horizontal="left" vertical="center" indent="1"/>
    </xf>
    <xf numFmtId="0" fontId="10" fillId="2" borderId="20" xfId="0" applyFont="1" applyBorder="1" applyAlignment="1" applyProtection="1">
      <alignment horizontal="center" vertical="center"/>
    </xf>
    <xf numFmtId="0" fontId="4" fillId="6" borderId="14" xfId="8" applyFont="1" applyFill="1" applyBorder="1" applyAlignment="1" applyProtection="1">
      <alignment horizontal="left" vertical="center" indent="1"/>
    </xf>
    <xf numFmtId="0" fontId="4" fillId="6" borderId="16" xfId="8" applyFill="1" applyBorder="1" applyAlignment="1" applyProtection="1">
      <alignment horizontal="left" vertical="center" indent="1"/>
    </xf>
    <xf numFmtId="0" fontId="4" fillId="2" borderId="16" xfId="8" applyFill="1" applyBorder="1" applyAlignment="1" applyProtection="1">
      <alignment horizontal="left" vertical="center"/>
    </xf>
    <xf numFmtId="0" fontId="4" fillId="2" borderId="16" xfId="8" applyFill="1" applyBorder="1" applyAlignment="1" applyProtection="1">
      <alignment horizontal="center" vertical="center"/>
    </xf>
    <xf numFmtId="0" fontId="4" fillId="2" borderId="16" xfId="8" applyFill="1" applyBorder="1" applyAlignment="1" applyProtection="1">
      <alignment vertical="center"/>
    </xf>
    <xf numFmtId="49" fontId="4" fillId="6" borderId="16" xfId="8" applyNumberFormat="1" applyFill="1" applyBorder="1" applyAlignment="1" applyProtection="1">
      <alignment horizontal="left" vertical="center" indent="1"/>
    </xf>
    <xf numFmtId="0" fontId="10" fillId="2" borderId="16" xfId="0" applyFont="1" applyBorder="1" applyAlignment="1" applyProtection="1">
      <alignment horizontal="center" vertical="center"/>
    </xf>
    <xf numFmtId="49" fontId="0" fillId="0" borderId="20" xfId="0" applyNumberFormat="1" applyFill="1" applyBorder="1" applyAlignment="1" applyProtection="1">
      <alignment horizontal="left" vertical="center" indent="1"/>
    </xf>
    <xf numFmtId="0" fontId="0" fillId="2" borderId="14" xfId="0" applyBorder="1" applyProtection="1"/>
    <xf numFmtId="0" fontId="6" fillId="2" borderId="16" xfId="7" applyFont="1" applyFill="1" applyBorder="1" applyAlignment="1" applyProtection="1"/>
    <xf numFmtId="0" fontId="0" fillId="2" borderId="16" xfId="0" applyBorder="1" applyAlignment="1" applyProtection="1">
      <alignment horizontal="center"/>
    </xf>
    <xf numFmtId="0" fontId="0" fillId="2" borderId="16" xfId="0" applyBorder="1" applyProtection="1"/>
    <xf numFmtId="0" fontId="0" fillId="2" borderId="16" xfId="0" applyBorder="1" applyAlignment="1" applyProtection="1">
      <alignment horizontal="left" indent="1"/>
    </xf>
    <xf numFmtId="0" fontId="0" fillId="2" borderId="15" xfId="0" applyBorder="1" applyProtection="1"/>
    <xf numFmtId="0" fontId="3" fillId="6" borderId="6" xfId="0" applyFont="1" applyFill="1" applyBorder="1" applyAlignment="1" applyProtection="1">
      <alignment horizontal="center" vertical="center"/>
    </xf>
    <xf numFmtId="0" fontId="0" fillId="6" borderId="10" xfId="0" applyFill="1" applyBorder="1" applyAlignment="1" applyProtection="1">
      <alignment horizontal="left" vertical="center" indent="2"/>
    </xf>
    <xf numFmtId="0" fontId="14" fillId="9" borderId="6" xfId="11" applyFill="1" applyBorder="1" applyAlignment="1" applyProtection="1">
      <alignment horizontal="left" vertical="center" indent="1"/>
      <protection locked="0"/>
    </xf>
    <xf numFmtId="0" fontId="3" fillId="2" borderId="0" xfId="0" applyFont="1" applyAlignment="1" applyProtection="1">
      <alignment vertical="center"/>
    </xf>
    <xf numFmtId="0" fontId="3" fillId="12" borderId="11" xfId="0" applyFont="1" applyFill="1" applyBorder="1" applyAlignment="1" applyProtection="1">
      <alignment horizontal="left" vertical="center" indent="1"/>
    </xf>
    <xf numFmtId="0" fontId="0" fillId="2" borderId="0" xfId="0" applyProtection="1"/>
    <xf numFmtId="3" fontId="0" fillId="6" borderId="6" xfId="0" applyNumberFormat="1" applyFont="1" applyFill="1" applyBorder="1" applyAlignment="1" applyProtection="1">
      <alignment horizontal="right" vertical="center" indent="1"/>
    </xf>
    <xf numFmtId="3" fontId="3" fillId="9" borderId="6" xfId="1" applyFont="1" applyFill="1" applyBorder="1" applyProtection="1">
      <alignment horizontal="right" vertical="center"/>
      <protection locked="0"/>
    </xf>
    <xf numFmtId="0" fontId="0" fillId="7" borderId="22" xfId="0" applyFont="1" applyFill="1" applyBorder="1" applyAlignment="1" applyProtection="1">
      <alignment horizontal="left" vertical="top" wrapText="1" indent="1"/>
      <protection locked="0"/>
    </xf>
    <xf numFmtId="0" fontId="3" fillId="13" borderId="23" xfId="6" applyFont="1" applyFill="1" applyBorder="1" applyAlignment="1" applyProtection="1">
      <alignment horizontal="left" vertical="top" wrapText="1" indent="1"/>
      <protection locked="0"/>
    </xf>
    <xf numFmtId="166" fontId="0" fillId="13" borderId="6" xfId="0" applyNumberFormat="1" applyFont="1" applyFill="1" applyBorder="1" applyAlignment="1" applyProtection="1">
      <alignment horizontal="center" vertical="center"/>
      <protection locked="0"/>
    </xf>
    <xf numFmtId="0" fontId="0" fillId="13" borderId="6" xfId="0" applyFont="1" applyFill="1" applyBorder="1" applyAlignment="1" applyProtection="1">
      <alignment horizontal="center" vertical="center"/>
      <protection locked="0"/>
    </xf>
    <xf numFmtId="0" fontId="15" fillId="0" borderId="0" xfId="18" applyFont="1" applyAlignment="1"/>
    <xf numFmtId="0" fontId="15" fillId="0" borderId="0" xfId="18" applyFont="1" applyAlignment="1">
      <alignment horizontal="center"/>
    </xf>
    <xf numFmtId="0" fontId="15" fillId="0" borderId="0" xfId="18" applyFont="1"/>
    <xf numFmtId="0" fontId="16" fillId="0" borderId="0" xfId="19" applyFont="1" applyFill="1" applyAlignment="1">
      <alignment horizontal="center" vertical="center"/>
    </xf>
    <xf numFmtId="0" fontId="18" fillId="2" borderId="0" xfId="0" applyFont="1" applyBorder="1" applyAlignment="1" applyProtection="1">
      <alignment horizontal="right" vertical="center"/>
    </xf>
    <xf numFmtId="0" fontId="19" fillId="0" borderId="0" xfId="18" applyFont="1"/>
    <xf numFmtId="0" fontId="19" fillId="0" borderId="0" xfId="18" applyFont="1" applyAlignment="1">
      <alignment horizontal="left" wrapText="1"/>
    </xf>
    <xf numFmtId="0" fontId="19" fillId="0" borderId="0" xfId="18" applyFont="1" applyAlignment="1">
      <alignment vertical="center"/>
    </xf>
    <xf numFmtId="0" fontId="19" fillId="0" borderId="0" xfId="18" applyFont="1" applyAlignment="1">
      <alignment horizontal="left" vertical="center" wrapText="1"/>
    </xf>
    <xf numFmtId="0" fontId="21" fillId="0" borderId="0" xfId="18" applyFont="1" applyAlignment="1">
      <alignment vertical="center"/>
    </xf>
    <xf numFmtId="0" fontId="21" fillId="0" borderId="0" xfId="18" applyFont="1" applyAlignment="1">
      <alignment horizontal="left" vertical="center" wrapText="1"/>
    </xf>
    <xf numFmtId="0" fontId="23" fillId="0" borderId="0" xfId="18" applyFont="1"/>
    <xf numFmtId="0" fontId="23" fillId="0" borderId="0" xfId="18" applyFont="1" applyAlignment="1">
      <alignment horizontal="left" wrapText="1"/>
    </xf>
    <xf numFmtId="0" fontId="23" fillId="17" borderId="31" xfId="18" applyFont="1" applyFill="1" applyBorder="1" applyAlignment="1" applyProtection="1">
      <alignment horizontal="center" vertical="center"/>
    </xf>
    <xf numFmtId="0" fontId="25" fillId="0" borderId="0" xfId="18" applyFont="1" applyAlignment="1">
      <alignment horizontal="left" wrapText="1"/>
    </xf>
    <xf numFmtId="0" fontId="26" fillId="17" borderId="34" xfId="18" applyFont="1" applyFill="1" applyBorder="1" applyAlignment="1" applyProtection="1">
      <alignment horizontal="center" vertical="top" wrapText="1"/>
    </xf>
    <xf numFmtId="0" fontId="26" fillId="18" borderId="35" xfId="18" applyFont="1" applyFill="1" applyBorder="1" applyAlignment="1" applyProtection="1">
      <alignment horizontal="center" vertical="top" wrapText="1"/>
    </xf>
    <xf numFmtId="0" fontId="26" fillId="18" borderId="36" xfId="18" applyFont="1" applyFill="1" applyBorder="1" applyAlignment="1" applyProtection="1">
      <alignment horizontal="center" vertical="top" wrapText="1"/>
    </xf>
    <xf numFmtId="0" fontId="26" fillId="18" borderId="37" xfId="18" applyFont="1" applyFill="1" applyBorder="1" applyAlignment="1" applyProtection="1">
      <alignment horizontal="center" vertical="top" wrapText="1"/>
    </xf>
    <xf numFmtId="0" fontId="26" fillId="19" borderId="38" xfId="18" applyFont="1" applyFill="1" applyBorder="1" applyAlignment="1" applyProtection="1">
      <alignment horizontal="center" vertical="top" wrapText="1"/>
    </xf>
    <xf numFmtId="0" fontId="26" fillId="19" borderId="36" xfId="18" applyFont="1" applyFill="1" applyBorder="1" applyAlignment="1" applyProtection="1">
      <alignment horizontal="center" vertical="top" wrapText="1"/>
    </xf>
    <xf numFmtId="0" fontId="26" fillId="19" borderId="39" xfId="18" applyFont="1" applyFill="1" applyBorder="1" applyAlignment="1" applyProtection="1">
      <alignment horizontal="center" vertical="top" wrapText="1"/>
    </xf>
    <xf numFmtId="0" fontId="26" fillId="20" borderId="35" xfId="18" applyFont="1" applyFill="1" applyBorder="1" applyAlignment="1" applyProtection="1">
      <alignment horizontal="center" vertical="top" wrapText="1"/>
    </xf>
    <xf numFmtId="0" fontId="26" fillId="20" borderId="36" xfId="18" applyFont="1" applyFill="1" applyBorder="1" applyAlignment="1" applyProtection="1">
      <alignment horizontal="center" vertical="top" wrapText="1"/>
    </xf>
    <xf numFmtId="0" fontId="26" fillId="20" borderId="37" xfId="18" applyFont="1" applyFill="1" applyBorder="1" applyAlignment="1" applyProtection="1">
      <alignment horizontal="center" vertical="top" wrapText="1"/>
    </xf>
    <xf numFmtId="0" fontId="26" fillId="21" borderId="38" xfId="18" applyFont="1" applyFill="1" applyBorder="1" applyAlignment="1" applyProtection="1">
      <alignment horizontal="center" vertical="top" wrapText="1"/>
    </xf>
    <xf numFmtId="0" fontId="26" fillId="21" borderId="37" xfId="18" applyFont="1" applyFill="1" applyBorder="1" applyAlignment="1" applyProtection="1">
      <alignment horizontal="center" vertical="top" wrapText="1"/>
    </xf>
    <xf numFmtId="0" fontId="27" fillId="22" borderId="40" xfId="18" applyFont="1" applyFill="1" applyBorder="1" applyAlignment="1" applyProtection="1">
      <alignment horizontal="left" vertical="center" wrapText="1"/>
    </xf>
    <xf numFmtId="168" fontId="28" fillId="0" borderId="31" xfId="18" applyNumberFormat="1" applyFont="1" applyBorder="1" applyAlignment="1">
      <alignment horizontal="right" vertical="center"/>
    </xf>
    <xf numFmtId="168" fontId="28" fillId="0" borderId="47" xfId="18" applyNumberFormat="1" applyFont="1" applyBorder="1" applyAlignment="1">
      <alignment horizontal="right" vertical="center"/>
    </xf>
    <xf numFmtId="168" fontId="28" fillId="0" borderId="48" xfId="18" applyNumberFormat="1" applyFont="1" applyBorder="1" applyAlignment="1">
      <alignment horizontal="right" vertical="center"/>
    </xf>
    <xf numFmtId="168" fontId="28" fillId="0" borderId="49" xfId="18" applyNumberFormat="1" applyFont="1" applyBorder="1" applyAlignment="1">
      <alignment horizontal="right" vertical="center"/>
    </xf>
    <xf numFmtId="168" fontId="28" fillId="0" borderId="50" xfId="18" applyNumberFormat="1" applyFont="1" applyBorder="1" applyAlignment="1">
      <alignment horizontal="right" vertical="center"/>
    </xf>
    <xf numFmtId="168" fontId="28" fillId="0" borderId="51" xfId="18" applyNumberFormat="1" applyFont="1" applyBorder="1" applyAlignment="1">
      <alignment horizontal="right" vertical="center"/>
    </xf>
    <xf numFmtId="0" fontId="19" fillId="0" borderId="0" xfId="18" applyFont="1" applyBorder="1" applyAlignment="1" applyProtection="1">
      <alignment vertical="center"/>
    </xf>
    <xf numFmtId="0" fontId="19" fillId="0" borderId="0" xfId="18" applyFont="1" applyBorder="1" applyAlignment="1" applyProtection="1">
      <alignment horizontal="center" vertical="center"/>
    </xf>
    <xf numFmtId="0" fontId="19" fillId="0" borderId="0" xfId="18" applyFont="1" applyBorder="1" applyAlignment="1" applyProtection="1">
      <alignment horizontal="center" vertical="top" wrapText="1"/>
    </xf>
    <xf numFmtId="0" fontId="19" fillId="0" borderId="0" xfId="18" applyFont="1" applyBorder="1" applyAlignment="1" applyProtection="1">
      <alignment horizontal="right" vertical="center"/>
    </xf>
    <xf numFmtId="22" fontId="19" fillId="0" borderId="0" xfId="18" applyNumberFormat="1" applyFont="1" applyAlignment="1" applyProtection="1">
      <alignment horizontal="right" vertical="top" wrapText="1"/>
    </xf>
    <xf numFmtId="0" fontId="19" fillId="0" borderId="0" xfId="18" applyFont="1" applyAlignment="1">
      <alignment vertical="top"/>
    </xf>
    <xf numFmtId="0" fontId="2" fillId="0" borderId="0" xfId="18" applyBorder="1"/>
    <xf numFmtId="0" fontId="29" fillId="17" borderId="0" xfId="18" applyFont="1" applyFill="1" applyBorder="1" applyAlignment="1">
      <alignment vertical="center"/>
    </xf>
    <xf numFmtId="0" fontId="2" fillId="0" borderId="0" xfId="18" applyBorder="1" applyAlignment="1">
      <alignment vertical="center"/>
    </xf>
    <xf numFmtId="0" fontId="29" fillId="23" borderId="0" xfId="18" applyFont="1" applyFill="1" applyBorder="1" applyAlignment="1">
      <alignment vertical="center"/>
    </xf>
    <xf numFmtId="0" fontId="29" fillId="19" borderId="0" xfId="18" applyFont="1" applyFill="1" applyBorder="1" applyAlignment="1">
      <alignment vertical="center"/>
    </xf>
    <xf numFmtId="0" fontId="29" fillId="20" borderId="0" xfId="18" applyFont="1" applyFill="1" applyBorder="1" applyAlignment="1">
      <alignment vertical="center"/>
    </xf>
    <xf numFmtId="0" fontId="0" fillId="0" borderId="0" xfId="0" applyFill="1"/>
    <xf numFmtId="0" fontId="0" fillId="0" borderId="58" xfId="0" applyFill="1" applyBorder="1"/>
    <xf numFmtId="3" fontId="0" fillId="2" borderId="0" xfId="0" applyNumberFormat="1" applyAlignment="1" applyProtection="1">
      <alignment vertical="center"/>
    </xf>
    <xf numFmtId="0" fontId="0" fillId="0" borderId="0" xfId="0" applyFill="1" applyAlignment="1">
      <alignment horizontal="right"/>
    </xf>
    <xf numFmtId="0" fontId="0" fillId="0" borderId="58" xfId="0" applyFill="1" applyBorder="1" applyAlignment="1">
      <alignment horizontal="right"/>
    </xf>
    <xf numFmtId="168" fontId="28" fillId="0" borderId="41" xfId="25" applyNumberFormat="1" applyFont="1" applyBorder="1" applyAlignment="1">
      <alignment horizontal="right" vertical="center"/>
    </xf>
    <xf numFmtId="168" fontId="28" fillId="0" borderId="42" xfId="18" applyNumberFormat="1" applyFont="1" applyBorder="1" applyAlignment="1">
      <alignment horizontal="right" vertical="center"/>
    </xf>
    <xf numFmtId="168" fontId="28" fillId="0" borderId="43" xfId="18" applyNumberFormat="1" applyFont="1" applyBorder="1" applyAlignment="1">
      <alignment horizontal="right" vertical="center"/>
    </xf>
    <xf numFmtId="168" fontId="28" fillId="0" borderId="44" xfId="18" applyNumberFormat="1" applyFont="1" applyBorder="1" applyAlignment="1">
      <alignment horizontal="right" vertical="center"/>
    </xf>
    <xf numFmtId="168" fontId="28" fillId="0" borderId="45" xfId="18" applyNumberFormat="1" applyFont="1" applyBorder="1" applyAlignment="1">
      <alignment horizontal="right" vertical="center"/>
    </xf>
    <xf numFmtId="168" fontId="28" fillId="0" borderId="46" xfId="18" applyNumberFormat="1" applyFont="1" applyBorder="1" applyAlignment="1">
      <alignment horizontal="right" vertical="center"/>
    </xf>
    <xf numFmtId="168" fontId="28" fillId="0" borderId="52" xfId="18" applyNumberFormat="1" applyFont="1" applyBorder="1" applyAlignment="1">
      <alignment horizontal="right" vertical="center"/>
    </xf>
    <xf numFmtId="168" fontId="28" fillId="0" borderId="53" xfId="18" applyNumberFormat="1" applyFont="1" applyBorder="1" applyAlignment="1">
      <alignment horizontal="right" vertical="center"/>
    </xf>
    <xf numFmtId="168" fontId="28" fillId="0" borderId="54" xfId="18" applyNumberFormat="1" applyFont="1" applyBorder="1" applyAlignment="1">
      <alignment horizontal="right" vertical="center"/>
    </xf>
    <xf numFmtId="168" fontId="28" fillId="0" borderId="55" xfId="18" applyNumberFormat="1" applyFont="1" applyBorder="1" applyAlignment="1">
      <alignment horizontal="right" vertical="center"/>
    </xf>
    <xf numFmtId="168" fontId="28" fillId="0" borderId="56" xfId="18" applyNumberFormat="1" applyFont="1" applyBorder="1" applyAlignment="1">
      <alignment horizontal="right" vertical="center"/>
    </xf>
    <xf numFmtId="168" fontId="28" fillId="0" borderId="57" xfId="18" applyNumberFormat="1" applyFont="1" applyBorder="1" applyAlignment="1">
      <alignment horizontal="right" vertical="center"/>
    </xf>
    <xf numFmtId="168" fontId="28" fillId="0" borderId="59" xfId="18" applyNumberFormat="1" applyFont="1" applyBorder="1" applyAlignment="1">
      <alignment horizontal="right" vertical="center"/>
    </xf>
    <xf numFmtId="168" fontId="28" fillId="0" borderId="60" xfId="18" applyNumberFormat="1" applyFont="1" applyBorder="1" applyAlignment="1">
      <alignment horizontal="right" vertical="center"/>
    </xf>
    <xf numFmtId="168" fontId="28" fillId="0" borderId="61" xfId="18" applyNumberFormat="1" applyFont="1" applyBorder="1" applyAlignment="1">
      <alignment horizontal="right" vertical="center"/>
    </xf>
    <xf numFmtId="168" fontId="28" fillId="0" borderId="62" xfId="18" applyNumberFormat="1" applyFont="1" applyBorder="1" applyAlignment="1">
      <alignment horizontal="right" vertical="center"/>
    </xf>
    <xf numFmtId="168" fontId="28" fillId="0" borderId="63" xfId="18" applyNumberFormat="1" applyFont="1" applyBorder="1" applyAlignment="1">
      <alignment horizontal="right" vertical="center"/>
    </xf>
    <xf numFmtId="168" fontId="28" fillId="0" borderId="64" xfId="18" applyNumberFormat="1" applyFont="1" applyBorder="1" applyAlignment="1">
      <alignment horizontal="right" vertical="center"/>
    </xf>
    <xf numFmtId="0" fontId="19" fillId="0" borderId="0" xfId="26" applyFont="1"/>
    <xf numFmtId="0" fontId="19" fillId="0" borderId="0" xfId="26" applyFont="1" applyAlignment="1">
      <alignment horizontal="left" wrapText="1"/>
    </xf>
    <xf numFmtId="0" fontId="30" fillId="0" borderId="0" xfId="26" applyFont="1" applyAlignment="1">
      <alignment horizontal="center"/>
    </xf>
    <xf numFmtId="0" fontId="30" fillId="0" borderId="0" xfId="26" applyFont="1" applyAlignment="1">
      <alignment horizontal="center" vertical="top"/>
    </xf>
    <xf numFmtId="0" fontId="19" fillId="0" borderId="0" xfId="26" applyFont="1" applyAlignment="1">
      <alignment vertical="center"/>
    </xf>
    <xf numFmtId="0" fontId="19" fillId="0" borderId="0" xfId="26" applyFont="1" applyAlignment="1">
      <alignment horizontal="left" vertical="center" wrapText="1"/>
    </xf>
    <xf numFmtId="0" fontId="21" fillId="0" borderId="0" xfId="26" applyFont="1" applyAlignment="1">
      <alignment vertical="center"/>
    </xf>
    <xf numFmtId="0" fontId="21" fillId="0" borderId="0" xfId="26" applyFont="1" applyAlignment="1">
      <alignment horizontal="left" vertical="center" wrapText="1"/>
    </xf>
    <xf numFmtId="0" fontId="23" fillId="0" borderId="0" xfId="26" applyFont="1"/>
    <xf numFmtId="0" fontId="23" fillId="0" borderId="0" xfId="26" applyFont="1" applyAlignment="1">
      <alignment horizontal="left" wrapText="1"/>
    </xf>
    <xf numFmtId="0" fontId="23" fillId="17" borderId="31" xfId="26" applyFont="1" applyFill="1" applyBorder="1" applyAlignment="1" applyProtection="1">
      <alignment horizontal="center" vertical="center"/>
    </xf>
    <xf numFmtId="0" fontId="25" fillId="0" borderId="0" xfId="26" applyFont="1" applyAlignment="1">
      <alignment horizontal="left" wrapText="1"/>
    </xf>
    <xf numFmtId="0" fontId="26" fillId="17" borderId="34" xfId="26" applyFont="1" applyFill="1" applyBorder="1" applyAlignment="1" applyProtection="1">
      <alignment horizontal="center" vertical="top" wrapText="1"/>
    </xf>
    <xf numFmtId="0" fontId="26" fillId="18" borderId="35" xfId="26" applyFont="1" applyFill="1" applyBorder="1" applyAlignment="1" applyProtection="1">
      <alignment horizontal="center" vertical="top" wrapText="1"/>
    </xf>
    <xf numFmtId="0" fontId="26" fillId="18" borderId="36" xfId="26" applyFont="1" applyFill="1" applyBorder="1" applyAlignment="1" applyProtection="1">
      <alignment horizontal="center" vertical="top" wrapText="1"/>
    </xf>
    <xf numFmtId="0" fontId="26" fillId="18" borderId="37" xfId="26" applyFont="1" applyFill="1" applyBorder="1" applyAlignment="1" applyProtection="1">
      <alignment horizontal="center" vertical="top" wrapText="1"/>
    </xf>
    <xf numFmtId="0" fontId="26" fillId="19" borderId="38" xfId="26" applyFont="1" applyFill="1" applyBorder="1" applyAlignment="1" applyProtection="1">
      <alignment horizontal="center" vertical="top" wrapText="1"/>
    </xf>
    <xf numFmtId="0" fontId="26" fillId="19" borderId="36" xfId="26" applyFont="1" applyFill="1" applyBorder="1" applyAlignment="1" applyProtection="1">
      <alignment horizontal="center" vertical="top" wrapText="1"/>
    </xf>
    <xf numFmtId="0" fontId="26" fillId="19" borderId="39" xfId="26" applyFont="1" applyFill="1" applyBorder="1" applyAlignment="1" applyProtection="1">
      <alignment horizontal="center" vertical="top" wrapText="1"/>
    </xf>
    <xf numFmtId="0" fontId="26" fillId="20" borderId="35" xfId="26" applyFont="1" applyFill="1" applyBorder="1" applyAlignment="1" applyProtection="1">
      <alignment horizontal="center" vertical="top" wrapText="1"/>
    </xf>
    <xf numFmtId="0" fontId="26" fillId="20" borderId="36" xfId="26" applyFont="1" applyFill="1" applyBorder="1" applyAlignment="1" applyProtection="1">
      <alignment horizontal="center" vertical="top" wrapText="1"/>
    </xf>
    <xf numFmtId="0" fontId="26" fillId="20" borderId="37" xfId="26" applyFont="1" applyFill="1" applyBorder="1" applyAlignment="1" applyProtection="1">
      <alignment horizontal="center" vertical="top" wrapText="1"/>
    </xf>
    <xf numFmtId="0" fontId="26" fillId="21" borderId="38" xfId="26" applyFont="1" applyFill="1" applyBorder="1" applyAlignment="1" applyProtection="1">
      <alignment horizontal="center" vertical="top" wrapText="1"/>
    </xf>
    <xf numFmtId="0" fontId="26" fillId="21" borderId="37" xfId="26" applyFont="1" applyFill="1" applyBorder="1" applyAlignment="1" applyProtection="1">
      <alignment horizontal="center" vertical="top" wrapText="1"/>
    </xf>
    <xf numFmtId="0" fontId="27" fillId="22" borderId="40" xfId="26" applyFont="1" applyFill="1" applyBorder="1" applyAlignment="1" applyProtection="1">
      <alignment horizontal="left" vertical="center" wrapText="1"/>
    </xf>
    <xf numFmtId="169" fontId="28" fillId="0" borderId="41" xfId="27" applyNumberFormat="1" applyFont="1" applyBorder="1" applyAlignment="1">
      <alignment horizontal="right" vertical="center"/>
    </xf>
    <xf numFmtId="169" fontId="28" fillId="0" borderId="42" xfId="26" applyNumberFormat="1" applyFont="1" applyBorder="1" applyAlignment="1">
      <alignment horizontal="right" vertical="center"/>
    </xf>
    <xf numFmtId="169" fontId="28" fillId="0" borderId="43" xfId="26" applyNumberFormat="1" applyFont="1" applyBorder="1" applyAlignment="1">
      <alignment horizontal="right" vertical="center"/>
    </xf>
    <xf numFmtId="169" fontId="28" fillId="0" borderId="44" xfId="26" applyNumberFormat="1" applyFont="1" applyBorder="1" applyAlignment="1">
      <alignment horizontal="right" vertical="center"/>
    </xf>
    <xf numFmtId="169" fontId="28" fillId="0" borderId="45" xfId="26" applyNumberFormat="1" applyFont="1" applyBorder="1" applyAlignment="1">
      <alignment horizontal="right" vertical="center"/>
    </xf>
    <xf numFmtId="169" fontId="28" fillId="0" borderId="46" xfId="26" applyNumberFormat="1" applyFont="1" applyBorder="1" applyAlignment="1">
      <alignment horizontal="right" vertical="center"/>
    </xf>
    <xf numFmtId="169" fontId="28" fillId="0" borderId="31" xfId="26" applyNumberFormat="1" applyFont="1" applyBorder="1" applyAlignment="1">
      <alignment horizontal="right" vertical="center"/>
    </xf>
    <xf numFmtId="169" fontId="28" fillId="0" borderId="47" xfId="26" applyNumberFormat="1" applyFont="1" applyBorder="1" applyAlignment="1">
      <alignment horizontal="right" vertical="center"/>
    </xf>
    <xf numFmtId="169" fontId="28" fillId="0" borderId="48" xfId="26" applyNumberFormat="1" applyFont="1" applyBorder="1" applyAlignment="1">
      <alignment horizontal="right" vertical="center"/>
    </xf>
    <xf numFmtId="169" fontId="28" fillId="0" borderId="49" xfId="26" applyNumberFormat="1" applyFont="1" applyBorder="1" applyAlignment="1">
      <alignment horizontal="right" vertical="center"/>
    </xf>
    <xf numFmtId="169" fontId="28" fillId="0" borderId="50" xfId="26" applyNumberFormat="1" applyFont="1" applyBorder="1" applyAlignment="1">
      <alignment horizontal="right" vertical="center"/>
    </xf>
    <xf numFmtId="169" fontId="28" fillId="0" borderId="51" xfId="26" applyNumberFormat="1" applyFont="1" applyBorder="1" applyAlignment="1">
      <alignment horizontal="right" vertical="center"/>
    </xf>
    <xf numFmtId="168" fontId="28" fillId="0" borderId="31" xfId="26" applyNumberFormat="1" applyFont="1" applyBorder="1" applyAlignment="1">
      <alignment horizontal="right" vertical="center"/>
    </xf>
    <xf numFmtId="168" fontId="28" fillId="0" borderId="47" xfId="26" applyNumberFormat="1" applyFont="1" applyBorder="1" applyAlignment="1">
      <alignment horizontal="right" vertical="center"/>
    </xf>
    <xf numFmtId="168" fontId="28" fillId="0" borderId="48" xfId="26" applyNumberFormat="1" applyFont="1" applyBorder="1" applyAlignment="1">
      <alignment horizontal="right" vertical="center"/>
    </xf>
    <xf numFmtId="168" fontId="28" fillId="0" borderId="49" xfId="26" applyNumberFormat="1" applyFont="1" applyBorder="1" applyAlignment="1">
      <alignment horizontal="right" vertical="center"/>
    </xf>
    <xf numFmtId="168" fontId="28" fillId="0" borderId="50" xfId="26" applyNumberFormat="1" applyFont="1" applyBorder="1" applyAlignment="1">
      <alignment horizontal="right" vertical="center"/>
    </xf>
    <xf numFmtId="168" fontId="28" fillId="0" borderId="51" xfId="26" applyNumberFormat="1" applyFont="1" applyBorder="1" applyAlignment="1">
      <alignment horizontal="right" vertical="center"/>
    </xf>
    <xf numFmtId="0" fontId="19" fillId="0" borderId="0" xfId="26" applyFont="1" applyBorder="1" applyAlignment="1" applyProtection="1">
      <alignment vertical="center"/>
    </xf>
    <xf numFmtId="169" fontId="28" fillId="0" borderId="52" xfId="26" applyNumberFormat="1" applyFont="1" applyBorder="1" applyAlignment="1">
      <alignment horizontal="right" vertical="center"/>
    </xf>
    <xf numFmtId="169" fontId="28" fillId="0" borderId="53" xfId="26" applyNumberFormat="1" applyFont="1" applyBorder="1" applyAlignment="1">
      <alignment horizontal="right" vertical="center"/>
    </xf>
    <xf numFmtId="169" fontId="28" fillId="0" borderId="54" xfId="26" applyNumberFormat="1" applyFont="1" applyBorder="1" applyAlignment="1">
      <alignment horizontal="right" vertical="center"/>
    </xf>
    <xf numFmtId="169" fontId="28" fillId="0" borderId="55" xfId="26" applyNumberFormat="1" applyFont="1" applyBorder="1" applyAlignment="1">
      <alignment horizontal="right" vertical="center"/>
    </xf>
    <xf numFmtId="169" fontId="28" fillId="0" borderId="56" xfId="26" applyNumberFormat="1" applyFont="1" applyBorder="1" applyAlignment="1">
      <alignment horizontal="right" vertical="center"/>
    </xf>
    <xf numFmtId="169" fontId="28" fillId="0" borderId="57" xfId="26" applyNumberFormat="1" applyFont="1" applyBorder="1" applyAlignment="1">
      <alignment horizontal="right" vertical="center"/>
    </xf>
    <xf numFmtId="0" fontId="19" fillId="0" borderId="0" xfId="26" applyFont="1" applyBorder="1" applyAlignment="1" applyProtection="1">
      <alignment horizontal="center" vertical="center"/>
    </xf>
    <xf numFmtId="0" fontId="19" fillId="0" borderId="0" xfId="26" applyFont="1" applyBorder="1" applyAlignment="1" applyProtection="1">
      <alignment horizontal="center" vertical="top" wrapText="1"/>
    </xf>
    <xf numFmtId="0" fontId="19" fillId="0" borderId="0" xfId="26" applyFont="1" applyBorder="1" applyAlignment="1" applyProtection="1">
      <alignment horizontal="right" vertical="center"/>
    </xf>
    <xf numFmtId="0" fontId="19" fillId="0" borderId="0" xfId="26" applyFont="1" applyAlignment="1">
      <alignment vertical="top"/>
    </xf>
    <xf numFmtId="0" fontId="1" fillId="0" borderId="0" xfId="26" applyBorder="1"/>
    <xf numFmtId="0" fontId="1" fillId="0" borderId="0" xfId="26" applyBorder="1" applyAlignment="1">
      <alignment vertical="center"/>
    </xf>
    <xf numFmtId="0" fontId="29" fillId="0" borderId="0" xfId="26" applyFont="1" applyFill="1" applyBorder="1" applyAlignment="1">
      <alignment vertical="center"/>
    </xf>
    <xf numFmtId="0" fontId="32" fillId="0" borderId="0" xfId="26" applyFont="1" applyBorder="1"/>
    <xf numFmtId="0" fontId="32" fillId="0" borderId="0" xfId="26" applyFont="1" applyBorder="1" applyAlignment="1">
      <alignment vertical="center"/>
    </xf>
    <xf numFmtId="0" fontId="31" fillId="0" borderId="0" xfId="26" applyFont="1" applyFill="1" applyBorder="1" applyAlignment="1">
      <alignment vertical="center"/>
    </xf>
    <xf numFmtId="0" fontId="15" fillId="0" borderId="0" xfId="26" applyFont="1" applyBorder="1"/>
    <xf numFmtId="0" fontId="15" fillId="0" borderId="0" xfId="26" applyFont="1" applyBorder="1" applyAlignment="1">
      <alignment horizontal="right"/>
    </xf>
    <xf numFmtId="0" fontId="0" fillId="0" borderId="0" xfId="0" applyFill="1" applyAlignment="1">
      <alignment horizontal="left"/>
    </xf>
    <xf numFmtId="0" fontId="30" fillId="0" borderId="0" xfId="18" applyFont="1"/>
    <xf numFmtId="0" fontId="30" fillId="0" borderId="0" xfId="18" applyFont="1" applyAlignment="1">
      <alignment vertical="center"/>
    </xf>
    <xf numFmtId="0" fontId="34" fillId="0" borderId="0" xfId="18" applyFont="1" applyAlignment="1">
      <alignment vertical="center"/>
    </xf>
    <xf numFmtId="0" fontId="35" fillId="0" borderId="0" xfId="18" applyFont="1"/>
    <xf numFmtId="0" fontId="30" fillId="0" borderId="0" xfId="18" applyFont="1" applyAlignment="1">
      <alignment horizontal="left" wrapText="1"/>
    </xf>
    <xf numFmtId="0" fontId="30" fillId="0" borderId="0" xfId="18" applyFont="1" applyAlignment="1">
      <alignment horizontal="center"/>
    </xf>
    <xf numFmtId="0" fontId="30" fillId="0" borderId="0" xfId="18" applyFont="1" applyAlignment="1">
      <alignment horizontal="center" vertical="top"/>
    </xf>
    <xf numFmtId="0" fontId="17" fillId="2" borderId="0" xfId="0" applyFont="1" applyBorder="1" applyAlignment="1" applyProtection="1">
      <alignment horizontal="center" vertical="center"/>
    </xf>
    <xf numFmtId="0" fontId="36" fillId="0" borderId="0" xfId="18" applyFont="1" applyAlignment="1">
      <alignment horizontal="center"/>
    </xf>
    <xf numFmtId="0" fontId="36" fillId="0" borderId="0" xfId="18" applyFont="1"/>
    <xf numFmtId="0" fontId="37" fillId="22" borderId="0" xfId="18" applyFont="1" applyFill="1" applyAlignment="1">
      <alignment horizontal="left"/>
    </xf>
    <xf numFmtId="0" fontId="0" fillId="2" borderId="0" xfId="0" applyAlignment="1" applyProtection="1">
      <alignment horizontal="center" vertical="center" wrapText="1"/>
    </xf>
    <xf numFmtId="0" fontId="0" fillId="2" borderId="18" xfId="0" applyBorder="1" applyAlignment="1" applyProtection="1">
      <alignment horizontal="center" vertical="center" wrapText="1"/>
    </xf>
    <xf numFmtId="0" fontId="0" fillId="2" borderId="0" xfId="0" applyBorder="1" applyAlignment="1" applyProtection="1">
      <alignment horizontal="center" vertical="center" wrapText="1"/>
    </xf>
    <xf numFmtId="0" fontId="4" fillId="6" borderId="0" xfId="8" applyFont="1" applyFill="1" applyBorder="1" applyAlignment="1" applyProtection="1">
      <alignment horizontal="left" vertical="center" indent="1"/>
    </xf>
    <xf numFmtId="0" fontId="7" fillId="6" borderId="0" xfId="8" applyFont="1" applyFill="1" applyBorder="1" applyAlignment="1" applyProtection="1">
      <alignment vertical="center"/>
    </xf>
    <xf numFmtId="0" fontId="0" fillId="12" borderId="10" xfId="0" applyFont="1" applyFill="1" applyBorder="1" applyAlignment="1" applyProtection="1">
      <alignment horizontal="left" vertical="center" indent="1"/>
    </xf>
    <xf numFmtId="0" fontId="0" fillId="12" borderId="11" xfId="0" applyFont="1" applyFill="1" applyBorder="1" applyAlignment="1" applyProtection="1">
      <alignment horizontal="left" vertical="center" indent="1"/>
    </xf>
    <xf numFmtId="0" fontId="5" fillId="2" borderId="0" xfId="0" applyFont="1" applyBorder="1" applyAlignment="1" applyProtection="1">
      <alignment horizontal="center" vertical="center" wrapText="1"/>
    </xf>
    <xf numFmtId="3" fontId="0" fillId="9" borderId="6" xfId="1" applyFont="1" applyFill="1" applyBorder="1" applyProtection="1">
      <alignment horizontal="right" vertical="center"/>
      <protection locked="0"/>
    </xf>
    <xf numFmtId="0" fontId="0" fillId="12" borderId="11" xfId="0" applyFont="1" applyFill="1" applyBorder="1" applyAlignment="1" applyProtection="1">
      <alignment vertical="center"/>
    </xf>
    <xf numFmtId="0" fontId="3" fillId="12" borderId="21" xfId="0" applyFont="1" applyFill="1" applyBorder="1" applyAlignment="1" applyProtection="1">
      <alignment vertical="center"/>
    </xf>
    <xf numFmtId="0" fontId="0" fillId="6" borderId="14" xfId="0" applyFill="1" applyBorder="1" applyAlignment="1" applyProtection="1">
      <alignment horizontal="left" vertical="center" indent="1"/>
    </xf>
    <xf numFmtId="0" fontId="0" fillId="6" borderId="16" xfId="0" applyFill="1" applyBorder="1" applyAlignment="1" applyProtection="1">
      <alignment horizontal="left" vertical="center" indent="1"/>
    </xf>
    <xf numFmtId="0" fontId="0" fillId="6" borderId="15" xfId="0" applyFont="1" applyFill="1" applyBorder="1" applyAlignment="1" applyProtection="1">
      <alignment vertical="center"/>
    </xf>
    <xf numFmtId="0" fontId="38" fillId="0" borderId="0" xfId="18" applyFont="1"/>
    <xf numFmtId="0" fontId="38" fillId="0" borderId="0" xfId="18" applyFont="1" applyAlignment="1">
      <alignment vertical="center"/>
    </xf>
    <xf numFmtId="0" fontId="39" fillId="0" borderId="0" xfId="18" applyFont="1" applyAlignment="1">
      <alignment vertical="center"/>
    </xf>
    <xf numFmtId="0" fontId="40" fillId="0" borderId="0" xfId="18" applyFont="1"/>
    <xf numFmtId="0" fontId="0" fillId="0" borderId="0" xfId="0" applyFill="1" applyBorder="1" applyAlignment="1">
      <alignment horizontal="left"/>
    </xf>
    <xf numFmtId="0" fontId="37" fillId="22" borderId="0" xfId="18" applyFont="1" applyFill="1" applyAlignment="1">
      <alignment horizontal="center"/>
    </xf>
    <xf numFmtId="0" fontId="0" fillId="2" borderId="0" xfId="0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0" fillId="2" borderId="18" xfId="0" applyBorder="1" applyAlignment="1" applyProtection="1">
      <alignment horizontal="center" vertical="center"/>
    </xf>
    <xf numFmtId="0" fontId="0" fillId="10" borderId="6" xfId="0" applyFont="1" applyFill="1" applyBorder="1" applyAlignment="1" applyProtection="1">
      <alignment vertical="center"/>
    </xf>
    <xf numFmtId="0" fontId="0" fillId="2" borderId="18" xfId="0" applyBorder="1" applyAlignment="1" applyProtection="1">
      <alignment horizontal="center"/>
    </xf>
    <xf numFmtId="0" fontId="0" fillId="13" borderId="23" xfId="6" applyFont="1" applyFill="1" applyBorder="1" applyAlignment="1" applyProtection="1">
      <alignment horizontal="left" vertical="top" wrapText="1" indent="1"/>
      <protection locked="0"/>
    </xf>
    <xf numFmtId="0" fontId="0" fillId="2" borderId="18" xfId="0" applyFont="1" applyFill="1" applyBorder="1" applyAlignment="1" applyProtection="1">
      <alignment horizontal="center" vertical="center"/>
    </xf>
    <xf numFmtId="0" fontId="0" fillId="2" borderId="17" xfId="0" applyFont="1" applyFill="1" applyBorder="1" applyAlignment="1" applyProtection="1">
      <alignment vertical="center"/>
    </xf>
    <xf numFmtId="0" fontId="41" fillId="2" borderId="0" xfId="0" applyFont="1" applyBorder="1" applyAlignment="1" applyProtection="1">
      <alignment horizontal="left" vertical="center"/>
    </xf>
    <xf numFmtId="0" fontId="41" fillId="2" borderId="18" xfId="0" applyFont="1" applyBorder="1" applyAlignment="1" applyProtection="1">
      <alignment horizontal="left" vertical="center"/>
    </xf>
    <xf numFmtId="0" fontId="41" fillId="2" borderId="0" xfId="0" applyFont="1" applyBorder="1" applyAlignment="1" applyProtection="1">
      <alignment vertical="center"/>
    </xf>
    <xf numFmtId="0" fontId="41" fillId="2" borderId="0" xfId="0" applyFont="1" applyAlignment="1" applyProtection="1">
      <alignment horizontal="left" vertical="center"/>
    </xf>
    <xf numFmtId="0" fontId="41" fillId="2" borderId="0" xfId="0" applyFont="1" applyAlignment="1">
      <alignment horizontal="left" vertical="center"/>
    </xf>
    <xf numFmtId="49" fontId="0" fillId="0" borderId="9" xfId="0" applyNumberFormat="1" applyFont="1" applyFill="1" applyBorder="1" applyAlignment="1" applyProtection="1">
      <alignment horizontal="left" vertical="center" indent="1"/>
    </xf>
    <xf numFmtId="0" fontId="0" fillId="6" borderId="10" xfId="0" applyFont="1" applyFill="1" applyBorder="1" applyAlignment="1" applyProtection="1">
      <alignment horizontal="left" vertical="center" indent="1"/>
    </xf>
    <xf numFmtId="49" fontId="0" fillId="0" borderId="0" xfId="0" applyNumberFormat="1" applyFont="1" applyFill="1" applyBorder="1" applyAlignment="1" applyProtection="1">
      <alignment horizontal="left" vertical="center" indent="1"/>
    </xf>
    <xf numFmtId="0" fontId="0" fillId="6" borderId="10" xfId="0" applyFont="1" applyFill="1" applyBorder="1" applyAlignment="1" applyProtection="1">
      <alignment horizontal="left" vertical="center" indent="2"/>
    </xf>
    <xf numFmtId="0" fontId="0" fillId="6" borderId="11" xfId="0" applyFont="1" applyFill="1" applyBorder="1" applyAlignment="1" applyProtection="1">
      <alignment horizontal="left" vertical="center" indent="1"/>
    </xf>
    <xf numFmtId="3" fontId="0" fillId="9" borderId="6" xfId="1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vertical="center"/>
    </xf>
    <xf numFmtId="49" fontId="0" fillId="0" borderId="65" xfId="0" applyNumberFormat="1" applyFill="1" applyBorder="1" applyAlignment="1" applyProtection="1">
      <alignment horizontal="left" vertical="center" indent="1"/>
    </xf>
    <xf numFmtId="0" fontId="0" fillId="0" borderId="10" xfId="0" applyFont="1" applyFill="1" applyBorder="1" applyAlignment="1" applyProtection="1">
      <alignment horizontal="left" vertical="center" indent="1"/>
    </xf>
    <xf numFmtId="0" fontId="0" fillId="0" borderId="11" xfId="0" applyFont="1" applyFill="1" applyBorder="1" applyAlignment="1" applyProtection="1">
      <alignment horizontal="left" vertical="center" indent="1"/>
    </xf>
    <xf numFmtId="0" fontId="43" fillId="6" borderId="11" xfId="0" applyFont="1" applyFill="1" applyBorder="1" applyAlignment="1" applyProtection="1">
      <alignment horizontal="left" vertical="center" indent="1"/>
    </xf>
    <xf numFmtId="0" fontId="43" fillId="6" borderId="12" xfId="0" applyFont="1" applyFill="1" applyBorder="1" applyAlignment="1" applyProtection="1">
      <alignment vertical="center"/>
    </xf>
    <xf numFmtId="0" fontId="0" fillId="2" borderId="18" xfId="0" applyFont="1" applyBorder="1" applyAlignment="1" applyProtection="1">
      <alignment horizontal="center"/>
    </xf>
    <xf numFmtId="0" fontId="0" fillId="8" borderId="6" xfId="0" applyFont="1" applyFill="1" applyBorder="1" applyAlignment="1" applyProtection="1">
      <alignment horizontal="center" vertical="center"/>
    </xf>
    <xf numFmtId="49" fontId="0" fillId="8" borderId="6" xfId="0" applyNumberFormat="1" applyFont="1" applyFill="1" applyBorder="1" applyAlignment="1" applyProtection="1">
      <alignment horizontal="left" vertical="center" indent="1"/>
    </xf>
    <xf numFmtId="0" fontId="0" fillId="2" borderId="0" xfId="0" applyFont="1" applyBorder="1" applyAlignment="1" applyProtection="1">
      <alignment vertical="center"/>
    </xf>
    <xf numFmtId="0" fontId="0" fillId="2" borderId="0" xfId="0" applyFont="1" applyAlignment="1" applyProtection="1">
      <alignment horizontal="left" vertical="center"/>
    </xf>
    <xf numFmtId="0" fontId="0" fillId="2" borderId="18" xfId="0" applyFont="1" applyBorder="1" applyAlignment="1" applyProtection="1">
      <alignment vertical="center"/>
    </xf>
    <xf numFmtId="0" fontId="0" fillId="2" borderId="0" xfId="0" applyFont="1" applyAlignment="1" applyProtection="1">
      <alignment vertical="center"/>
    </xf>
    <xf numFmtId="0" fontId="0" fillId="2" borderId="0" xfId="0" applyFont="1" applyAlignment="1">
      <alignment vertical="center"/>
    </xf>
    <xf numFmtId="49" fontId="0" fillId="0" borderId="13" xfId="0" applyNumberFormat="1" applyFont="1" applyFill="1" applyBorder="1" applyAlignment="1" applyProtection="1">
      <alignment horizontal="left" vertical="center" indent="1"/>
    </xf>
    <xf numFmtId="0" fontId="0" fillId="2" borderId="0" xfId="0" applyBorder="1" applyAlignment="1">
      <alignment horizontal="center" vertical="center"/>
    </xf>
    <xf numFmtId="0" fontId="44" fillId="0" borderId="0" xfId="26" applyFont="1" applyBorder="1" applyAlignment="1">
      <alignment vertical="center"/>
    </xf>
    <xf numFmtId="0" fontId="45" fillId="0" borderId="0" xfId="26" applyFont="1" applyFill="1" applyBorder="1" applyAlignment="1">
      <alignment horizontal="right" vertical="center"/>
    </xf>
    <xf numFmtId="0" fontId="1" fillId="15" borderId="0" xfId="26" applyFill="1" applyBorder="1"/>
    <xf numFmtId="0" fontId="15" fillId="15" borderId="0" xfId="26" applyFont="1" applyFill="1" applyBorder="1"/>
    <xf numFmtId="0" fontId="15" fillId="15" borderId="0" xfId="26" applyFont="1" applyFill="1" applyBorder="1" applyAlignment="1">
      <alignment horizontal="right"/>
    </xf>
    <xf numFmtId="0" fontId="32" fillId="15" borderId="0" xfId="26" applyFont="1" applyFill="1" applyBorder="1"/>
    <xf numFmtId="0" fontId="33" fillId="15" borderId="0" xfId="26" applyFont="1" applyFill="1" applyBorder="1"/>
    <xf numFmtId="0" fontId="33" fillId="15" borderId="0" xfId="26" applyFont="1" applyFill="1" applyBorder="1" applyAlignment="1">
      <alignment horizontal="right"/>
    </xf>
    <xf numFmtId="0" fontId="29" fillId="15" borderId="0" xfId="26" applyFont="1" applyFill="1" applyBorder="1" applyAlignment="1">
      <alignment vertical="center"/>
    </xf>
    <xf numFmtId="0" fontId="15" fillId="15" borderId="0" xfId="26" applyFont="1" applyFill="1" applyBorder="1" applyAlignment="1">
      <alignment vertical="center"/>
    </xf>
    <xf numFmtId="0" fontId="15" fillId="15" borderId="0" xfId="26" applyFont="1" applyFill="1" applyBorder="1" applyAlignment="1">
      <alignment horizontal="right" vertical="center"/>
    </xf>
    <xf numFmtId="1" fontId="15" fillId="15" borderId="0" xfId="26" applyNumberFormat="1" applyFont="1" applyFill="1" applyBorder="1" applyAlignment="1">
      <alignment horizontal="right"/>
    </xf>
    <xf numFmtId="170" fontId="15" fillId="15" borderId="0" xfId="12" applyNumberFormat="1" applyFont="1" applyFill="1" applyBorder="1" applyAlignment="1">
      <alignment horizontal="right"/>
    </xf>
    <xf numFmtId="167" fontId="15" fillId="0" borderId="0" xfId="5" applyNumberFormat="1" applyFont="1" applyBorder="1" applyAlignment="1">
      <alignment horizontal="right"/>
    </xf>
    <xf numFmtId="0" fontId="15" fillId="0" borderId="0" xfId="26" applyFont="1" applyFill="1" applyBorder="1"/>
    <xf numFmtId="0" fontId="47" fillId="15" borderId="0" xfId="26" applyFont="1" applyFill="1" applyBorder="1"/>
    <xf numFmtId="0" fontId="48" fillId="15" borderId="0" xfId="26" applyFont="1" applyFill="1" applyBorder="1"/>
    <xf numFmtId="0" fontId="50" fillId="15" borderId="0" xfId="26" applyFont="1" applyFill="1" applyBorder="1" applyAlignment="1">
      <alignment vertical="center"/>
    </xf>
    <xf numFmtId="0" fontId="49" fillId="15" borderId="0" xfId="18" applyFont="1" applyFill="1" applyBorder="1" applyAlignment="1" applyProtection="1">
      <alignment horizontal="center" vertical="top" wrapText="1"/>
    </xf>
    <xf numFmtId="0" fontId="1" fillId="15" borderId="0" xfId="26" applyFill="1" applyBorder="1" applyAlignment="1">
      <alignment vertical="center"/>
    </xf>
    <xf numFmtId="0" fontId="46" fillId="15" borderId="66" xfId="26" applyFont="1" applyFill="1" applyBorder="1" applyAlignment="1">
      <alignment horizontal="right"/>
    </xf>
    <xf numFmtId="0" fontId="46" fillId="15" borderId="67" xfId="26" applyFont="1" applyFill="1" applyBorder="1"/>
    <xf numFmtId="0" fontId="15" fillId="0" borderId="67" xfId="26" applyFont="1" applyFill="1" applyBorder="1"/>
    <xf numFmtId="167" fontId="15" fillId="0" borderId="67" xfId="5" applyNumberFormat="1" applyFont="1" applyBorder="1" applyAlignment="1">
      <alignment horizontal="right"/>
    </xf>
    <xf numFmtId="167" fontId="15" fillId="15" borderId="0" xfId="5" applyNumberFormat="1" applyFont="1" applyFill="1" applyBorder="1" applyAlignment="1">
      <alignment horizontal="right"/>
    </xf>
    <xf numFmtId="0" fontId="15" fillId="15" borderId="68" xfId="26" applyFont="1" applyFill="1" applyBorder="1" applyAlignment="1">
      <alignment horizontal="right"/>
    </xf>
    <xf numFmtId="0" fontId="46" fillId="15" borderId="69" xfId="26" applyFont="1" applyFill="1" applyBorder="1" applyAlignment="1">
      <alignment horizontal="right"/>
    </xf>
    <xf numFmtId="170" fontId="15" fillId="0" borderId="70" xfId="12" applyNumberFormat="1" applyFont="1" applyBorder="1" applyAlignment="1">
      <alignment horizontal="center"/>
    </xf>
    <xf numFmtId="170" fontId="15" fillId="15" borderId="68" xfId="12" applyNumberFormat="1" applyFont="1" applyFill="1" applyBorder="1" applyAlignment="1">
      <alignment horizontal="center"/>
    </xf>
    <xf numFmtId="170" fontId="15" fillId="0" borderId="68" xfId="12" applyNumberFormat="1" applyFont="1" applyBorder="1" applyAlignment="1">
      <alignment horizontal="center"/>
    </xf>
    <xf numFmtId="170" fontId="15" fillId="0" borderId="71" xfId="12" applyNumberFormat="1" applyFont="1" applyBorder="1" applyAlignment="1">
      <alignment horizontal="center"/>
    </xf>
    <xf numFmtId="170" fontId="15" fillId="15" borderId="68" xfId="12" applyNumberFormat="1" applyFont="1" applyFill="1" applyBorder="1" applyAlignment="1">
      <alignment horizontal="right"/>
    </xf>
    <xf numFmtId="0" fontId="27" fillId="22" borderId="98" xfId="18" applyFont="1" applyFill="1" applyBorder="1" applyAlignment="1" applyProtection="1">
      <alignment horizontal="left" vertical="center" wrapText="1"/>
    </xf>
    <xf numFmtId="0" fontId="27" fillId="22" borderId="99" xfId="18" applyFont="1" applyFill="1" applyBorder="1" applyAlignment="1" applyProtection="1">
      <alignment horizontal="left" vertical="center" wrapText="1"/>
    </xf>
    <xf numFmtId="0" fontId="29" fillId="21" borderId="0" xfId="18" applyFont="1" applyFill="1" applyBorder="1" applyAlignment="1">
      <alignment vertical="center"/>
    </xf>
    <xf numFmtId="0" fontId="2" fillId="0" borderId="0" xfId="18" applyFill="1" applyBorder="1" applyAlignment="1">
      <alignment vertical="center"/>
    </xf>
    <xf numFmtId="0" fontId="37" fillId="22" borderId="100" xfId="18" applyFont="1" applyFill="1" applyBorder="1" applyAlignment="1">
      <alignment horizontal="center"/>
    </xf>
    <xf numFmtId="0" fontId="15" fillId="0" borderId="0" xfId="18" applyFont="1" applyAlignment="1">
      <alignment horizontal="left"/>
    </xf>
    <xf numFmtId="0" fontId="27" fillId="22" borderId="101" xfId="18" applyFont="1" applyFill="1" applyBorder="1" applyAlignment="1" applyProtection="1">
      <alignment horizontal="left" vertical="center" wrapText="1"/>
    </xf>
    <xf numFmtId="0" fontId="57" fillId="17" borderId="107" xfId="18" applyFont="1" applyFill="1" applyBorder="1" applyAlignment="1" applyProtection="1">
      <alignment horizontal="left" vertical="center"/>
    </xf>
    <xf numFmtId="0" fontId="19" fillId="17" borderId="95" xfId="18" applyFont="1" applyFill="1" applyBorder="1" applyAlignment="1" applyProtection="1">
      <alignment horizontal="right" vertical="top" wrapText="1"/>
    </xf>
    <xf numFmtId="0" fontId="36" fillId="18" borderId="94" xfId="18" applyFont="1" applyFill="1" applyBorder="1" applyAlignment="1" applyProtection="1">
      <alignment horizontal="right" vertical="top"/>
    </xf>
    <xf numFmtId="0" fontId="19" fillId="18" borderId="88" xfId="18" applyFont="1" applyFill="1" applyBorder="1" applyAlignment="1" applyProtection="1">
      <alignment horizontal="right" vertical="top" wrapText="1"/>
    </xf>
    <xf numFmtId="0" fontId="19" fillId="18" borderId="89" xfId="18" applyFont="1" applyFill="1" applyBorder="1" applyAlignment="1" applyProtection="1">
      <alignment horizontal="right" vertical="top" wrapText="1"/>
    </xf>
    <xf numFmtId="0" fontId="19" fillId="19" borderId="87" xfId="18" applyFont="1" applyFill="1" applyBorder="1" applyAlignment="1" applyProtection="1">
      <alignment horizontal="right" vertical="center" wrapText="1"/>
    </xf>
    <xf numFmtId="0" fontId="19" fillId="19" borderId="88" xfId="18" applyFont="1" applyFill="1" applyBorder="1" applyAlignment="1" applyProtection="1">
      <alignment horizontal="right" vertical="top" wrapText="1"/>
    </xf>
    <xf numFmtId="0" fontId="19" fillId="19" borderId="89" xfId="18" applyFont="1" applyFill="1" applyBorder="1" applyAlignment="1" applyProtection="1">
      <alignment horizontal="right" vertical="top" wrapText="1"/>
    </xf>
    <xf numFmtId="0" fontId="19" fillId="20" borderId="87" xfId="18" applyFont="1" applyFill="1" applyBorder="1" applyAlignment="1" applyProtection="1">
      <alignment horizontal="right" vertical="center"/>
    </xf>
    <xf numFmtId="0" fontId="19" fillId="20" borderId="88" xfId="18" applyFont="1" applyFill="1" applyBorder="1" applyAlignment="1" applyProtection="1">
      <alignment horizontal="right" vertical="top" wrapText="1"/>
    </xf>
    <xf numFmtId="0" fontId="19" fillId="20" borderId="89" xfId="18" applyFont="1" applyFill="1" applyBorder="1" applyAlignment="1" applyProtection="1">
      <alignment horizontal="right" vertical="top" wrapText="1"/>
    </xf>
    <xf numFmtId="0" fontId="19" fillId="21" borderId="87" xfId="18" applyFont="1" applyFill="1" applyBorder="1" applyAlignment="1" applyProtection="1">
      <alignment horizontal="right" vertical="center" wrapText="1"/>
    </xf>
    <xf numFmtId="0" fontId="19" fillId="21" borderId="88" xfId="18" applyFont="1" applyFill="1" applyBorder="1" applyAlignment="1" applyProtection="1">
      <alignment horizontal="right" vertical="top" wrapText="1"/>
    </xf>
    <xf numFmtId="0" fontId="19" fillId="21" borderId="97" xfId="18" applyFont="1" applyFill="1" applyBorder="1" applyAlignment="1" applyProtection="1">
      <alignment horizontal="right" vertical="top" wrapText="1"/>
    </xf>
    <xf numFmtId="3" fontId="0" fillId="9" borderId="6" xfId="5" applyNumberFormat="1" applyFont="1" applyFill="1" applyBorder="1" applyAlignment="1" applyProtection="1">
      <alignment horizontal="right" vertical="center"/>
      <protection locked="0"/>
    </xf>
    <xf numFmtId="0" fontId="42" fillId="2" borderId="17" xfId="0" applyFont="1" applyFill="1" applyBorder="1" applyAlignment="1" applyProtection="1">
      <alignment horizontal="left" vertical="center"/>
    </xf>
    <xf numFmtId="0" fontId="42" fillId="6" borderId="11" xfId="0" applyFont="1" applyFill="1" applyBorder="1" applyAlignment="1" applyProtection="1">
      <alignment horizontal="left" vertical="center" indent="1"/>
    </xf>
    <xf numFmtId="0" fontId="42" fillId="6" borderId="12" xfId="0" applyFont="1" applyFill="1" applyBorder="1" applyAlignment="1" applyProtection="1">
      <alignment vertical="center"/>
    </xf>
    <xf numFmtId="0" fontId="64" fillId="6" borderId="6" xfId="2" applyFont="1" applyFill="1" applyBorder="1" applyAlignment="1" applyProtection="1">
      <alignment horizontal="center" vertical="center"/>
    </xf>
    <xf numFmtId="0" fontId="42" fillId="2" borderId="0" xfId="0" applyFont="1" applyBorder="1" applyAlignment="1" applyProtection="1">
      <alignment vertical="center"/>
    </xf>
    <xf numFmtId="0" fontId="64" fillId="7" borderId="6" xfId="0" applyFont="1" applyFill="1" applyBorder="1" applyAlignment="1" applyProtection="1">
      <alignment horizontal="center" vertical="center"/>
      <protection locked="0"/>
    </xf>
    <xf numFmtId="0" fontId="42" fillId="7" borderId="22" xfId="0" applyFont="1" applyFill="1" applyBorder="1" applyAlignment="1" applyProtection="1">
      <alignment horizontal="left" vertical="top" wrapText="1" indent="1"/>
      <protection locked="0"/>
    </xf>
    <xf numFmtId="0" fontId="42" fillId="2" borderId="18" xfId="0" applyFont="1" applyBorder="1" applyAlignment="1" applyProtection="1">
      <alignment vertical="center"/>
    </xf>
    <xf numFmtId="0" fontId="0" fillId="7" borderId="10" xfId="0" applyFont="1" applyFill="1" applyBorder="1" applyAlignment="1" applyProtection="1">
      <alignment horizontal="left" vertical="top" wrapText="1" indent="1"/>
      <protection locked="0"/>
    </xf>
    <xf numFmtId="0" fontId="3" fillId="13" borderId="12" xfId="6" applyFont="1" applyFill="1" applyBorder="1" applyAlignment="1" applyProtection="1">
      <alignment horizontal="left" vertical="top" wrapText="1" indent="1"/>
      <protection locked="0"/>
    </xf>
    <xf numFmtId="0" fontId="3" fillId="13" borderId="0" xfId="6" applyFont="1" applyFill="1" applyBorder="1" applyAlignment="1" applyProtection="1">
      <alignment horizontal="left" vertical="top" wrapText="1" indent="1"/>
      <protection locked="0"/>
    </xf>
    <xf numFmtId="14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10" fontId="19" fillId="0" borderId="0" xfId="12" applyNumberFormat="1" applyFont="1"/>
    <xf numFmtId="4" fontId="3" fillId="6" borderId="6" xfId="14" applyNumberFormat="1" applyBorder="1" applyProtection="1">
      <alignment horizontal="right" vertical="center"/>
    </xf>
    <xf numFmtId="0" fontId="0" fillId="11" borderId="6" xfId="0" applyFont="1" applyFill="1" applyBorder="1" applyAlignment="1" applyProtection="1">
      <alignment horizontal="center" vertical="center"/>
    </xf>
    <xf numFmtId="0" fontId="0" fillId="11" borderId="6" xfId="0" applyFont="1" applyFill="1" applyBorder="1" applyAlignment="1" applyProtection="1">
      <alignment horizontal="center" vertical="center" wrapText="1"/>
    </xf>
    <xf numFmtId="166" fontId="0" fillId="13" borderId="6" xfId="0" applyNumberFormat="1" applyFont="1" applyFill="1" applyBorder="1" applyAlignment="1" applyProtection="1">
      <alignment horizontal="center" vertical="center"/>
    </xf>
    <xf numFmtId="0" fontId="0" fillId="13" borderId="6" xfId="0" applyFont="1" applyFill="1" applyBorder="1" applyAlignment="1" applyProtection="1">
      <alignment horizontal="center" vertical="center"/>
    </xf>
    <xf numFmtId="166" fontId="0" fillId="11" borderId="6" xfId="0" applyNumberFormat="1" applyFont="1" applyFill="1" applyBorder="1" applyAlignment="1" applyProtection="1">
      <alignment horizontal="center" vertical="center"/>
    </xf>
    <xf numFmtId="167" fontId="3" fillId="9" borderId="6" xfId="5" applyNumberFormat="1" applyFont="1" applyFill="1" applyBorder="1" applyAlignment="1" applyProtection="1">
      <alignment horizontal="center" vertical="center"/>
    </xf>
    <xf numFmtId="0" fontId="0" fillId="9" borderId="6" xfId="0" applyFont="1" applyFill="1" applyBorder="1" applyAlignment="1" applyProtection="1">
      <alignment horizontal="center" vertical="center" wrapText="1"/>
    </xf>
    <xf numFmtId="166" fontId="0" fillId="14" borderId="6" xfId="0" applyNumberFormat="1" applyFont="1" applyFill="1" applyBorder="1" applyAlignment="1" applyProtection="1">
      <alignment horizontal="center" vertical="center"/>
    </xf>
    <xf numFmtId="0" fontId="14" fillId="9" borderId="6" xfId="11" applyFill="1" applyBorder="1" applyAlignment="1" applyProtection="1">
      <alignment horizontal="left" vertical="center" indent="1"/>
    </xf>
    <xf numFmtId="3" fontId="3" fillId="9" borderId="6" xfId="5" applyNumberFormat="1" applyFont="1" applyFill="1" applyBorder="1" applyAlignment="1" applyProtection="1">
      <alignment horizontal="right" vertical="center"/>
    </xf>
    <xf numFmtId="3" fontId="3" fillId="9" borderId="6" xfId="1" applyFill="1" applyBorder="1" applyProtection="1">
      <alignment horizontal="right" vertical="center"/>
    </xf>
    <xf numFmtId="3" fontId="3" fillId="9" borderId="6" xfId="1" applyFont="1" applyFill="1" applyBorder="1" applyProtection="1">
      <alignment horizontal="right" vertical="center"/>
    </xf>
    <xf numFmtId="0" fontId="0" fillId="25" borderId="0" xfId="0" applyFill="1" applyProtection="1"/>
    <xf numFmtId="0" fontId="60" fillId="25" borderId="0" xfId="0" applyFont="1" applyFill="1" applyProtection="1"/>
    <xf numFmtId="0" fontId="0" fillId="6" borderId="0" xfId="0" applyFill="1" applyProtection="1"/>
    <xf numFmtId="0" fontId="0" fillId="6" borderId="0" xfId="0" applyFont="1" applyFill="1" applyProtection="1"/>
    <xf numFmtId="0" fontId="54" fillId="6" borderId="0" xfId="0" applyFont="1" applyFill="1" applyAlignment="1" applyProtection="1">
      <alignment horizontal="right"/>
    </xf>
    <xf numFmtId="0" fontId="55" fillId="6" borderId="0" xfId="0" applyFont="1" applyFill="1" applyProtection="1"/>
    <xf numFmtId="0" fontId="0" fillId="6" borderId="82" xfId="0" applyFill="1" applyBorder="1" applyProtection="1"/>
    <xf numFmtId="0" fontId="0" fillId="6" borderId="0" xfId="0" applyFill="1" applyBorder="1" applyProtection="1"/>
    <xf numFmtId="0" fontId="0" fillId="6" borderId="83" xfId="0" applyFill="1" applyBorder="1" applyProtection="1"/>
    <xf numFmtId="0" fontId="0" fillId="6" borderId="72" xfId="0" applyFill="1" applyBorder="1" applyProtection="1"/>
    <xf numFmtId="167" fontId="0" fillId="6" borderId="73" xfId="5" applyNumberFormat="1" applyFont="1" applyFill="1" applyBorder="1" applyProtection="1"/>
    <xf numFmtId="167" fontId="0" fillId="6" borderId="74" xfId="5" applyNumberFormat="1" applyFont="1" applyFill="1" applyBorder="1" applyProtection="1"/>
    <xf numFmtId="0" fontId="0" fillId="6" borderId="77" xfId="0" applyFill="1" applyBorder="1" applyProtection="1"/>
    <xf numFmtId="0" fontId="0" fillId="6" borderId="27" xfId="0" applyFont="1" applyFill="1" applyBorder="1" applyProtection="1"/>
    <xf numFmtId="0" fontId="0" fillId="6" borderId="78" xfId="0" applyFont="1" applyFill="1" applyBorder="1" applyProtection="1"/>
    <xf numFmtId="0" fontId="0" fillId="6" borderId="75" xfId="0" applyFill="1" applyBorder="1" applyProtection="1"/>
    <xf numFmtId="0" fontId="0" fillId="6" borderId="0" xfId="0" applyFont="1" applyFill="1" applyBorder="1" applyProtection="1"/>
    <xf numFmtId="0" fontId="0" fillId="6" borderId="76" xfId="0" applyFont="1" applyFill="1" applyBorder="1" applyProtection="1"/>
    <xf numFmtId="167" fontId="0" fillId="6" borderId="0" xfId="5" applyNumberFormat="1" applyFont="1" applyFill="1" applyBorder="1" applyProtection="1"/>
    <xf numFmtId="167" fontId="0" fillId="6" borderId="76" xfId="5" applyNumberFormat="1" applyFont="1" applyFill="1" applyBorder="1" applyProtection="1"/>
    <xf numFmtId="0" fontId="0" fillId="6" borderId="84" xfId="0" applyFill="1" applyBorder="1" applyProtection="1"/>
    <xf numFmtId="0" fontId="0" fillId="6" borderId="85" xfId="0" applyFill="1" applyBorder="1" applyProtection="1"/>
    <xf numFmtId="0" fontId="0" fillId="6" borderId="86" xfId="0" applyFill="1" applyBorder="1" applyProtection="1"/>
    <xf numFmtId="0" fontId="55" fillId="6" borderId="75" xfId="0" applyFont="1" applyFill="1" applyBorder="1" applyProtection="1"/>
    <xf numFmtId="171" fontId="53" fillId="6" borderId="0" xfId="0" quotePrefix="1" applyNumberFormat="1" applyFont="1" applyFill="1" applyBorder="1" applyProtection="1"/>
    <xf numFmtId="0" fontId="11" fillId="26" borderId="96" xfId="0" applyFont="1" applyFill="1" applyBorder="1" applyAlignment="1" applyProtection="1">
      <alignment horizontal="center" vertical="center"/>
      <protection locked="0"/>
    </xf>
    <xf numFmtId="0" fontId="17" fillId="2" borderId="0" xfId="0" applyFont="1" applyProtection="1"/>
    <xf numFmtId="0" fontId="52" fillId="2" borderId="0" xfId="0" applyFont="1" applyProtection="1"/>
    <xf numFmtId="0" fontId="63" fillId="2" borderId="0" xfId="0" applyFont="1" applyProtection="1"/>
    <xf numFmtId="0" fontId="9" fillId="22" borderId="72" xfId="0" applyFont="1" applyFill="1" applyBorder="1" applyProtection="1"/>
    <xf numFmtId="0" fontId="63" fillId="27" borderId="110" xfId="0" applyFont="1" applyFill="1" applyBorder="1" applyProtection="1"/>
    <xf numFmtId="0" fontId="9" fillId="2" borderId="0" xfId="0" applyFont="1" applyProtection="1"/>
    <xf numFmtId="0" fontId="62" fillId="2" borderId="0" xfId="0" applyFont="1" applyProtection="1"/>
    <xf numFmtId="0" fontId="58" fillId="22" borderId="75" xfId="0" applyFont="1" applyFill="1" applyBorder="1" applyAlignment="1" applyProtection="1">
      <alignment horizontal="center" vertical="top"/>
    </xf>
    <xf numFmtId="0" fontId="58" fillId="27" borderId="111" xfId="0" applyFont="1" applyFill="1" applyBorder="1" applyAlignment="1" applyProtection="1">
      <alignment horizontal="right" vertical="top"/>
    </xf>
    <xf numFmtId="0" fontId="55" fillId="2" borderId="0" xfId="0" applyFont="1" applyProtection="1"/>
    <xf numFmtId="0" fontId="61" fillId="2" borderId="0" xfId="0" applyFont="1" applyProtection="1"/>
    <xf numFmtId="0" fontId="0" fillId="2" borderId="68" xfId="0" applyBorder="1" applyAlignment="1" applyProtection="1">
      <alignment horizontal="center" vertical="center"/>
    </xf>
    <xf numFmtId="0" fontId="0" fillId="2" borderId="93" xfId="0" applyBorder="1" applyAlignment="1" applyProtection="1">
      <alignment horizontal="center" vertical="center"/>
    </xf>
    <xf numFmtId="0" fontId="0" fillId="2" borderId="90" xfId="0" applyBorder="1" applyAlignment="1" applyProtection="1">
      <alignment horizontal="center" vertical="center"/>
    </xf>
    <xf numFmtId="0" fontId="0" fillId="2" borderId="91" xfId="0" applyBorder="1" applyAlignment="1" applyProtection="1">
      <alignment horizontal="center" vertical="center"/>
    </xf>
    <xf numFmtId="0" fontId="0" fillId="2" borderId="92" xfId="0" applyBorder="1" applyAlignment="1" applyProtection="1">
      <alignment horizontal="center" vertical="center"/>
    </xf>
    <xf numFmtId="0" fontId="0" fillId="2" borderId="112" xfId="0" applyBorder="1" applyAlignment="1" applyProtection="1">
      <alignment horizontal="center" vertical="center"/>
    </xf>
    <xf numFmtId="0" fontId="0" fillId="2" borderId="102" xfId="0" applyBorder="1" applyAlignment="1" applyProtection="1">
      <alignment horizontal="center" vertical="center"/>
    </xf>
    <xf numFmtId="0" fontId="0" fillId="2" borderId="103" xfId="0" applyBorder="1" applyAlignment="1" applyProtection="1">
      <alignment horizontal="center" vertical="center"/>
    </xf>
    <xf numFmtId="0" fontId="0" fillId="2" borderId="104" xfId="0" applyBorder="1" applyAlignment="1" applyProtection="1">
      <alignment horizontal="center" vertical="center"/>
    </xf>
    <xf numFmtId="0" fontId="0" fillId="2" borderId="105" xfId="0" applyBorder="1" applyAlignment="1" applyProtection="1">
      <alignment horizontal="center" vertical="center"/>
    </xf>
    <xf numFmtId="0" fontId="0" fillId="2" borderId="106" xfId="0" applyBorder="1" applyAlignment="1" applyProtection="1">
      <alignment horizontal="center" vertical="center"/>
    </xf>
    <xf numFmtId="0" fontId="0" fillId="2" borderId="113" xfId="0" applyBorder="1" applyAlignment="1" applyProtection="1">
      <alignment horizontal="center" vertical="center"/>
    </xf>
    <xf numFmtId="43" fontId="0" fillId="2" borderId="0" xfId="5" applyFont="1" applyFill="1" applyProtection="1"/>
    <xf numFmtId="1" fontId="0" fillId="2" borderId="0" xfId="0" applyNumberFormat="1" applyProtection="1"/>
    <xf numFmtId="0" fontId="0" fillId="0" borderId="0" xfId="0" applyFill="1" applyBorder="1"/>
    <xf numFmtId="0" fontId="0" fillId="28" borderId="0" xfId="0" applyFill="1"/>
    <xf numFmtId="0" fontId="0" fillId="28" borderId="0" xfId="0" applyNumberFormat="1" applyFill="1"/>
    <xf numFmtId="14" fontId="0" fillId="0" borderId="0" xfId="0" applyNumberFormat="1" applyFill="1"/>
    <xf numFmtId="0" fontId="0" fillId="0" borderId="0" xfId="0" applyFill="1" applyAlignment="1"/>
    <xf numFmtId="0" fontId="0" fillId="0" borderId="0" xfId="0" applyFill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30" fillId="0" borderId="0" xfId="18" quotePrefix="1" applyFont="1"/>
    <xf numFmtId="0" fontId="37" fillId="22" borderId="100" xfId="18" applyFont="1" applyFill="1" applyBorder="1" applyAlignment="1">
      <alignment horizontal="center"/>
    </xf>
    <xf numFmtId="0" fontId="27" fillId="22" borderId="40" xfId="26" applyFont="1" applyFill="1" applyBorder="1" applyAlignment="1" applyProtection="1">
      <alignment horizontal="left" vertical="center"/>
    </xf>
    <xf numFmtId="0" fontId="19" fillId="16" borderId="100" xfId="0" applyFont="1" applyFill="1" applyBorder="1" applyAlignment="1">
      <alignment horizontal="center"/>
    </xf>
    <xf numFmtId="0" fontId="0" fillId="2" borderId="0" xfId="0" applyAlignment="1">
      <alignment horizontal="center"/>
    </xf>
    <xf numFmtId="0" fontId="65" fillId="2" borderId="0" xfId="0" applyFont="1" applyAlignment="1">
      <alignment horizontal="center"/>
    </xf>
    <xf numFmtId="0" fontId="18" fillId="15" borderId="24" xfId="0" applyFont="1" applyFill="1" applyBorder="1" applyAlignment="1" applyProtection="1">
      <alignment horizontal="center" vertical="center"/>
      <protection locked="0"/>
    </xf>
    <xf numFmtId="0" fontId="18" fillId="15" borderId="25" xfId="0" applyFont="1" applyFill="1" applyBorder="1" applyAlignment="1" applyProtection="1">
      <alignment horizontal="center" vertical="center"/>
      <protection locked="0"/>
    </xf>
    <xf numFmtId="0" fontId="18" fillId="15" borderId="26" xfId="0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Border="1" applyAlignment="1" applyProtection="1">
      <alignment horizontal="center" vertical="center"/>
    </xf>
    <xf numFmtId="0" fontId="0" fillId="12" borderId="6" xfId="0" applyFont="1" applyFill="1" applyBorder="1" applyAlignment="1" applyProtection="1">
      <alignment horizontal="left" vertical="center" wrapText="1" indent="1"/>
    </xf>
    <xf numFmtId="0" fontId="0" fillId="12" borderId="10" xfId="0" applyFont="1" applyFill="1" applyBorder="1" applyAlignment="1" applyProtection="1">
      <alignment horizontal="left" vertical="center" wrapText="1" indent="1"/>
    </xf>
    <xf numFmtId="0" fontId="0" fillId="12" borderId="11" xfId="0" applyFont="1" applyFill="1" applyBorder="1" applyAlignment="1" applyProtection="1">
      <alignment horizontal="left" vertical="center" wrapText="1" indent="1"/>
    </xf>
    <xf numFmtId="0" fontId="0" fillId="12" borderId="12" xfId="0" applyFont="1" applyFill="1" applyBorder="1" applyAlignment="1" applyProtection="1">
      <alignment horizontal="left" vertical="center" wrapText="1" indent="1"/>
    </xf>
    <xf numFmtId="0" fontId="24" fillId="16" borderId="32" xfId="18" applyFont="1" applyFill="1" applyBorder="1" applyAlignment="1" applyProtection="1">
      <alignment horizontal="center" vertical="top" wrapText="1"/>
    </xf>
    <xf numFmtId="0" fontId="24" fillId="16" borderId="1" xfId="18" applyFont="1" applyFill="1" applyBorder="1" applyAlignment="1" applyProtection="1">
      <alignment horizontal="center" vertical="top" wrapText="1"/>
    </xf>
    <xf numFmtId="0" fontId="24" fillId="16" borderId="33" xfId="18" applyFont="1" applyFill="1" applyBorder="1" applyAlignment="1" applyProtection="1">
      <alignment horizontal="center" vertical="top" wrapText="1"/>
    </xf>
    <xf numFmtId="0" fontId="20" fillId="0" borderId="27" xfId="18" applyFont="1" applyBorder="1" applyAlignment="1">
      <alignment horizontal="left" vertical="center"/>
    </xf>
    <xf numFmtId="0" fontId="22" fillId="16" borderId="28" xfId="18" applyFont="1" applyFill="1" applyBorder="1" applyAlignment="1" applyProtection="1">
      <alignment horizontal="center" vertical="center"/>
    </xf>
    <xf numFmtId="0" fontId="22" fillId="16" borderId="29" xfId="18" applyFont="1" applyFill="1" applyBorder="1" applyAlignment="1" applyProtection="1">
      <alignment horizontal="center" vertical="center"/>
    </xf>
    <xf numFmtId="0" fontId="22" fillId="16" borderId="30" xfId="18" applyFont="1" applyFill="1" applyBorder="1" applyAlignment="1" applyProtection="1">
      <alignment horizontal="center" vertical="center"/>
    </xf>
    <xf numFmtId="0" fontId="23" fillId="18" borderId="31" xfId="18" applyFont="1" applyFill="1" applyBorder="1" applyAlignment="1" applyProtection="1">
      <alignment horizontal="center" vertical="center"/>
    </xf>
    <xf numFmtId="0" fontId="23" fillId="19" borderId="31" xfId="18" applyFont="1" applyFill="1" applyBorder="1" applyAlignment="1" applyProtection="1">
      <alignment horizontal="center" vertical="center" wrapText="1"/>
    </xf>
    <xf numFmtId="0" fontId="23" fillId="20" borderId="31" xfId="18" applyFont="1" applyFill="1" applyBorder="1" applyAlignment="1" applyProtection="1">
      <alignment horizontal="center" vertical="center"/>
    </xf>
    <xf numFmtId="0" fontId="23" fillId="21" borderId="31" xfId="18" applyFont="1" applyFill="1" applyBorder="1" applyAlignment="1" applyProtection="1">
      <alignment horizontal="center" vertical="center" wrapText="1"/>
    </xf>
    <xf numFmtId="0" fontId="24" fillId="16" borderId="32" xfId="26" applyFont="1" applyFill="1" applyBorder="1" applyAlignment="1" applyProtection="1">
      <alignment horizontal="center" vertical="top" wrapText="1"/>
    </xf>
    <xf numFmtId="0" fontId="24" fillId="16" borderId="1" xfId="26" applyFont="1" applyFill="1" applyBorder="1" applyAlignment="1" applyProtection="1">
      <alignment horizontal="center" vertical="top" wrapText="1"/>
    </xf>
    <xf numFmtId="0" fontId="24" fillId="16" borderId="33" xfId="26" applyFont="1" applyFill="1" applyBorder="1" applyAlignment="1" applyProtection="1">
      <alignment horizontal="center" vertical="top" wrapText="1"/>
    </xf>
    <xf numFmtId="0" fontId="20" fillId="0" borderId="27" xfId="26" applyFont="1" applyBorder="1" applyAlignment="1">
      <alignment horizontal="left" vertical="center"/>
    </xf>
    <xf numFmtId="0" fontId="22" fillId="16" borderId="28" xfId="26" applyFont="1" applyFill="1" applyBorder="1" applyAlignment="1" applyProtection="1">
      <alignment horizontal="center" vertical="center"/>
    </xf>
    <xf numFmtId="0" fontId="22" fillId="16" borderId="29" xfId="26" applyFont="1" applyFill="1" applyBorder="1" applyAlignment="1" applyProtection="1">
      <alignment horizontal="center" vertical="center"/>
    </xf>
    <xf numFmtId="0" fontId="22" fillId="16" borderId="30" xfId="26" applyFont="1" applyFill="1" applyBorder="1" applyAlignment="1" applyProtection="1">
      <alignment horizontal="center" vertical="center"/>
    </xf>
    <xf numFmtId="0" fontId="23" fillId="18" borderId="31" xfId="26" applyFont="1" applyFill="1" applyBorder="1" applyAlignment="1" applyProtection="1">
      <alignment horizontal="center" vertical="center"/>
    </xf>
    <xf numFmtId="0" fontId="23" fillId="19" borderId="31" xfId="26" applyFont="1" applyFill="1" applyBorder="1" applyAlignment="1" applyProtection="1">
      <alignment horizontal="center" vertical="center" wrapText="1"/>
    </xf>
    <xf numFmtId="0" fontId="23" fillId="20" borderId="31" xfId="26" applyFont="1" applyFill="1" applyBorder="1" applyAlignment="1" applyProtection="1">
      <alignment horizontal="center" vertical="center"/>
    </xf>
    <xf numFmtId="0" fontId="23" fillId="21" borderId="31" xfId="26" applyFont="1" applyFill="1" applyBorder="1" applyAlignment="1" applyProtection="1">
      <alignment horizontal="center" vertical="center" wrapText="1"/>
    </xf>
    <xf numFmtId="0" fontId="31" fillId="24" borderId="3" xfId="26" applyFont="1" applyFill="1" applyBorder="1" applyAlignment="1" applyProtection="1">
      <alignment horizontal="center" vertical="center"/>
      <protection locked="0"/>
    </xf>
    <xf numFmtId="0" fontId="31" fillId="24" borderId="114" xfId="26" applyFont="1" applyFill="1" applyBorder="1" applyAlignment="1" applyProtection="1">
      <alignment horizontal="center" vertical="center"/>
      <protection locked="0"/>
    </xf>
    <xf numFmtId="0" fontId="31" fillId="24" borderId="2" xfId="26" applyFont="1" applyFill="1" applyBorder="1" applyAlignment="1" applyProtection="1">
      <alignment horizontal="center" vertical="center"/>
      <protection locked="0"/>
    </xf>
    <xf numFmtId="0" fontId="52" fillId="6" borderId="0" xfId="0" applyFont="1" applyFill="1" applyBorder="1" applyAlignment="1" applyProtection="1">
      <alignment horizontal="center"/>
    </xf>
    <xf numFmtId="0" fontId="51" fillId="6" borderId="79" xfId="0" applyFont="1" applyFill="1" applyBorder="1" applyAlignment="1" applyProtection="1">
      <alignment horizontal="center" vertical="center"/>
    </xf>
    <xf numFmtId="0" fontId="51" fillId="6" borderId="80" xfId="0" applyFont="1" applyFill="1" applyBorder="1" applyAlignment="1" applyProtection="1">
      <alignment horizontal="center" vertical="center"/>
    </xf>
    <xf numFmtId="0" fontId="51" fillId="6" borderId="81" xfId="0" applyFont="1" applyFill="1" applyBorder="1" applyAlignment="1" applyProtection="1">
      <alignment horizontal="center" vertical="center"/>
    </xf>
    <xf numFmtId="0" fontId="59" fillId="6" borderId="79" xfId="0" applyFont="1" applyFill="1" applyBorder="1" applyAlignment="1" applyProtection="1">
      <alignment horizontal="center" vertical="center"/>
    </xf>
    <xf numFmtId="0" fontId="59" fillId="6" borderId="80" xfId="0" applyFont="1" applyFill="1" applyBorder="1" applyAlignment="1" applyProtection="1">
      <alignment horizontal="center" vertical="center"/>
    </xf>
    <xf numFmtId="0" fontId="59" fillId="6" borderId="81" xfId="0" applyFont="1" applyFill="1" applyBorder="1" applyAlignment="1" applyProtection="1">
      <alignment horizontal="center" vertical="center"/>
    </xf>
    <xf numFmtId="0" fontId="56" fillId="18" borderId="108" xfId="0" applyFont="1" applyFill="1" applyBorder="1" applyAlignment="1" applyProtection="1">
      <alignment horizontal="left" vertical="center"/>
    </xf>
    <xf numFmtId="0" fontId="56" fillId="18" borderId="73" xfId="0" applyFont="1" applyFill="1" applyBorder="1" applyAlignment="1" applyProtection="1">
      <alignment horizontal="left" vertical="center"/>
    </xf>
    <xf numFmtId="0" fontId="56" fillId="18" borderId="109" xfId="0" applyFont="1" applyFill="1" applyBorder="1" applyAlignment="1" applyProtection="1">
      <alignment horizontal="left" vertical="center"/>
    </xf>
    <xf numFmtId="0" fontId="11" fillId="21" borderId="108" xfId="0" applyFont="1" applyFill="1" applyBorder="1" applyAlignment="1" applyProtection="1">
      <alignment horizontal="left" vertical="center"/>
    </xf>
    <xf numFmtId="0" fontId="11" fillId="21" borderId="73" xfId="0" applyFont="1" applyFill="1" applyBorder="1" applyAlignment="1" applyProtection="1">
      <alignment horizontal="left" vertical="center"/>
    </xf>
    <xf numFmtId="0" fontId="11" fillId="20" borderId="108" xfId="0" applyFont="1" applyFill="1" applyBorder="1" applyAlignment="1" applyProtection="1">
      <alignment horizontal="left" vertical="center"/>
    </xf>
    <xf numFmtId="0" fontId="11" fillId="20" borderId="73" xfId="0" applyFont="1" applyFill="1" applyBorder="1" applyAlignment="1" applyProtection="1">
      <alignment horizontal="left" vertical="center"/>
    </xf>
    <xf numFmtId="0" fontId="11" fillId="20" borderId="109" xfId="0" applyFont="1" applyFill="1" applyBorder="1" applyAlignment="1" applyProtection="1">
      <alignment horizontal="left" vertical="center"/>
    </xf>
    <xf numFmtId="0" fontId="11" fillId="19" borderId="108" xfId="0" applyFont="1" applyFill="1" applyBorder="1" applyAlignment="1" applyProtection="1">
      <alignment horizontal="left" vertical="center"/>
    </xf>
    <xf numFmtId="0" fontId="11" fillId="19" borderId="73" xfId="0" applyFont="1" applyFill="1" applyBorder="1" applyAlignment="1" applyProtection="1">
      <alignment horizontal="left" vertical="center"/>
    </xf>
    <xf numFmtId="0" fontId="11" fillId="19" borderId="109" xfId="0" applyFont="1" applyFill="1" applyBorder="1" applyAlignment="1" applyProtection="1">
      <alignment horizontal="left" vertical="center"/>
    </xf>
    <xf numFmtId="0" fontId="5" fillId="6" borderId="58" xfId="0" applyFont="1" applyFill="1" applyBorder="1" applyAlignment="1">
      <alignment horizontal="center" vertical="center"/>
    </xf>
    <xf numFmtId="0" fontId="37" fillId="22" borderId="100" xfId="18" applyFont="1" applyFill="1" applyBorder="1" applyAlignment="1">
      <alignment horizontal="center"/>
    </xf>
    <xf numFmtId="0" fontId="37" fillId="0" borderId="100" xfId="18" applyFont="1" applyFill="1" applyBorder="1" applyAlignment="1">
      <alignment horizontal="center"/>
    </xf>
    <xf numFmtId="0" fontId="0" fillId="16" borderId="100" xfId="0" applyFont="1" applyFill="1" applyBorder="1" applyAlignment="1">
      <alignment horizontal="center"/>
    </xf>
  </cellXfs>
  <cellStyles count="28">
    <cellStyle name="Amounts" xfId="1"/>
    <cellStyle name="Bad" xfId="2" builtinId="27"/>
    <cellStyle name="Calculated" xfId="3"/>
    <cellStyle name="Category" xfId="4"/>
    <cellStyle name="Comma" xfId="5" builtinId="3"/>
    <cellStyle name="Comma 2" xfId="20"/>
    <cellStyle name="Comma 3" xfId="21"/>
    <cellStyle name="Comma 4" xfId="25"/>
    <cellStyle name="Comma 5" xfId="27"/>
    <cellStyle name="Comments" xfId="6"/>
    <cellStyle name="Heading 1" xfId="7"/>
    <cellStyle name="Heading 1 2" xfId="22"/>
    <cellStyle name="Heading 2" xfId="8"/>
    <cellStyle name="Heading 2 2" xfId="23"/>
    <cellStyle name="Heading 3" xfId="9"/>
    <cellStyle name="Heading 4" xfId="10"/>
    <cellStyle name="Hyperlink" xfId="11" builtinId="8"/>
    <cellStyle name="Normal" xfId="0" builtinId="0"/>
    <cellStyle name="Normal 2" xfId="18"/>
    <cellStyle name="Normal 2 2" xfId="19"/>
    <cellStyle name="Normal 3" xfId="26"/>
    <cellStyle name="Percent" xfId="12" builtinId="5"/>
    <cellStyle name="Percent 2" xfId="24"/>
    <cellStyle name="Remark" xfId="13"/>
    <cellStyle name="Total2" xfId="14"/>
    <cellStyle name="悪い 2" xfId="15"/>
    <cellStyle name="悪い 3" xfId="16"/>
    <cellStyle name="標準 2" xfId="1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6600"/>
      <rgbColor rgb="00008080"/>
      <rgbColor rgb="00C0C0C0"/>
      <rgbColor rgb="00808080"/>
      <rgbColor rgb="00000099"/>
      <rgbColor rgb="00000000"/>
      <rgbColor rgb="00FFFFFF"/>
      <rgbColor rgb="00CCFFFF"/>
      <rgbColor rgb="00660066"/>
      <rgbColor rgb="00FF8080"/>
      <rgbColor rgb="000066CC"/>
      <rgbColor rgb="00CCCCFF"/>
      <rgbColor rgb="00FF9966"/>
      <rgbColor rgb="00FFFFFF"/>
      <rgbColor rgb="00FFFF00"/>
      <rgbColor rgb="0099CCFF"/>
      <rgbColor rgb="0000FF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1E1E1"/>
      <rgbColor rgb="00FF6600"/>
      <rgbColor rgb="003366FF"/>
      <rgbColor rgb="0033CCCC"/>
      <rgbColor rgb="0099CC00"/>
      <rgbColor rgb="00FFCC00"/>
      <rgbColor rgb="00FF9900"/>
      <rgbColor rgb="00FF6600"/>
      <rgbColor rgb="0099CCFF"/>
      <rgbColor rgb="00969696"/>
      <rgbColor rgb="00003366"/>
      <rgbColor rgb="00339966"/>
      <rgbColor rgb="00003300"/>
      <rgbColor rgb="00333300"/>
      <rgbColor rgb="00993300"/>
      <rgbColor rgb="00FF9966"/>
      <rgbColor rgb="00000099"/>
      <rgbColor rgb="00666666"/>
    </indexedColors>
    <mruColors>
      <color rgb="FFD42F2A"/>
      <color rgb="FF2F5773"/>
      <color rgb="FFE98E2B"/>
      <color rgb="FFD44D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751965811965817E-2"/>
          <c:y val="9.0531597222222218E-2"/>
          <c:w val="0.9380279487179487"/>
          <c:h val="0.675589814814814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- 2017'!$F$6</c:f>
              <c:strCache>
                <c:ptCount val="1"/>
                <c:pt idx="0">
                  <c:v>Total exposures</c:v>
                </c:pt>
              </c:strCache>
            </c:strRef>
          </c:tx>
          <c:invertIfNegative val="0"/>
          <c:dLbls>
            <c:delete val="1"/>
          </c:dLbls>
          <c:cat>
            <c:strRef>
              <c:f>'Summary - 2017'!$E$7:$E$42</c:f>
              <c:strCache>
                <c:ptCount val="36"/>
                <c:pt idx="0">
                  <c:v>ABN Amro</c:v>
                </c:pt>
                <c:pt idx="1">
                  <c:v>Banque Postale</c:v>
                </c:pt>
                <c:pt idx="2">
                  <c:v>Barclays</c:v>
                </c:pt>
                <c:pt idx="3">
                  <c:v>Bayern LB</c:v>
                </c:pt>
                <c:pt idx="4">
                  <c:v>BBVA</c:v>
                </c:pt>
                <c:pt idx="5">
                  <c:v>BFA</c:v>
                </c:pt>
                <c:pt idx="6">
                  <c:v>BNP Paribas</c:v>
                </c:pt>
                <c:pt idx="7">
                  <c:v>BPCE</c:v>
                </c:pt>
                <c:pt idx="8">
                  <c:v>Caixabank</c:v>
                </c:pt>
                <c:pt idx="9">
                  <c:v>Commerzbank</c:v>
                </c:pt>
                <c:pt idx="10">
                  <c:v>Credit Agricole</c:v>
                </c:pt>
                <c:pt idx="11">
                  <c:v>Credit Mutuel</c:v>
                </c:pt>
                <c:pt idx="12">
                  <c:v>Danske Bank</c:v>
                </c:pt>
                <c:pt idx="13">
                  <c:v>Deutsche Bank</c:v>
                </c:pt>
                <c:pt idx="14">
                  <c:v>DNB</c:v>
                </c:pt>
                <c:pt idx="15">
                  <c:v>DZ Bank</c:v>
                </c:pt>
                <c:pt idx="16">
                  <c:v>Erste Group</c:v>
                </c:pt>
                <c:pt idx="17">
                  <c:v>Handelsbanken</c:v>
                </c:pt>
                <c:pt idx="18">
                  <c:v>HSBC</c:v>
                </c:pt>
                <c:pt idx="19">
                  <c:v>ING</c:v>
                </c:pt>
                <c:pt idx="20">
                  <c:v>Intesa Sanpaolo</c:v>
                </c:pt>
                <c:pt idx="21">
                  <c:v>KBC</c:v>
                </c:pt>
                <c:pt idx="22">
                  <c:v>LBBW</c:v>
                </c:pt>
                <c:pt idx="23">
                  <c:v>Lloyds</c:v>
                </c:pt>
                <c:pt idx="24">
                  <c:v>Nationwide</c:v>
                </c:pt>
                <c:pt idx="25">
                  <c:v>Nordea</c:v>
                </c:pt>
                <c:pt idx="26">
                  <c:v>Nykredit</c:v>
                </c:pt>
                <c:pt idx="27">
                  <c:v>Rabobank</c:v>
                </c:pt>
                <c:pt idx="28">
                  <c:v>RBS</c:v>
                </c:pt>
                <c:pt idx="29">
                  <c:v>Sabadell</c:v>
                </c:pt>
                <c:pt idx="30">
                  <c:v>Santander</c:v>
                </c:pt>
                <c:pt idx="31">
                  <c:v>SEB</c:v>
                </c:pt>
                <c:pt idx="32">
                  <c:v>Societe Generale</c:v>
                </c:pt>
                <c:pt idx="33">
                  <c:v>Standard Chartered</c:v>
                </c:pt>
                <c:pt idx="34">
                  <c:v>Swedbank</c:v>
                </c:pt>
                <c:pt idx="35">
                  <c:v>Unicredit</c:v>
                </c:pt>
              </c:strCache>
            </c:strRef>
          </c:cat>
          <c:val>
            <c:numRef>
              <c:f>'Summary - 2017'!$F$7:$F$42</c:f>
              <c:numCache>
                <c:formatCode>###\ ###\ ###\ ###\ ##0</c:formatCode>
                <c:ptCount val="36"/>
                <c:pt idx="0">
                  <c:v>487465.96058150003</c:v>
                </c:pt>
                <c:pt idx="1">
                  <c:v>239168.68059999999</c:v>
                </c:pt>
                <c:pt idx="2">
                  <c:v>1282327.0179945831</c:v>
                </c:pt>
                <c:pt idx="3">
                  <c:v>233086.68774138004</c:v>
                </c:pt>
                <c:pt idx="4">
                  <c:v>719400.70799999998</c:v>
                </c:pt>
                <c:pt idx="5">
                  <c:v>218553.42288549297</c:v>
                </c:pt>
                <c:pt idx="6">
                  <c:v>1819746.235167</c:v>
                </c:pt>
                <c:pt idx="7">
                  <c:v>1183741.7403856278</c:v>
                </c:pt>
                <c:pt idx="8">
                  <c:v>350133.70145019563</c:v>
                </c:pt>
                <c:pt idx="9">
                  <c:v>475579.39832624968</c:v>
                </c:pt>
                <c:pt idx="10">
                  <c:v>1493620.3200042148</c:v>
                </c:pt>
                <c:pt idx="11">
                  <c:v>700607.18736414169</c:v>
                </c:pt>
                <c:pt idx="12">
                  <c:v>461768.07072857686</c:v>
                </c:pt>
                <c:pt idx="13">
                  <c:v>1409118.447862338</c:v>
                </c:pt>
                <c:pt idx="14">
                  <c:v>265770.57734303683</c:v>
                </c:pt>
                <c:pt idx="15">
                  <c:v>432903.49594379996</c:v>
                </c:pt>
                <c:pt idx="16">
                  <c:v>236506.53962036996</c:v>
                </c:pt>
                <c:pt idx="17">
                  <c:v>288883.1407128693</c:v>
                </c:pt>
                <c:pt idx="18">
                  <c:v>2168531.1357533964</c:v>
                </c:pt>
                <c:pt idx="19">
                  <c:v>1085213.6954300001</c:v>
                </c:pt>
                <c:pt idx="20">
                  <c:v>688523.67748700001</c:v>
                </c:pt>
                <c:pt idx="21">
                  <c:v>274955.99956272607</c:v>
                </c:pt>
                <c:pt idx="22">
                  <c:v>257945.42943514852</c:v>
                </c:pt>
                <c:pt idx="23">
                  <c:v>810088.36503585801</c:v>
                </c:pt>
                <c:pt idx="24">
                  <c:v>274818.31489109225</c:v>
                </c:pt>
                <c:pt idx="25">
                  <c:v>543607.67229999998</c:v>
                </c:pt>
                <c:pt idx="26">
                  <c:v>205430.44289986492</c:v>
                </c:pt>
                <c:pt idx="27">
                  <c:v>619543.89999999991</c:v>
                </c:pt>
                <c:pt idx="28">
                  <c:v>776287.88488457631</c:v>
                </c:pt>
                <c:pt idx="29">
                  <c:v>226499.06349999999</c:v>
                </c:pt>
                <c:pt idx="30">
                  <c:v>1495034.663105608</c:v>
                </c:pt>
                <c:pt idx="31">
                  <c:v>257339.41242210122</c:v>
                </c:pt>
                <c:pt idx="32">
                  <c:v>1160560.6381612998</c:v>
                </c:pt>
                <c:pt idx="33">
                  <c:v>639213.02117214096</c:v>
                </c:pt>
                <c:pt idx="34">
                  <c:v>217987.69414665244</c:v>
                </c:pt>
                <c:pt idx="35">
                  <c:v>959035.23879999993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5-4A0E-A9ED-AE99638BB9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6785664"/>
        <c:axId val="66787968"/>
      </c:barChart>
      <c:catAx>
        <c:axId val="66785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500000" vert="horz"/>
          <a:lstStyle/>
          <a:p>
            <a:pPr>
              <a:defRPr sz="800" b="0"/>
            </a:pPr>
            <a:endParaRPr lang="en-US"/>
          </a:p>
        </c:txPr>
        <c:crossAx val="66787968"/>
        <c:crosses val="autoZero"/>
        <c:auto val="1"/>
        <c:lblAlgn val="ctr"/>
        <c:lblOffset val="100"/>
        <c:noMultiLvlLbl val="0"/>
      </c:catAx>
      <c:valAx>
        <c:axId val="66787968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##\ ###\ ###\ ###\ ##0" sourceLinked="0"/>
        <c:majorTickMark val="out"/>
        <c:minorTickMark val="none"/>
        <c:tickLblPos val="nextTo"/>
        <c:crossAx val="6678566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9439316239316241E-2"/>
                <c:y val="3.5259259259259258E-3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/>
                    <a:t>10</a:t>
                  </a:r>
                  <a:r>
                    <a:rPr lang="en-US">
                      <a:latin typeface="Calibri"/>
                    </a:rPr>
                    <a:t>^9 Euros</a:t>
                  </a:r>
                  <a:endParaRPr lang="en-US"/>
                </a:p>
              </c:rich>
            </c:tx>
          </c:dispUnitsLbl>
        </c:dispUnits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40373171175388E-2"/>
          <c:y val="3.2321745807974873E-2"/>
          <c:w val="0.87767872456536988"/>
          <c:h val="0.784121766438583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- Single Bank Evolution'!$T$16</c:f>
              <c:strCache>
                <c:ptCount val="1"/>
                <c:pt idx="0">
                  <c:v>Intra-financial system assets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cat>
            <c:numRef>
              <c:f>'Chart - Single Bank Evolution'!$U$13:$Z$13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'Chart - Single Bank Evolution'!$U$16:$Z$16</c:f>
              <c:numCache>
                <c:formatCode>_(* #\ ##0_);_(* \(#\ ##0\);_(* "-"??_);_(@_)</c:formatCode>
                <c:ptCount val="6"/>
                <c:pt idx="0">
                  <c:v>52974.052000000003</c:v>
                </c:pt>
                <c:pt idx="1">
                  <c:v>93717.19336292558</c:v>
                </c:pt>
                <c:pt idx="2">
                  <c:v>90948.637176000004</c:v>
                </c:pt>
                <c:pt idx="3">
                  <c:v>93217.668000000005</c:v>
                </c:pt>
                <c:pt idx="4">
                  <c:v>75132.811691999988</c:v>
                </c:pt>
                <c:pt idx="5">
                  <c:v>65316.746207999997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4F-4F74-8B80-0747A70A3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61088"/>
        <c:axId val="81562624"/>
      </c:barChart>
      <c:lineChart>
        <c:grouping val="standard"/>
        <c:varyColors val="0"/>
        <c:ser>
          <c:idx val="3"/>
          <c:order val="1"/>
          <c:tx>
            <c:strRef>
              <c:f>'Chart - Single Bank Evolution'!$T$17</c:f>
              <c:strCache>
                <c:ptCount val="1"/>
              </c:strCache>
            </c:strRef>
          </c:tx>
          <c:spPr>
            <a:ln w="38100">
              <a:solidFill>
                <a:srgbClr val="F79646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'Chart - Single Bank Evolution'!$U$13:$Z$13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'Chart - Single Bank Evolution'!$U$17:$Z$17</c:f>
              <c:numCache>
                <c:formatCode>General</c:formatCode>
                <c:ptCount val="6"/>
                <c:pt idx="0">
                  <c:v>100</c:v>
                </c:pt>
                <c:pt idx="1">
                  <c:v>176.9115063407375</c:v>
                </c:pt>
                <c:pt idx="2">
                  <c:v>171.68525672908689</c:v>
                </c:pt>
                <c:pt idx="3">
                  <c:v>175.9685439958416</c:v>
                </c:pt>
                <c:pt idx="4">
                  <c:v>141.82945962298672</c:v>
                </c:pt>
                <c:pt idx="5">
                  <c:v>123.29950936734082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4F-4F74-8B80-0747A70A3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0048"/>
        <c:axId val="81568512"/>
      </c:lineChart>
      <c:catAx>
        <c:axId val="8156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562624"/>
        <c:crosses val="autoZero"/>
        <c:auto val="1"/>
        <c:lblAlgn val="ctr"/>
        <c:lblOffset val="100"/>
        <c:noMultiLvlLbl val="0"/>
      </c:catAx>
      <c:valAx>
        <c:axId val="815626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##\ ###\ ###\ ###\ ##0" sourceLinked="0"/>
        <c:majorTickMark val="out"/>
        <c:minorTickMark val="none"/>
        <c:tickLblPos val="nextTo"/>
        <c:crossAx val="81561088"/>
        <c:crosses val="autoZero"/>
        <c:crossBetween val="between"/>
      </c:valAx>
      <c:valAx>
        <c:axId val="815685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81570048"/>
        <c:crosses val="max"/>
        <c:crossBetween val="between"/>
      </c:valAx>
      <c:catAx>
        <c:axId val="81570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568512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40373171175388E-2"/>
          <c:y val="3.2321745807974873E-2"/>
          <c:w val="0.87767872456536988"/>
          <c:h val="0.7841217664385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- Single Bank Evolution'!$T$24</c:f>
              <c:strCache>
                <c:ptCount val="1"/>
                <c:pt idx="0">
                  <c:v>Assets under custody</c:v>
                </c:pt>
              </c:strCache>
            </c:strRef>
          </c:tx>
          <c:spPr>
            <a:solidFill>
              <a:srgbClr val="C0504D"/>
            </a:solidFill>
          </c:spPr>
          <c:invertIfNegative val="0"/>
          <c:cat>
            <c:numRef>
              <c:f>'Chart - Single Bank Evolution'!$U$13:$Z$13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'Chart - Single Bank Evolution'!$U$24:$Z$24</c:f>
              <c:numCache>
                <c:formatCode>_(* #\ ##0_);_(* \(#\ ##0\);_(* "-"??_);_(@_)</c:formatCode>
                <c:ptCount val="6"/>
                <c:pt idx="0">
                  <c:v>112395.912</c:v>
                </c:pt>
                <c:pt idx="1">
                  <c:v>231073.83600000001</c:v>
                </c:pt>
                <c:pt idx="2">
                  <c:v>191709.74100000001</c:v>
                </c:pt>
                <c:pt idx="3">
                  <c:v>177147.43599999999</c:v>
                </c:pt>
                <c:pt idx="4">
                  <c:v>187153.95671299999</c:v>
                </c:pt>
                <c:pt idx="5">
                  <c:v>155902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0-41D1-93F7-8A420A6DA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87584"/>
        <c:axId val="81589376"/>
      </c:barChart>
      <c:lineChart>
        <c:grouping val="standard"/>
        <c:varyColors val="0"/>
        <c:ser>
          <c:idx val="4"/>
          <c:order val="1"/>
          <c:tx>
            <c:strRef>
              <c:f>'Chart - Single Bank Evolution'!$T$25</c:f>
              <c:strCache>
                <c:ptCount val="1"/>
              </c:strCache>
            </c:strRef>
          </c:tx>
          <c:spPr>
            <a:ln w="38100">
              <a:solidFill>
                <a:srgbClr val="C0504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'Chart - Single Bank Evolution'!$U$13:$Z$13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'Chart - Single Bank Evolution'!$U$25:$Z$25</c:f>
              <c:numCache>
                <c:formatCode>General</c:formatCode>
                <c:ptCount val="6"/>
                <c:pt idx="0">
                  <c:v>100</c:v>
                </c:pt>
                <c:pt idx="1">
                  <c:v>205.58918192683024</c:v>
                </c:pt>
                <c:pt idx="2">
                  <c:v>170.56647131436597</c:v>
                </c:pt>
                <c:pt idx="3">
                  <c:v>157.61021272730986</c:v>
                </c:pt>
                <c:pt idx="4">
                  <c:v>166.51313502665471</c:v>
                </c:pt>
                <c:pt idx="5">
                  <c:v>138.70789179592228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D0-41D1-93F7-8A420A6DA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96800"/>
        <c:axId val="81590912"/>
      </c:lineChart>
      <c:catAx>
        <c:axId val="8158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589376"/>
        <c:crosses val="autoZero"/>
        <c:auto val="1"/>
        <c:lblAlgn val="ctr"/>
        <c:lblOffset val="100"/>
        <c:noMultiLvlLbl val="0"/>
      </c:catAx>
      <c:valAx>
        <c:axId val="815893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##\ ###\ ###\ ###\ ##0" sourceLinked="0"/>
        <c:majorTickMark val="out"/>
        <c:minorTickMark val="none"/>
        <c:tickLblPos val="nextTo"/>
        <c:crossAx val="81587584"/>
        <c:crosses val="autoZero"/>
        <c:crossBetween val="between"/>
      </c:valAx>
      <c:valAx>
        <c:axId val="815909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81596800"/>
        <c:crosses val="max"/>
        <c:crossBetween val="between"/>
      </c:valAx>
      <c:catAx>
        <c:axId val="81596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590912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40373171175388E-2"/>
          <c:y val="3.2321745807974873E-2"/>
          <c:w val="0.87767872456536988"/>
          <c:h val="0.784121766438583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- Single Bank Evolution'!$T$22</c:f>
              <c:strCache>
                <c:ptCount val="1"/>
                <c:pt idx="0">
                  <c:v>Payments activity </c:v>
                </c:pt>
              </c:strCache>
            </c:strRef>
          </c:tx>
          <c:spPr>
            <a:solidFill>
              <a:srgbClr val="C0504D"/>
            </a:solidFill>
          </c:spPr>
          <c:invertIfNegative val="0"/>
          <c:cat>
            <c:numRef>
              <c:f>'Chart - Single Bank Evolution'!$U$13:$Z$13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'Chart - Single Bank Evolution'!$U$22:$Z$22</c:f>
              <c:numCache>
                <c:formatCode>_(* #\ ##0_);_(* \(#\ ##0\);_(* "-"??_);_(@_)</c:formatCode>
                <c:ptCount val="6"/>
                <c:pt idx="0">
                  <c:v>574979.28140841157</c:v>
                </c:pt>
                <c:pt idx="1">
                  <c:v>3882985.9695718423</c:v>
                </c:pt>
                <c:pt idx="2">
                  <c:v>3950733.0329999998</c:v>
                </c:pt>
                <c:pt idx="3">
                  <c:v>3383064.1830000002</c:v>
                </c:pt>
                <c:pt idx="4">
                  <c:v>10315795</c:v>
                </c:pt>
                <c:pt idx="5">
                  <c:v>14035611.017753793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F0-47F2-B7BF-418A68B4A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22528"/>
        <c:axId val="81624064"/>
      </c:barChart>
      <c:lineChart>
        <c:grouping val="standard"/>
        <c:varyColors val="0"/>
        <c:ser>
          <c:idx val="3"/>
          <c:order val="1"/>
          <c:tx>
            <c:strRef>
              <c:f>'Chart - Single Bank Evolution'!$T$23</c:f>
              <c:strCache>
                <c:ptCount val="1"/>
              </c:strCache>
            </c:strRef>
          </c:tx>
          <c:spPr>
            <a:ln w="38100">
              <a:solidFill>
                <a:srgbClr val="C0504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'Chart - Single Bank Evolution'!$U$13:$Z$13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'Chart - Single Bank Evolution'!$U$23:$Z$23</c:f>
              <c:numCache>
                <c:formatCode>General</c:formatCode>
                <c:ptCount val="6"/>
                <c:pt idx="0">
                  <c:v>100</c:v>
                </c:pt>
                <c:pt idx="1">
                  <c:v>675.32624133176932</c:v>
                </c:pt>
                <c:pt idx="2">
                  <c:v>687.10876387105304</c:v>
                </c:pt>
                <c:pt idx="3">
                  <c:v>588.38018905884496</c:v>
                </c:pt>
                <c:pt idx="4">
                  <c:v>1794.11595053155</c:v>
                </c:pt>
                <c:pt idx="5">
                  <c:v>2441.0637863982802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F0-47F2-B7BF-418A68B4A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31488"/>
        <c:axId val="81629952"/>
      </c:lineChart>
      <c:catAx>
        <c:axId val="8162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624064"/>
        <c:crosses val="autoZero"/>
        <c:auto val="1"/>
        <c:lblAlgn val="ctr"/>
        <c:lblOffset val="100"/>
        <c:noMultiLvlLbl val="0"/>
      </c:catAx>
      <c:valAx>
        <c:axId val="816240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##\ ###\ ###\ ###\ ##0" sourceLinked="0"/>
        <c:majorTickMark val="out"/>
        <c:minorTickMark val="none"/>
        <c:tickLblPos val="nextTo"/>
        <c:crossAx val="81622528"/>
        <c:crosses val="autoZero"/>
        <c:crossBetween val="between"/>
      </c:valAx>
      <c:valAx>
        <c:axId val="816299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81631488"/>
        <c:crosses val="max"/>
        <c:crossBetween val="between"/>
      </c:valAx>
      <c:catAx>
        <c:axId val="81631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629952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40373171175388E-2"/>
          <c:y val="3.2321745807974873E-2"/>
          <c:w val="0.87767872456536988"/>
          <c:h val="0.7841217664385837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- Single Bank Evolution'!$T$26</c:f>
              <c:strCache>
                <c:ptCount val="1"/>
                <c:pt idx="0">
                  <c:v>Underwriting activity</c:v>
                </c:pt>
              </c:strCache>
            </c:strRef>
          </c:tx>
          <c:spPr>
            <a:solidFill>
              <a:srgbClr val="C0504D"/>
            </a:solidFill>
          </c:spPr>
          <c:invertIfNegative val="0"/>
          <c:cat>
            <c:numRef>
              <c:f>'Chart - Single Bank Evolution'!$U$13:$Z$13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'Chart - Single Bank Evolution'!$U$26:$Z$26</c:f>
              <c:numCache>
                <c:formatCode>_(* #\ ##0_);_(* \(#\ ##0\);_(* "-"??_);_(@_)</c:formatCode>
                <c:ptCount val="6"/>
                <c:pt idx="0">
                  <c:v>4056.2559999999999</c:v>
                </c:pt>
                <c:pt idx="1">
                  <c:v>5587.6459563333301</c:v>
                </c:pt>
                <c:pt idx="2">
                  <c:v>4969.3357272727271</c:v>
                </c:pt>
                <c:pt idx="3">
                  <c:v>6540.3410000000003</c:v>
                </c:pt>
                <c:pt idx="4">
                  <c:v>11873</c:v>
                </c:pt>
                <c:pt idx="5">
                  <c:v>9338.0767575499995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C0-4ED0-B8A4-85D0048C4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53120"/>
        <c:axId val="81654912"/>
      </c:barChart>
      <c:lineChart>
        <c:grouping val="standard"/>
        <c:varyColors val="0"/>
        <c:ser>
          <c:idx val="5"/>
          <c:order val="1"/>
          <c:tx>
            <c:strRef>
              <c:f>'Chart - Single Bank Evolution'!$T$27</c:f>
              <c:strCache>
                <c:ptCount val="1"/>
              </c:strCache>
            </c:strRef>
          </c:tx>
          <c:spPr>
            <a:ln w="38100">
              <a:solidFill>
                <a:srgbClr val="C0504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'Chart - Single Bank Evolution'!$U$13:$Z$13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'Chart - Single Bank Evolution'!$U$27:$Z$27</c:f>
              <c:numCache>
                <c:formatCode>General</c:formatCode>
                <c:ptCount val="6"/>
                <c:pt idx="0">
                  <c:v>100</c:v>
                </c:pt>
                <c:pt idx="1">
                  <c:v>137.75377974993023</c:v>
                </c:pt>
                <c:pt idx="2">
                  <c:v>122.51040682029752</c:v>
                </c:pt>
                <c:pt idx="3">
                  <c:v>161.24083391186358</c:v>
                </c:pt>
                <c:pt idx="4">
                  <c:v>292.70834976885089</c:v>
                </c:pt>
                <c:pt idx="5">
                  <c:v>230.21418661815233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C0-4ED0-B8A4-85D0048C4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58240"/>
        <c:axId val="81656448"/>
      </c:lineChart>
      <c:catAx>
        <c:axId val="8165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654912"/>
        <c:crosses val="autoZero"/>
        <c:auto val="1"/>
        <c:lblAlgn val="ctr"/>
        <c:lblOffset val="100"/>
        <c:noMultiLvlLbl val="0"/>
      </c:catAx>
      <c:valAx>
        <c:axId val="816549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##\ ###\ ###\ ###\ ##0" sourceLinked="0"/>
        <c:majorTickMark val="out"/>
        <c:minorTickMark val="none"/>
        <c:tickLblPos val="nextTo"/>
        <c:crossAx val="81653120"/>
        <c:crosses val="autoZero"/>
        <c:crossBetween val="between"/>
      </c:valAx>
      <c:valAx>
        <c:axId val="816564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81658240"/>
        <c:crosses val="max"/>
        <c:crossBetween val="between"/>
      </c:valAx>
      <c:catAx>
        <c:axId val="81658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65644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40373171175388E-2"/>
          <c:y val="3.2321745807974873E-2"/>
          <c:w val="0.87767872456536988"/>
          <c:h val="0.7841217664385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- Single Bank Evolution'!$T$18</c:f>
              <c:strCache>
                <c:ptCount val="1"/>
                <c:pt idx="0">
                  <c:v>Intra-financial system liabilities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cat>
            <c:numRef>
              <c:f>'Chart - Single Bank Evolution'!$U$13:$Z$13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'Chart - Single Bank Evolution'!$U$18:$Z$18</c:f>
              <c:numCache>
                <c:formatCode>_(* #\ ##0_);_(* \(#\ ##0\);_(* "-"??_);_(@_)</c:formatCode>
                <c:ptCount val="6"/>
                <c:pt idx="0">
                  <c:v>44558.413326000002</c:v>
                </c:pt>
                <c:pt idx="1">
                  <c:v>55090.776712084458</c:v>
                </c:pt>
                <c:pt idx="2">
                  <c:v>58548.438520999996</c:v>
                </c:pt>
                <c:pt idx="3">
                  <c:v>38147.758999999998</c:v>
                </c:pt>
                <c:pt idx="4">
                  <c:v>41433.686389000002</c:v>
                </c:pt>
                <c:pt idx="5">
                  <c:v>28935.331208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5-4853-8927-3FB7C2457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75776"/>
        <c:axId val="81677312"/>
      </c:barChart>
      <c:lineChart>
        <c:grouping val="standard"/>
        <c:varyColors val="0"/>
        <c:ser>
          <c:idx val="4"/>
          <c:order val="1"/>
          <c:tx>
            <c:strRef>
              <c:f>'Chart - Single Bank Evolution'!$T$19</c:f>
              <c:strCache>
                <c:ptCount val="1"/>
              </c:strCache>
            </c:strRef>
          </c:tx>
          <c:spPr>
            <a:ln w="38100">
              <a:solidFill>
                <a:srgbClr val="F79646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'Chart - Single Bank Evolution'!$U$13:$Z$13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'Chart - Single Bank Evolution'!$U$19:$Z$19</c:f>
              <c:numCache>
                <c:formatCode>General</c:formatCode>
                <c:ptCount val="6"/>
                <c:pt idx="0">
                  <c:v>100</c:v>
                </c:pt>
                <c:pt idx="1">
                  <c:v>123.63720473847928</c:v>
                </c:pt>
                <c:pt idx="2">
                  <c:v>131.39704525079389</c:v>
                </c:pt>
                <c:pt idx="3">
                  <c:v>85.612920551954758</c:v>
                </c:pt>
                <c:pt idx="4">
                  <c:v>92.987346936842769</c:v>
                </c:pt>
                <c:pt idx="5">
                  <c:v>64.937974779986433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55-4853-8927-3FB7C2457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84736"/>
        <c:axId val="81683200"/>
      </c:lineChart>
      <c:catAx>
        <c:axId val="8167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677312"/>
        <c:crosses val="autoZero"/>
        <c:auto val="1"/>
        <c:lblAlgn val="ctr"/>
        <c:lblOffset val="100"/>
        <c:noMultiLvlLbl val="0"/>
      </c:catAx>
      <c:valAx>
        <c:axId val="816773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##\ ###\ ###\ ###\ ##0" sourceLinked="0"/>
        <c:majorTickMark val="out"/>
        <c:minorTickMark val="none"/>
        <c:tickLblPos val="nextTo"/>
        <c:crossAx val="81675776"/>
        <c:crosses val="autoZero"/>
        <c:crossBetween val="between"/>
      </c:valAx>
      <c:valAx>
        <c:axId val="816832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81684736"/>
        <c:crosses val="max"/>
        <c:crossBetween val="between"/>
      </c:valAx>
      <c:catAx>
        <c:axId val="81684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683200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40373171175388E-2"/>
          <c:y val="3.2321745807974873E-2"/>
          <c:w val="0.87767872456536988"/>
          <c:h val="0.7841217664385837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- Single Bank Evolution'!$T$20</c:f>
              <c:strCache>
                <c:ptCount val="1"/>
                <c:pt idx="0">
                  <c:v>Securities outstanding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cat>
            <c:numRef>
              <c:f>'Chart - Single Bank Evolution'!$U$13:$Z$13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'Chart - Single Bank Evolution'!$U$20:$Z$20</c:f>
              <c:numCache>
                <c:formatCode>_(* #\ ##0_);_(* \(#\ ##0\);_(* "-"??_);_(@_)</c:formatCode>
                <c:ptCount val="6"/>
                <c:pt idx="0">
                  <c:v>84892</c:v>
                </c:pt>
                <c:pt idx="1">
                  <c:v>77325.758000000002</c:v>
                </c:pt>
                <c:pt idx="2">
                  <c:v>83827.236000000004</c:v>
                </c:pt>
                <c:pt idx="3">
                  <c:v>91979</c:v>
                </c:pt>
                <c:pt idx="4">
                  <c:v>113618.221083</c:v>
                </c:pt>
                <c:pt idx="5">
                  <c:v>111841.2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E9-4468-B0A4-4C4ADC00A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18656"/>
        <c:axId val="83367040"/>
      </c:barChart>
      <c:lineChart>
        <c:grouping val="standard"/>
        <c:varyColors val="0"/>
        <c:ser>
          <c:idx val="5"/>
          <c:order val="1"/>
          <c:tx>
            <c:strRef>
              <c:f>'Chart - Single Bank Evolution'!$T$21</c:f>
              <c:strCache>
                <c:ptCount val="1"/>
              </c:strCache>
            </c:strRef>
          </c:tx>
          <c:spPr>
            <a:ln w="38100">
              <a:solidFill>
                <a:srgbClr val="F79646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'Chart - Single Bank Evolution'!$U$13:$Z$13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'Chart - Single Bank Evolution'!$U$21:$Z$21</c:f>
              <c:numCache>
                <c:formatCode>General</c:formatCode>
                <c:ptCount val="6"/>
                <c:pt idx="0">
                  <c:v>100</c:v>
                </c:pt>
                <c:pt idx="1">
                  <c:v>91.08721434292984</c:v>
                </c:pt>
                <c:pt idx="2">
                  <c:v>98.745742826179153</c:v>
                </c:pt>
                <c:pt idx="3">
                  <c:v>108.34825425246196</c:v>
                </c:pt>
                <c:pt idx="4">
                  <c:v>133.83854907765161</c:v>
                </c:pt>
                <c:pt idx="5">
                  <c:v>131.7452763511285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E9-4468-B0A4-4C4ADC00A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74464"/>
        <c:axId val="83368576"/>
      </c:lineChart>
      <c:catAx>
        <c:axId val="8171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367040"/>
        <c:crosses val="autoZero"/>
        <c:auto val="1"/>
        <c:lblAlgn val="ctr"/>
        <c:lblOffset val="100"/>
        <c:noMultiLvlLbl val="0"/>
      </c:catAx>
      <c:valAx>
        <c:axId val="833670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##\ ###\ ###\ ###\ ##0" sourceLinked="0"/>
        <c:majorTickMark val="out"/>
        <c:minorTickMark val="none"/>
        <c:tickLblPos val="nextTo"/>
        <c:crossAx val="81718656"/>
        <c:crosses val="autoZero"/>
        <c:crossBetween val="between"/>
      </c:valAx>
      <c:valAx>
        <c:axId val="833685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83374464"/>
        <c:crosses val="max"/>
        <c:crossBetween val="between"/>
      </c:valAx>
      <c:catAx>
        <c:axId val="83374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368576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40373171175388E-2"/>
          <c:y val="3.2321745807974873E-2"/>
          <c:w val="0.87767872456536988"/>
          <c:h val="0.7841217664385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- Single Bank Evolution'!$T$30</c:f>
              <c:strCache>
                <c:ptCount val="1"/>
                <c:pt idx="0">
                  <c:v>Trading and AFS securities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cat>
            <c:numRef>
              <c:f>'Chart - Single Bank Evolution'!$U$13:$Z$13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'Chart - Single Bank Evolution'!$U$30:$Z$30</c:f>
              <c:numCache>
                <c:formatCode>_(* #\ ##0_);_(* \(#\ ##0\);_(* "-"??_);_(@_)</c:formatCode>
                <c:ptCount val="6"/>
                <c:pt idx="0">
                  <c:v>1125</c:v>
                </c:pt>
                <c:pt idx="1">
                  <c:v>1668.3330000000001</c:v>
                </c:pt>
                <c:pt idx="2">
                  <c:v>926.94100000000003</c:v>
                </c:pt>
                <c:pt idx="3">
                  <c:v>1646.136</c:v>
                </c:pt>
                <c:pt idx="4">
                  <c:v>1888</c:v>
                </c:pt>
                <c:pt idx="5">
                  <c:v>1829.0809999999983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82-4718-8EA1-5CFF3FC8A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92384"/>
        <c:axId val="83393920"/>
      </c:barChart>
      <c:lineChart>
        <c:grouping val="standard"/>
        <c:varyColors val="0"/>
        <c:ser>
          <c:idx val="0"/>
          <c:order val="1"/>
          <c:tx>
            <c:strRef>
              <c:f>'Chart - Single Bank Evolution'!$T$31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'Chart - Single Bank Evolution'!$U$13:$Z$13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'Chart - Single Bank Evolution'!$U$31:$Z$31</c:f>
              <c:numCache>
                <c:formatCode>General</c:formatCode>
                <c:ptCount val="6"/>
                <c:pt idx="0">
                  <c:v>100</c:v>
                </c:pt>
                <c:pt idx="1">
                  <c:v>148.29626666666667</c:v>
                </c:pt>
                <c:pt idx="2">
                  <c:v>82.394755555555548</c:v>
                </c:pt>
                <c:pt idx="3">
                  <c:v>146.32319999999999</c:v>
                </c:pt>
                <c:pt idx="4">
                  <c:v>167.82222222222222</c:v>
                </c:pt>
                <c:pt idx="5">
                  <c:v>162.58497777777762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05-4388-B47E-12FD710AE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930440"/>
        <c:axId val="566926832"/>
      </c:lineChart>
      <c:catAx>
        <c:axId val="8339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393920"/>
        <c:crosses val="autoZero"/>
        <c:auto val="1"/>
        <c:lblAlgn val="ctr"/>
        <c:lblOffset val="100"/>
        <c:noMultiLvlLbl val="0"/>
      </c:catAx>
      <c:valAx>
        <c:axId val="833939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##\ ###\ ###\ ###\ ##0" sourceLinked="0"/>
        <c:majorTickMark val="out"/>
        <c:minorTickMark val="none"/>
        <c:tickLblPos val="nextTo"/>
        <c:crossAx val="83392384"/>
        <c:crosses val="autoZero"/>
        <c:crossBetween val="between"/>
      </c:valAx>
      <c:valAx>
        <c:axId val="5669268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566930440"/>
        <c:crosses val="max"/>
        <c:crossBetween val="between"/>
      </c:valAx>
      <c:catAx>
        <c:axId val="56693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6926832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40373171175388E-2"/>
          <c:y val="3.2321745807974873E-2"/>
          <c:w val="0.87767872456536988"/>
          <c:h val="0.784121766438583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- Single Bank Evolution'!$T$28</c:f>
              <c:strCache>
                <c:ptCount val="1"/>
                <c:pt idx="0">
                  <c:v>OTC derivatives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cat>
            <c:numRef>
              <c:f>'Chart - Single Bank Evolution'!$U$13:$Z$13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'Chart - Single Bank Evolution'!$U$28:$Z$28</c:f>
              <c:numCache>
                <c:formatCode>_(* #\ ##0_);_(* \(#\ ##0\);_(* "-"??_);_(@_)</c:formatCode>
                <c:ptCount val="6"/>
                <c:pt idx="0">
                  <c:v>947002</c:v>
                </c:pt>
                <c:pt idx="1">
                  <c:v>1097406</c:v>
                </c:pt>
                <c:pt idx="2">
                  <c:v>1248949</c:v>
                </c:pt>
                <c:pt idx="3">
                  <c:v>1210412.4509999999</c:v>
                </c:pt>
                <c:pt idx="4">
                  <c:v>1244620</c:v>
                </c:pt>
                <c:pt idx="5">
                  <c:v>2464401.1454694998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0-4B15-ADF9-3649EA3EA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96960"/>
        <c:axId val="83498496"/>
      </c:barChart>
      <c:lineChart>
        <c:grouping val="standard"/>
        <c:varyColors val="0"/>
        <c:ser>
          <c:idx val="3"/>
          <c:order val="1"/>
          <c:tx>
            <c:strRef>
              <c:f>'Chart - Single Bank Evolution'!$T$29</c:f>
              <c:strCache>
                <c:ptCount val="1"/>
              </c:strCache>
            </c:strRef>
          </c:tx>
          <c:spPr>
            <a:ln w="38100">
              <a:solidFill>
                <a:srgbClr val="9BBB59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'Chart - Single Bank Evolution'!$U$13:$Z$13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'Chart - Single Bank Evolution'!$U$29:$Z$29</c:f>
              <c:numCache>
                <c:formatCode>General</c:formatCode>
                <c:ptCount val="6"/>
                <c:pt idx="0">
                  <c:v>100</c:v>
                </c:pt>
                <c:pt idx="1">
                  <c:v>115.88212062910111</c:v>
                </c:pt>
                <c:pt idx="2">
                  <c:v>131.88451555540536</c:v>
                </c:pt>
                <c:pt idx="3">
                  <c:v>127.81519479367518</c:v>
                </c:pt>
                <c:pt idx="4">
                  <c:v>131.42738874891501</c:v>
                </c:pt>
                <c:pt idx="5">
                  <c:v>260.23188393155448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C0-4B15-ADF9-3649EA3EA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10016"/>
        <c:axId val="83500032"/>
      </c:lineChart>
      <c:catAx>
        <c:axId val="8349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498496"/>
        <c:crosses val="autoZero"/>
        <c:auto val="1"/>
        <c:lblAlgn val="ctr"/>
        <c:lblOffset val="100"/>
        <c:noMultiLvlLbl val="0"/>
      </c:catAx>
      <c:valAx>
        <c:axId val="834984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##\ ###\ ###\ ###\ ##0" sourceLinked="0"/>
        <c:majorTickMark val="out"/>
        <c:minorTickMark val="none"/>
        <c:tickLblPos val="nextTo"/>
        <c:crossAx val="83496960"/>
        <c:crosses val="autoZero"/>
        <c:crossBetween val="between"/>
      </c:valAx>
      <c:valAx>
        <c:axId val="835000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83510016"/>
        <c:crosses val="max"/>
        <c:crossBetween val="between"/>
      </c:valAx>
      <c:catAx>
        <c:axId val="83510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500032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40373171175388E-2"/>
          <c:y val="3.2321745807974873E-2"/>
          <c:w val="0.87767872456536988"/>
          <c:h val="0.7841217664385837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- Single Bank Evolution'!$T$32</c:f>
              <c:strCache>
                <c:ptCount val="1"/>
                <c:pt idx="0">
                  <c:v>Level 3 assets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cat>
            <c:numRef>
              <c:f>'Chart - Single Bank Evolution'!$U$13:$Z$13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'Chart - Single Bank Evolution'!$U$32:$Z$32</c:f>
              <c:numCache>
                <c:formatCode>_(* #\ ##0_);_(* \(#\ ##0\);_(* "-"??_);_(@_)</c:formatCode>
                <c:ptCount val="6"/>
                <c:pt idx="0">
                  <c:v>1321</c:v>
                </c:pt>
                <c:pt idx="1">
                  <c:v>2005.2819999999999</c:v>
                </c:pt>
                <c:pt idx="2">
                  <c:v>1988.576</c:v>
                </c:pt>
                <c:pt idx="3">
                  <c:v>2195.9670000000001</c:v>
                </c:pt>
                <c:pt idx="4">
                  <c:v>1343.7293259999999</c:v>
                </c:pt>
                <c:pt idx="5">
                  <c:v>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0-47FB-9829-A7E42EB1C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31648"/>
        <c:axId val="83533184"/>
      </c:barChart>
      <c:lineChart>
        <c:grouping val="standard"/>
        <c:varyColors val="0"/>
        <c:ser>
          <c:idx val="0"/>
          <c:order val="1"/>
          <c:tx>
            <c:strRef>
              <c:f>'Chart - Single Bank Evolution'!$T$33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'Chart - Single Bank Evolution'!$U$13:$Z$13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'Chart - Single Bank Evolution'!$U$33:$Z$33</c:f>
              <c:numCache>
                <c:formatCode>General</c:formatCode>
                <c:ptCount val="6"/>
                <c:pt idx="0">
                  <c:v>100</c:v>
                </c:pt>
                <c:pt idx="1">
                  <c:v>151.80030280090838</c:v>
                </c:pt>
                <c:pt idx="2">
                  <c:v>150.53565480696443</c:v>
                </c:pt>
                <c:pt idx="3">
                  <c:v>166.23520060560182</c:v>
                </c:pt>
                <c:pt idx="4">
                  <c:v>101.72061514004542</c:v>
                </c:pt>
                <c:pt idx="5">
                  <c:v>84.17865253595761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63-4C30-9781-14C27FF37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652976"/>
        <c:axId val="567644776"/>
      </c:lineChart>
      <c:catAx>
        <c:axId val="8353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533184"/>
        <c:crosses val="autoZero"/>
        <c:auto val="1"/>
        <c:lblAlgn val="ctr"/>
        <c:lblOffset val="100"/>
        <c:noMultiLvlLbl val="0"/>
      </c:catAx>
      <c:valAx>
        <c:axId val="835331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##\ ###\ ###\ ###\ ##0" sourceLinked="0"/>
        <c:majorTickMark val="out"/>
        <c:minorTickMark val="none"/>
        <c:tickLblPos val="nextTo"/>
        <c:crossAx val="83531648"/>
        <c:crosses val="autoZero"/>
        <c:crossBetween val="between"/>
      </c:valAx>
      <c:valAx>
        <c:axId val="5676447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567652976"/>
        <c:crosses val="max"/>
        <c:crossBetween val="between"/>
      </c:valAx>
      <c:catAx>
        <c:axId val="567652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764477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40373171175388E-2"/>
          <c:y val="3.2321745807974873E-2"/>
          <c:w val="0.87767872456536988"/>
          <c:h val="0.784121766438583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- Single Bank Evolution'!$T$28</c:f>
              <c:strCache>
                <c:ptCount val="1"/>
                <c:pt idx="0">
                  <c:v>OTC derivatives</c:v>
                </c:pt>
              </c:strCache>
            </c:strRef>
          </c:tx>
          <c:spPr>
            <a:solidFill>
              <a:srgbClr val="EEECE1"/>
            </a:solidFill>
          </c:spPr>
          <c:invertIfNegative val="0"/>
          <c:cat>
            <c:numRef>
              <c:f>'Chart - Single Bank Evolution'!$U$13:$Z$13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'Chart - Single Bank Evolution'!$U$28:$Z$28</c:f>
              <c:numCache>
                <c:formatCode>_(* #\ ##0_);_(* \(#\ ##0\);_(* "-"??_);_(@_)</c:formatCode>
                <c:ptCount val="6"/>
                <c:pt idx="0">
                  <c:v>947002</c:v>
                </c:pt>
                <c:pt idx="1">
                  <c:v>1097406</c:v>
                </c:pt>
                <c:pt idx="2">
                  <c:v>1248949</c:v>
                </c:pt>
                <c:pt idx="3">
                  <c:v>1210412.4509999999</c:v>
                </c:pt>
                <c:pt idx="4">
                  <c:v>1244620</c:v>
                </c:pt>
                <c:pt idx="5">
                  <c:v>2464401.1454694998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DA-4E7A-B25F-1BC13999A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74784"/>
        <c:axId val="83576320"/>
      </c:barChart>
      <c:lineChart>
        <c:grouping val="standard"/>
        <c:varyColors val="0"/>
        <c:ser>
          <c:idx val="3"/>
          <c:order val="1"/>
          <c:tx>
            <c:strRef>
              <c:f>'Chart - Single Bank Evolution'!$T$29</c:f>
              <c:strCache>
                <c:ptCount val="1"/>
              </c:strCache>
            </c:strRef>
          </c:tx>
          <c:spPr>
            <a:ln w="38100">
              <a:solidFill>
                <a:srgbClr val="EEECE1">
                  <a:lumMod val="10000"/>
                </a:srgbClr>
              </a:solidFill>
            </a:ln>
          </c:spPr>
          <c:marker>
            <c:symbol val="none"/>
          </c:marker>
          <c:cat>
            <c:numRef>
              <c:f>'Chart - Single Bank Evolution'!$U$13:$Z$13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'Chart - Single Bank Evolution'!$U$29:$Z$29</c:f>
              <c:numCache>
                <c:formatCode>General</c:formatCode>
                <c:ptCount val="6"/>
                <c:pt idx="0">
                  <c:v>100</c:v>
                </c:pt>
                <c:pt idx="1">
                  <c:v>115.88212062910111</c:v>
                </c:pt>
                <c:pt idx="2">
                  <c:v>131.88451555540536</c:v>
                </c:pt>
                <c:pt idx="3">
                  <c:v>127.81519479367518</c:v>
                </c:pt>
                <c:pt idx="4">
                  <c:v>131.42738874891501</c:v>
                </c:pt>
                <c:pt idx="5">
                  <c:v>260.23188393155448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DA-4E7A-B25F-1BC13999A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87840"/>
        <c:axId val="83577856"/>
      </c:lineChart>
      <c:catAx>
        <c:axId val="8357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576320"/>
        <c:crosses val="autoZero"/>
        <c:auto val="1"/>
        <c:lblAlgn val="ctr"/>
        <c:lblOffset val="100"/>
        <c:noMultiLvlLbl val="0"/>
      </c:catAx>
      <c:valAx>
        <c:axId val="835763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##\ ###\ ###\ ###\ ##0" sourceLinked="0"/>
        <c:majorTickMark val="out"/>
        <c:minorTickMark val="none"/>
        <c:tickLblPos val="nextTo"/>
        <c:crossAx val="83574784"/>
        <c:crosses val="autoZero"/>
        <c:crossBetween val="between"/>
      </c:valAx>
      <c:valAx>
        <c:axId val="8357785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83587840"/>
        <c:crosses val="max"/>
        <c:crossBetween val="between"/>
      </c:valAx>
      <c:catAx>
        <c:axId val="83587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577856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581025641025635E-2"/>
          <c:y val="0.11698993055555555"/>
          <c:w val="0.94779717948717945"/>
          <c:h val="0.629532716049382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'Summary - 2017'!$G$6</c:f>
              <c:strCache>
                <c:ptCount val="1"/>
                <c:pt idx="0">
                  <c:v>Intra-financial system assets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'Summary - 2017'!$E$7:$E$42</c:f>
              <c:strCache>
                <c:ptCount val="36"/>
                <c:pt idx="0">
                  <c:v>ABN Amro</c:v>
                </c:pt>
                <c:pt idx="1">
                  <c:v>Banque Postale</c:v>
                </c:pt>
                <c:pt idx="2">
                  <c:v>Barclays</c:v>
                </c:pt>
                <c:pt idx="3">
                  <c:v>Bayern LB</c:v>
                </c:pt>
                <c:pt idx="4">
                  <c:v>BBVA</c:v>
                </c:pt>
                <c:pt idx="5">
                  <c:v>BFA</c:v>
                </c:pt>
                <c:pt idx="6">
                  <c:v>BNP Paribas</c:v>
                </c:pt>
                <c:pt idx="7">
                  <c:v>BPCE</c:v>
                </c:pt>
                <c:pt idx="8">
                  <c:v>Caixabank</c:v>
                </c:pt>
                <c:pt idx="9">
                  <c:v>Commerzbank</c:v>
                </c:pt>
                <c:pt idx="10">
                  <c:v>Credit Agricole</c:v>
                </c:pt>
                <c:pt idx="11">
                  <c:v>Credit Mutuel</c:v>
                </c:pt>
                <c:pt idx="12">
                  <c:v>Danske Bank</c:v>
                </c:pt>
                <c:pt idx="13">
                  <c:v>Deutsche Bank</c:v>
                </c:pt>
                <c:pt idx="14">
                  <c:v>DNB</c:v>
                </c:pt>
                <c:pt idx="15">
                  <c:v>DZ Bank</c:v>
                </c:pt>
                <c:pt idx="16">
                  <c:v>Erste Group</c:v>
                </c:pt>
                <c:pt idx="17">
                  <c:v>Handelsbanken</c:v>
                </c:pt>
                <c:pt idx="18">
                  <c:v>HSBC</c:v>
                </c:pt>
                <c:pt idx="19">
                  <c:v>ING</c:v>
                </c:pt>
                <c:pt idx="20">
                  <c:v>Intesa Sanpaolo</c:v>
                </c:pt>
                <c:pt idx="21">
                  <c:v>KBC</c:v>
                </c:pt>
                <c:pt idx="22">
                  <c:v>LBBW</c:v>
                </c:pt>
                <c:pt idx="23">
                  <c:v>Lloyds</c:v>
                </c:pt>
                <c:pt idx="24">
                  <c:v>Nationwide</c:v>
                </c:pt>
                <c:pt idx="25">
                  <c:v>Nordea</c:v>
                </c:pt>
                <c:pt idx="26">
                  <c:v>Nykredit</c:v>
                </c:pt>
                <c:pt idx="27">
                  <c:v>Rabobank</c:v>
                </c:pt>
                <c:pt idx="28">
                  <c:v>RBS</c:v>
                </c:pt>
                <c:pt idx="29">
                  <c:v>Sabadell</c:v>
                </c:pt>
                <c:pt idx="30">
                  <c:v>Santander</c:v>
                </c:pt>
                <c:pt idx="31">
                  <c:v>SEB</c:v>
                </c:pt>
                <c:pt idx="32">
                  <c:v>Societe Generale</c:v>
                </c:pt>
                <c:pt idx="33">
                  <c:v>Standard Chartered</c:v>
                </c:pt>
                <c:pt idx="34">
                  <c:v>Swedbank</c:v>
                </c:pt>
                <c:pt idx="35">
                  <c:v>Unicredit</c:v>
                </c:pt>
              </c:strCache>
            </c:strRef>
          </c:cat>
          <c:val>
            <c:numRef>
              <c:f>'Summary - 2017'!$G$7:$G$42</c:f>
              <c:numCache>
                <c:formatCode>###\ ###\ ###\ ###\ ##0</c:formatCode>
                <c:ptCount val="36"/>
                <c:pt idx="0">
                  <c:v>75132.811691999988</c:v>
                </c:pt>
                <c:pt idx="1">
                  <c:v>21518.523000000001</c:v>
                </c:pt>
                <c:pt idx="2">
                  <c:v>167993.60296115992</c:v>
                </c:pt>
                <c:pt idx="3">
                  <c:v>49754.006948220042</c:v>
                </c:pt>
                <c:pt idx="4">
                  <c:v>44588.20757028208</c:v>
                </c:pt>
                <c:pt idx="5">
                  <c:v>5179.0130033315363</c:v>
                </c:pt>
                <c:pt idx="6">
                  <c:v>121491.735</c:v>
                </c:pt>
                <c:pt idx="7">
                  <c:v>67100.575256720738</c:v>
                </c:pt>
                <c:pt idx="8">
                  <c:v>8788.1567643426279</c:v>
                </c:pt>
                <c:pt idx="9">
                  <c:v>76084.854866380017</c:v>
                </c:pt>
                <c:pt idx="10">
                  <c:v>166024.65697749544</c:v>
                </c:pt>
                <c:pt idx="11">
                  <c:v>53058.220072708813</c:v>
                </c:pt>
                <c:pt idx="12">
                  <c:v>47487.273301781999</c:v>
                </c:pt>
                <c:pt idx="13">
                  <c:v>227571.42683373677</c:v>
                </c:pt>
                <c:pt idx="14">
                  <c:v>15873.49532616927</c:v>
                </c:pt>
                <c:pt idx="15">
                  <c:v>152338.56450000001</c:v>
                </c:pt>
                <c:pt idx="16">
                  <c:v>17315.80536609</c:v>
                </c:pt>
                <c:pt idx="17">
                  <c:v>15701.473405213512</c:v>
                </c:pt>
                <c:pt idx="18">
                  <c:v>233563.01323242064</c:v>
                </c:pt>
                <c:pt idx="19">
                  <c:v>132974.366408</c:v>
                </c:pt>
                <c:pt idx="20">
                  <c:v>145310.5778761667</c:v>
                </c:pt>
                <c:pt idx="21">
                  <c:v>47059.110814176864</c:v>
                </c:pt>
                <c:pt idx="22">
                  <c:v>95473.743833877161</c:v>
                </c:pt>
                <c:pt idx="23">
                  <c:v>51849.013228914002</c:v>
                </c:pt>
                <c:pt idx="24">
                  <c:v>3341.5719408255418</c:v>
                </c:pt>
                <c:pt idx="25">
                  <c:v>98850.542000000001</c:v>
                </c:pt>
                <c:pt idx="26">
                  <c:v>16446.649729701916</c:v>
                </c:pt>
                <c:pt idx="27">
                  <c:v>22346</c:v>
                </c:pt>
                <c:pt idx="28">
                  <c:v>108672.14881920004</c:v>
                </c:pt>
                <c:pt idx="29">
                  <c:v>6775.3540000000003</c:v>
                </c:pt>
                <c:pt idx="30">
                  <c:v>96431.298813753732</c:v>
                </c:pt>
                <c:pt idx="31">
                  <c:v>24386.094598829935</c:v>
                </c:pt>
                <c:pt idx="32">
                  <c:v>162938.15520235</c:v>
                </c:pt>
                <c:pt idx="33">
                  <c:v>110319.05930880118</c:v>
                </c:pt>
                <c:pt idx="34">
                  <c:v>10311.884406850295</c:v>
                </c:pt>
                <c:pt idx="35">
                  <c:v>147286.19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2-45B6-BDEF-FE70ECA7C14E}"/>
            </c:ext>
          </c:extLst>
        </c:ser>
        <c:ser>
          <c:idx val="2"/>
          <c:order val="1"/>
          <c:tx>
            <c:strRef>
              <c:f>'Summary - 2017'!$H$6</c:f>
              <c:strCache>
                <c:ptCount val="1"/>
                <c:pt idx="0">
                  <c:v>Intra-financial system liabilities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'Summary - 2017'!$E$7:$E$42</c:f>
              <c:strCache>
                <c:ptCount val="36"/>
                <c:pt idx="0">
                  <c:v>ABN Amro</c:v>
                </c:pt>
                <c:pt idx="1">
                  <c:v>Banque Postale</c:v>
                </c:pt>
                <c:pt idx="2">
                  <c:v>Barclays</c:v>
                </c:pt>
                <c:pt idx="3">
                  <c:v>Bayern LB</c:v>
                </c:pt>
                <c:pt idx="4">
                  <c:v>BBVA</c:v>
                </c:pt>
                <c:pt idx="5">
                  <c:v>BFA</c:v>
                </c:pt>
                <c:pt idx="6">
                  <c:v>BNP Paribas</c:v>
                </c:pt>
                <c:pt idx="7">
                  <c:v>BPCE</c:v>
                </c:pt>
                <c:pt idx="8">
                  <c:v>Caixabank</c:v>
                </c:pt>
                <c:pt idx="9">
                  <c:v>Commerzbank</c:v>
                </c:pt>
                <c:pt idx="10">
                  <c:v>Credit Agricole</c:v>
                </c:pt>
                <c:pt idx="11">
                  <c:v>Credit Mutuel</c:v>
                </c:pt>
                <c:pt idx="12">
                  <c:v>Danske Bank</c:v>
                </c:pt>
                <c:pt idx="13">
                  <c:v>Deutsche Bank</c:v>
                </c:pt>
                <c:pt idx="14">
                  <c:v>DNB</c:v>
                </c:pt>
                <c:pt idx="15">
                  <c:v>DZ Bank</c:v>
                </c:pt>
                <c:pt idx="16">
                  <c:v>Erste Group</c:v>
                </c:pt>
                <c:pt idx="17">
                  <c:v>Handelsbanken</c:v>
                </c:pt>
                <c:pt idx="18">
                  <c:v>HSBC</c:v>
                </c:pt>
                <c:pt idx="19">
                  <c:v>ING</c:v>
                </c:pt>
                <c:pt idx="20">
                  <c:v>Intesa Sanpaolo</c:v>
                </c:pt>
                <c:pt idx="21">
                  <c:v>KBC</c:v>
                </c:pt>
                <c:pt idx="22">
                  <c:v>LBBW</c:v>
                </c:pt>
                <c:pt idx="23">
                  <c:v>Lloyds</c:v>
                </c:pt>
                <c:pt idx="24">
                  <c:v>Nationwide</c:v>
                </c:pt>
                <c:pt idx="25">
                  <c:v>Nordea</c:v>
                </c:pt>
                <c:pt idx="26">
                  <c:v>Nykredit</c:v>
                </c:pt>
                <c:pt idx="27">
                  <c:v>Rabobank</c:v>
                </c:pt>
                <c:pt idx="28">
                  <c:v>RBS</c:v>
                </c:pt>
                <c:pt idx="29">
                  <c:v>Sabadell</c:v>
                </c:pt>
                <c:pt idx="30">
                  <c:v>Santander</c:v>
                </c:pt>
                <c:pt idx="31">
                  <c:v>SEB</c:v>
                </c:pt>
                <c:pt idx="32">
                  <c:v>Societe Generale</c:v>
                </c:pt>
                <c:pt idx="33">
                  <c:v>Standard Chartered</c:v>
                </c:pt>
                <c:pt idx="34">
                  <c:v>Swedbank</c:v>
                </c:pt>
                <c:pt idx="35">
                  <c:v>Unicredit</c:v>
                </c:pt>
              </c:strCache>
            </c:strRef>
          </c:cat>
          <c:val>
            <c:numRef>
              <c:f>'Summary - 2017'!$H$7:$H$42</c:f>
              <c:numCache>
                <c:formatCode>###\ ###\ ###\ ###\ ##0</c:formatCode>
                <c:ptCount val="36"/>
                <c:pt idx="0">
                  <c:v>41433.686389000002</c:v>
                </c:pt>
                <c:pt idx="1">
                  <c:v>6781.973</c:v>
                </c:pt>
                <c:pt idx="2">
                  <c:v>186249.99347781827</c:v>
                </c:pt>
                <c:pt idx="3">
                  <c:v>89108.036119320008</c:v>
                </c:pt>
                <c:pt idx="4">
                  <c:v>72801.278333487106</c:v>
                </c:pt>
                <c:pt idx="5">
                  <c:v>20525.032753319319</c:v>
                </c:pt>
                <c:pt idx="6">
                  <c:v>172401.11</c:v>
                </c:pt>
                <c:pt idx="7">
                  <c:v>111571.61499506317</c:v>
                </c:pt>
                <c:pt idx="8">
                  <c:v>25407.95252701742</c:v>
                </c:pt>
                <c:pt idx="9">
                  <c:v>82554.50697771</c:v>
                </c:pt>
                <c:pt idx="10">
                  <c:v>140370.04034849856</c:v>
                </c:pt>
                <c:pt idx="11">
                  <c:v>59484.337403777463</c:v>
                </c:pt>
                <c:pt idx="12">
                  <c:v>33216.027173310002</c:v>
                </c:pt>
                <c:pt idx="13">
                  <c:v>279086.61181769019</c:v>
                </c:pt>
                <c:pt idx="14">
                  <c:v>28392.482308793613</c:v>
                </c:pt>
                <c:pt idx="15">
                  <c:v>179464.82091499999</c:v>
                </c:pt>
                <c:pt idx="16">
                  <c:v>23916.464492750001</c:v>
                </c:pt>
                <c:pt idx="17">
                  <c:v>15607.449643464071</c:v>
                </c:pt>
                <c:pt idx="18">
                  <c:v>221653.12765914266</c:v>
                </c:pt>
                <c:pt idx="19">
                  <c:v>113912.272</c:v>
                </c:pt>
                <c:pt idx="20">
                  <c:v>95746.803388432018</c:v>
                </c:pt>
                <c:pt idx="21">
                  <c:v>80608.962662798309</c:v>
                </c:pt>
                <c:pt idx="22">
                  <c:v>90557.080426635686</c:v>
                </c:pt>
                <c:pt idx="23">
                  <c:v>76174.160037887996</c:v>
                </c:pt>
                <c:pt idx="24">
                  <c:v>2621.2445839146276</c:v>
                </c:pt>
                <c:pt idx="25">
                  <c:v>46707.781000000003</c:v>
                </c:pt>
                <c:pt idx="26">
                  <c:v>1559.9524287303291</c:v>
                </c:pt>
                <c:pt idx="27">
                  <c:v>44257</c:v>
                </c:pt>
                <c:pt idx="28">
                  <c:v>120581.20590544412</c:v>
                </c:pt>
                <c:pt idx="29">
                  <c:v>15218.316000000001</c:v>
                </c:pt>
                <c:pt idx="30">
                  <c:v>151209.15656047495</c:v>
                </c:pt>
                <c:pt idx="31">
                  <c:v>31928.979400537526</c:v>
                </c:pt>
                <c:pt idx="32">
                  <c:v>172910.60981541997</c:v>
                </c:pt>
                <c:pt idx="33">
                  <c:v>130355.3788621962</c:v>
                </c:pt>
                <c:pt idx="34">
                  <c:v>13113.424843841121</c:v>
                </c:pt>
                <c:pt idx="35">
                  <c:v>189996.533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B2-45B6-BDEF-FE70ECA7C14E}"/>
            </c:ext>
          </c:extLst>
        </c:ser>
        <c:ser>
          <c:idx val="3"/>
          <c:order val="2"/>
          <c:tx>
            <c:strRef>
              <c:f>'Summary - 2017'!$I$6</c:f>
              <c:strCache>
                <c:ptCount val="1"/>
                <c:pt idx="0">
                  <c:v>Securities outstanding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'Summary - 2017'!$E$7:$E$42</c:f>
              <c:strCache>
                <c:ptCount val="36"/>
                <c:pt idx="0">
                  <c:v>ABN Amro</c:v>
                </c:pt>
                <c:pt idx="1">
                  <c:v>Banque Postale</c:v>
                </c:pt>
                <c:pt idx="2">
                  <c:v>Barclays</c:v>
                </c:pt>
                <c:pt idx="3">
                  <c:v>Bayern LB</c:v>
                </c:pt>
                <c:pt idx="4">
                  <c:v>BBVA</c:v>
                </c:pt>
                <c:pt idx="5">
                  <c:v>BFA</c:v>
                </c:pt>
                <c:pt idx="6">
                  <c:v>BNP Paribas</c:v>
                </c:pt>
                <c:pt idx="7">
                  <c:v>BPCE</c:v>
                </c:pt>
                <c:pt idx="8">
                  <c:v>Caixabank</c:v>
                </c:pt>
                <c:pt idx="9">
                  <c:v>Commerzbank</c:v>
                </c:pt>
                <c:pt idx="10">
                  <c:v>Credit Agricole</c:v>
                </c:pt>
                <c:pt idx="11">
                  <c:v>Credit Mutuel</c:v>
                </c:pt>
                <c:pt idx="12">
                  <c:v>Danske Bank</c:v>
                </c:pt>
                <c:pt idx="13">
                  <c:v>Deutsche Bank</c:v>
                </c:pt>
                <c:pt idx="14">
                  <c:v>DNB</c:v>
                </c:pt>
                <c:pt idx="15">
                  <c:v>DZ Bank</c:v>
                </c:pt>
                <c:pt idx="16">
                  <c:v>Erste Group</c:v>
                </c:pt>
                <c:pt idx="17">
                  <c:v>Handelsbanken</c:v>
                </c:pt>
                <c:pt idx="18">
                  <c:v>HSBC</c:v>
                </c:pt>
                <c:pt idx="19">
                  <c:v>ING</c:v>
                </c:pt>
                <c:pt idx="20">
                  <c:v>Intesa Sanpaolo</c:v>
                </c:pt>
                <c:pt idx="21">
                  <c:v>KBC</c:v>
                </c:pt>
                <c:pt idx="22">
                  <c:v>LBBW</c:v>
                </c:pt>
                <c:pt idx="23">
                  <c:v>Lloyds</c:v>
                </c:pt>
                <c:pt idx="24">
                  <c:v>Nationwide</c:v>
                </c:pt>
                <c:pt idx="25">
                  <c:v>Nordea</c:v>
                </c:pt>
                <c:pt idx="26">
                  <c:v>Nykredit</c:v>
                </c:pt>
                <c:pt idx="27">
                  <c:v>Rabobank</c:v>
                </c:pt>
                <c:pt idx="28">
                  <c:v>RBS</c:v>
                </c:pt>
                <c:pt idx="29">
                  <c:v>Sabadell</c:v>
                </c:pt>
                <c:pt idx="30">
                  <c:v>Santander</c:v>
                </c:pt>
                <c:pt idx="31">
                  <c:v>SEB</c:v>
                </c:pt>
                <c:pt idx="32">
                  <c:v>Societe Generale</c:v>
                </c:pt>
                <c:pt idx="33">
                  <c:v>Standard Chartered</c:v>
                </c:pt>
                <c:pt idx="34">
                  <c:v>Swedbank</c:v>
                </c:pt>
                <c:pt idx="35">
                  <c:v>Unicredit</c:v>
                </c:pt>
              </c:strCache>
            </c:strRef>
          </c:cat>
          <c:val>
            <c:numRef>
              <c:f>'Summary - 2017'!$I$7:$I$42</c:f>
              <c:numCache>
                <c:formatCode>###\ ###\ ###\ ###\ ##0</c:formatCode>
                <c:ptCount val="36"/>
                <c:pt idx="0">
                  <c:v>113618.221083</c:v>
                </c:pt>
                <c:pt idx="1">
                  <c:v>15266.739</c:v>
                </c:pt>
                <c:pt idx="2">
                  <c:v>204110.53620835181</c:v>
                </c:pt>
                <c:pt idx="3">
                  <c:v>46300.635320519999</c:v>
                </c:pt>
                <c:pt idx="4">
                  <c:v>112103.469</c:v>
                </c:pt>
                <c:pt idx="5">
                  <c:v>31264.706999999999</c:v>
                </c:pt>
                <c:pt idx="6">
                  <c:v>292930.20299999998</c:v>
                </c:pt>
                <c:pt idx="7">
                  <c:v>265030.850216288</c:v>
                </c:pt>
                <c:pt idx="8">
                  <c:v>54958.968035221464</c:v>
                </c:pt>
                <c:pt idx="9">
                  <c:v>66885.634139300004</c:v>
                </c:pt>
                <c:pt idx="10">
                  <c:v>247476.48301094322</c:v>
                </c:pt>
                <c:pt idx="11">
                  <c:v>146960.469898852</c:v>
                </c:pt>
                <c:pt idx="12">
                  <c:v>194480.38309629299</c:v>
                </c:pt>
                <c:pt idx="13">
                  <c:v>178930.17434558002</c:v>
                </c:pt>
                <c:pt idx="14">
                  <c:v>80484.978322972762</c:v>
                </c:pt>
                <c:pt idx="15">
                  <c:v>108657.389586</c:v>
                </c:pt>
                <c:pt idx="16">
                  <c:v>40681.799509849996</c:v>
                </c:pt>
                <c:pt idx="17">
                  <c:v>151847.84846566254</c:v>
                </c:pt>
                <c:pt idx="18">
                  <c:v>386939.07645900291</c:v>
                </c:pt>
                <c:pt idx="19">
                  <c:v>171967.628</c:v>
                </c:pt>
                <c:pt idx="20">
                  <c:v>149180.49428909921</c:v>
                </c:pt>
                <c:pt idx="21">
                  <c:v>31591.632519711391</c:v>
                </c:pt>
                <c:pt idx="22">
                  <c:v>45167.941461629998</c:v>
                </c:pt>
                <c:pt idx="23">
                  <c:v>163699.378991223</c:v>
                </c:pt>
                <c:pt idx="24">
                  <c:v>54973.707279345392</c:v>
                </c:pt>
                <c:pt idx="25">
                  <c:v>228955.258</c:v>
                </c:pt>
                <c:pt idx="26">
                  <c:v>174096.20018971799</c:v>
                </c:pt>
                <c:pt idx="27">
                  <c:v>152769</c:v>
                </c:pt>
                <c:pt idx="28">
                  <c:v>95195.157978219999</c:v>
                </c:pt>
                <c:pt idx="29">
                  <c:v>33029.686999999998</c:v>
                </c:pt>
                <c:pt idx="30">
                  <c:v>322521.22626577114</c:v>
                </c:pt>
                <c:pt idx="31">
                  <c:v>95456.342670886195</c:v>
                </c:pt>
                <c:pt idx="32">
                  <c:v>231037.22965302001</c:v>
                </c:pt>
                <c:pt idx="33">
                  <c:v>95573.279558191265</c:v>
                </c:pt>
                <c:pt idx="34">
                  <c:v>111386.55208509458</c:v>
                </c:pt>
                <c:pt idx="35">
                  <c:v>147483.21599999999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2-45B6-BDEF-FE70ECA7C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83232"/>
        <c:axId val="78785536"/>
      </c:barChart>
      <c:catAx>
        <c:axId val="78783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500000"/>
          <a:lstStyle/>
          <a:p>
            <a:pPr>
              <a:defRPr sz="800"/>
            </a:pPr>
            <a:endParaRPr lang="en-US"/>
          </a:p>
        </c:txPr>
        <c:crossAx val="78785536"/>
        <c:crosses val="autoZero"/>
        <c:auto val="1"/>
        <c:lblAlgn val="ctr"/>
        <c:lblOffset val="100"/>
        <c:noMultiLvlLbl val="0"/>
      </c:catAx>
      <c:valAx>
        <c:axId val="78785536"/>
        <c:scaling>
          <c:orientation val="minMax"/>
          <c:max val="4500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 ##0" sourceLinked="0"/>
        <c:majorTickMark val="out"/>
        <c:minorTickMark val="none"/>
        <c:tickLblPos val="nextTo"/>
        <c:crossAx val="78783232"/>
        <c:crosses val="autoZero"/>
        <c:crossBetween val="between"/>
        <c:majorUnit val="75000"/>
        <c:dispUnits>
          <c:builtInUnit val="thousands"/>
          <c:dispUnitsLbl>
            <c:layout>
              <c:manualLayout>
                <c:xMode val="edge"/>
                <c:yMode val="edge"/>
                <c:x val="2.5029572649572649E-2"/>
                <c:y val="1.5285185185185185E-2"/>
              </c:manualLayout>
            </c:layout>
            <c:tx>
              <c:rich>
                <a:bodyPr rot="0" vert="horz"/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4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sz="1000" b="1" i="0" baseline="0">
                      <a:effectLst/>
                    </a:rPr>
                    <a:t>10^9 Euros</a:t>
                  </a:r>
                  <a:endParaRPr lang="en-GB" sz="400">
                    <a:effectLst/>
                  </a:endParaRPr>
                </a:p>
              </c:rich>
            </c:tx>
          </c:dispUnitsLbl>
        </c:dispUnits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40373171175388E-2"/>
          <c:y val="3.2321745807974873E-2"/>
          <c:w val="0.87767872456536988"/>
          <c:h val="0.7841217664385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- Single Bank Evolution'!$T$30</c:f>
              <c:strCache>
                <c:ptCount val="1"/>
                <c:pt idx="0">
                  <c:v>Trading and AFS securities</c:v>
                </c:pt>
              </c:strCache>
            </c:strRef>
          </c:tx>
          <c:spPr>
            <a:solidFill>
              <a:srgbClr val="EEECE1"/>
            </a:solidFill>
          </c:spPr>
          <c:invertIfNegative val="0"/>
          <c:cat>
            <c:numRef>
              <c:f>'Chart - Single Bank Evolution'!$U$13:$Z$13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'Chart - Single Bank Evolution'!$U$30:$Z$30</c:f>
              <c:numCache>
                <c:formatCode>_(* #\ ##0_);_(* \(#\ ##0\);_(* "-"??_);_(@_)</c:formatCode>
                <c:ptCount val="6"/>
                <c:pt idx="0">
                  <c:v>1125</c:v>
                </c:pt>
                <c:pt idx="1">
                  <c:v>1668.3330000000001</c:v>
                </c:pt>
                <c:pt idx="2">
                  <c:v>926.94100000000003</c:v>
                </c:pt>
                <c:pt idx="3">
                  <c:v>1646.136</c:v>
                </c:pt>
                <c:pt idx="4">
                  <c:v>1888</c:v>
                </c:pt>
                <c:pt idx="5">
                  <c:v>1829.0809999999983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AC-49AA-A06F-C66F232CC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87616"/>
        <c:axId val="83889152"/>
      </c:barChart>
      <c:lineChart>
        <c:grouping val="standard"/>
        <c:varyColors val="0"/>
        <c:ser>
          <c:idx val="4"/>
          <c:order val="1"/>
          <c:tx>
            <c:strRef>
              <c:f>'Chart - Single Bank Evolution'!$T$31</c:f>
              <c:strCache>
                <c:ptCount val="1"/>
              </c:strCache>
            </c:strRef>
          </c:tx>
          <c:spPr>
            <a:ln w="38100">
              <a:solidFill>
                <a:srgbClr val="EEECE1">
                  <a:lumMod val="10000"/>
                </a:srgbClr>
              </a:solidFill>
            </a:ln>
          </c:spPr>
          <c:marker>
            <c:symbol val="none"/>
          </c:marker>
          <c:cat>
            <c:numRef>
              <c:f>'Chart - Single Bank Evolution'!$U$13:$Z$13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'Chart - Single Bank Evolution'!$U$31:$Z$31</c:f>
              <c:numCache>
                <c:formatCode>General</c:formatCode>
                <c:ptCount val="6"/>
                <c:pt idx="0">
                  <c:v>100</c:v>
                </c:pt>
                <c:pt idx="1">
                  <c:v>148.29626666666667</c:v>
                </c:pt>
                <c:pt idx="2">
                  <c:v>82.394755555555548</c:v>
                </c:pt>
                <c:pt idx="3">
                  <c:v>146.32319999999999</c:v>
                </c:pt>
                <c:pt idx="4">
                  <c:v>167.82222222222222</c:v>
                </c:pt>
                <c:pt idx="5">
                  <c:v>162.58497777777762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AC-49AA-A06F-C66F232CC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96576"/>
        <c:axId val="83895040"/>
      </c:lineChart>
      <c:catAx>
        <c:axId val="8388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889152"/>
        <c:crosses val="autoZero"/>
        <c:auto val="1"/>
        <c:lblAlgn val="ctr"/>
        <c:lblOffset val="100"/>
        <c:noMultiLvlLbl val="0"/>
      </c:catAx>
      <c:valAx>
        <c:axId val="838891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##\ ###\ ###\ ###\ ##0" sourceLinked="0"/>
        <c:majorTickMark val="out"/>
        <c:minorTickMark val="none"/>
        <c:tickLblPos val="nextTo"/>
        <c:crossAx val="83887616"/>
        <c:crosses val="autoZero"/>
        <c:crossBetween val="between"/>
      </c:valAx>
      <c:valAx>
        <c:axId val="8389504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83896576"/>
        <c:crosses val="max"/>
        <c:crossBetween val="between"/>
      </c:valAx>
      <c:catAx>
        <c:axId val="83896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895040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534786324786322E-2"/>
          <c:y val="0.10131080246913581"/>
          <c:w val="0.92508982905982906"/>
          <c:h val="0.6250851851851851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'Summary - 2017'!$N$6</c:f>
              <c:strCache>
                <c:ptCount val="1"/>
                <c:pt idx="0">
                  <c:v>Trading and AFS securities</c:v>
                </c:pt>
              </c:strCache>
            </c:strRef>
          </c:tx>
          <c:invertIfNegative val="0"/>
          <c:cat>
            <c:strRef>
              <c:f>'Summary - 2017'!$E$7:$E$41</c:f>
              <c:strCache>
                <c:ptCount val="35"/>
                <c:pt idx="0">
                  <c:v>ABN Amro</c:v>
                </c:pt>
                <c:pt idx="1">
                  <c:v>Banque Postale</c:v>
                </c:pt>
                <c:pt idx="2">
                  <c:v>Barclays</c:v>
                </c:pt>
                <c:pt idx="3">
                  <c:v>Bayern LB</c:v>
                </c:pt>
                <c:pt idx="4">
                  <c:v>BBVA</c:v>
                </c:pt>
                <c:pt idx="5">
                  <c:v>BFA</c:v>
                </c:pt>
                <c:pt idx="6">
                  <c:v>BNP Paribas</c:v>
                </c:pt>
                <c:pt idx="7">
                  <c:v>BPCE</c:v>
                </c:pt>
                <c:pt idx="8">
                  <c:v>Caixabank</c:v>
                </c:pt>
                <c:pt idx="9">
                  <c:v>Commerzbank</c:v>
                </c:pt>
                <c:pt idx="10">
                  <c:v>Credit Agricole</c:v>
                </c:pt>
                <c:pt idx="11">
                  <c:v>Credit Mutuel</c:v>
                </c:pt>
                <c:pt idx="12">
                  <c:v>Danske Bank</c:v>
                </c:pt>
                <c:pt idx="13">
                  <c:v>Deutsche Bank</c:v>
                </c:pt>
                <c:pt idx="14">
                  <c:v>DNB</c:v>
                </c:pt>
                <c:pt idx="15">
                  <c:v>DZ Bank</c:v>
                </c:pt>
                <c:pt idx="16">
                  <c:v>Erste Group</c:v>
                </c:pt>
                <c:pt idx="17">
                  <c:v>Handelsbanken</c:v>
                </c:pt>
                <c:pt idx="18">
                  <c:v>HSBC</c:v>
                </c:pt>
                <c:pt idx="19">
                  <c:v>ING</c:v>
                </c:pt>
                <c:pt idx="20">
                  <c:v>Intesa Sanpaolo</c:v>
                </c:pt>
                <c:pt idx="21">
                  <c:v>KBC</c:v>
                </c:pt>
                <c:pt idx="22">
                  <c:v>LBBW</c:v>
                </c:pt>
                <c:pt idx="23">
                  <c:v>Lloyds</c:v>
                </c:pt>
                <c:pt idx="24">
                  <c:v>Nationwide</c:v>
                </c:pt>
                <c:pt idx="25">
                  <c:v>Nordea</c:v>
                </c:pt>
                <c:pt idx="26">
                  <c:v>Nykredit</c:v>
                </c:pt>
                <c:pt idx="27">
                  <c:v>Rabobank</c:v>
                </c:pt>
                <c:pt idx="28">
                  <c:v>RBS</c:v>
                </c:pt>
                <c:pt idx="29">
                  <c:v>Sabadell</c:v>
                </c:pt>
                <c:pt idx="30">
                  <c:v>Santander</c:v>
                </c:pt>
                <c:pt idx="31">
                  <c:v>SEB</c:v>
                </c:pt>
                <c:pt idx="32">
                  <c:v>Societe Generale</c:v>
                </c:pt>
                <c:pt idx="33">
                  <c:v>Standard Chartered</c:v>
                </c:pt>
                <c:pt idx="34">
                  <c:v>Swedbank</c:v>
                </c:pt>
              </c:strCache>
            </c:strRef>
          </c:cat>
          <c:val>
            <c:numRef>
              <c:f>'Summary - 2017'!$N$7:$N$42</c:f>
              <c:numCache>
                <c:formatCode>###\ ###\ ###\ ###\ ##0</c:formatCode>
                <c:ptCount val="36"/>
                <c:pt idx="0">
                  <c:v>1888</c:v>
                </c:pt>
                <c:pt idx="1">
                  <c:v>1300.5540000000001</c:v>
                </c:pt>
                <c:pt idx="2">
                  <c:v>89048.895761228239</c:v>
                </c:pt>
                <c:pt idx="3">
                  <c:v>4466.3783932000024</c:v>
                </c:pt>
                <c:pt idx="4">
                  <c:v>8629.6862797059857</c:v>
                </c:pt>
                <c:pt idx="5">
                  <c:v>868.14300000000003</c:v>
                </c:pt>
                <c:pt idx="6">
                  <c:v>66460.918999999994</c:v>
                </c:pt>
                <c:pt idx="7">
                  <c:v>33891.320323281048</c:v>
                </c:pt>
                <c:pt idx="8">
                  <c:v>3141.7094619542695</c:v>
                </c:pt>
                <c:pt idx="9">
                  <c:v>17274.033248711501</c:v>
                </c:pt>
                <c:pt idx="10">
                  <c:v>22852.906274080407</c:v>
                </c:pt>
                <c:pt idx="11">
                  <c:v>29409.494174877829</c:v>
                </c:pt>
                <c:pt idx="12">
                  <c:v>670.12317347099997</c:v>
                </c:pt>
                <c:pt idx="13">
                  <c:v>161059.30044665176</c:v>
                </c:pt>
                <c:pt idx="14">
                  <c:v>3738.4613273813579</c:v>
                </c:pt>
                <c:pt idx="15">
                  <c:v>17217.655805999999</c:v>
                </c:pt>
                <c:pt idx="16">
                  <c:v>5274.5074489899989</c:v>
                </c:pt>
                <c:pt idx="17">
                  <c:v>2625.1924762859826</c:v>
                </c:pt>
                <c:pt idx="18">
                  <c:v>92422.275062049375</c:v>
                </c:pt>
                <c:pt idx="19">
                  <c:v>7991.2250000000058</c:v>
                </c:pt>
                <c:pt idx="20">
                  <c:v>21698.377765240155</c:v>
                </c:pt>
                <c:pt idx="21">
                  <c:v>3425.6051087095002</c:v>
                </c:pt>
                <c:pt idx="22">
                  <c:v>14419.964481330004</c:v>
                </c:pt>
                <c:pt idx="23">
                  <c:v>12692.312029277</c:v>
                </c:pt>
                <c:pt idx="24">
                  <c:v>1039.6133480322464</c:v>
                </c:pt>
                <c:pt idx="25">
                  <c:v>26685.618999999999</c:v>
                </c:pt>
                <c:pt idx="26">
                  <c:v>665.36466827053425</c:v>
                </c:pt>
                <c:pt idx="27">
                  <c:v>1903</c:v>
                </c:pt>
                <c:pt idx="28">
                  <c:v>11049.789151427049</c:v>
                </c:pt>
                <c:pt idx="29">
                  <c:v>1215.761</c:v>
                </c:pt>
                <c:pt idx="30">
                  <c:v>19956.17844141135</c:v>
                </c:pt>
                <c:pt idx="31">
                  <c:v>8628.651167119584</c:v>
                </c:pt>
                <c:pt idx="32">
                  <c:v>82505.042564920004</c:v>
                </c:pt>
                <c:pt idx="33">
                  <c:v>41837.214599493542</c:v>
                </c:pt>
                <c:pt idx="34">
                  <c:v>2696.4328969157018</c:v>
                </c:pt>
                <c:pt idx="35">
                  <c:v>27442.413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E-4AA7-A157-A43A4681F57B}"/>
            </c:ext>
          </c:extLst>
        </c:ser>
        <c:ser>
          <c:idx val="3"/>
          <c:order val="2"/>
          <c:tx>
            <c:strRef>
              <c:f>'Summary - 2017'!$O$6</c:f>
              <c:strCache>
                <c:ptCount val="1"/>
                <c:pt idx="0">
                  <c:v>Level 3 assets</c:v>
                </c:pt>
              </c:strCache>
            </c:strRef>
          </c:tx>
          <c:invertIfNegative val="0"/>
          <c:cat>
            <c:strRef>
              <c:f>'Summary - 2017'!$E$7:$E$41</c:f>
              <c:strCache>
                <c:ptCount val="35"/>
                <c:pt idx="0">
                  <c:v>ABN Amro</c:v>
                </c:pt>
                <c:pt idx="1">
                  <c:v>Banque Postale</c:v>
                </c:pt>
                <c:pt idx="2">
                  <c:v>Barclays</c:v>
                </c:pt>
                <c:pt idx="3">
                  <c:v>Bayern LB</c:v>
                </c:pt>
                <c:pt idx="4">
                  <c:v>BBVA</c:v>
                </c:pt>
                <c:pt idx="5">
                  <c:v>BFA</c:v>
                </c:pt>
                <c:pt idx="6">
                  <c:v>BNP Paribas</c:v>
                </c:pt>
                <c:pt idx="7">
                  <c:v>BPCE</c:v>
                </c:pt>
                <c:pt idx="8">
                  <c:v>Caixabank</c:v>
                </c:pt>
                <c:pt idx="9">
                  <c:v>Commerzbank</c:v>
                </c:pt>
                <c:pt idx="10">
                  <c:v>Credit Agricole</c:v>
                </c:pt>
                <c:pt idx="11">
                  <c:v>Credit Mutuel</c:v>
                </c:pt>
                <c:pt idx="12">
                  <c:v>Danske Bank</c:v>
                </c:pt>
                <c:pt idx="13">
                  <c:v>Deutsche Bank</c:v>
                </c:pt>
                <c:pt idx="14">
                  <c:v>DNB</c:v>
                </c:pt>
                <c:pt idx="15">
                  <c:v>DZ Bank</c:v>
                </c:pt>
                <c:pt idx="16">
                  <c:v>Erste Group</c:v>
                </c:pt>
                <c:pt idx="17">
                  <c:v>Handelsbanken</c:v>
                </c:pt>
                <c:pt idx="18">
                  <c:v>HSBC</c:v>
                </c:pt>
                <c:pt idx="19">
                  <c:v>ING</c:v>
                </c:pt>
                <c:pt idx="20">
                  <c:v>Intesa Sanpaolo</c:v>
                </c:pt>
                <c:pt idx="21">
                  <c:v>KBC</c:v>
                </c:pt>
                <c:pt idx="22">
                  <c:v>LBBW</c:v>
                </c:pt>
                <c:pt idx="23">
                  <c:v>Lloyds</c:v>
                </c:pt>
                <c:pt idx="24">
                  <c:v>Nationwide</c:v>
                </c:pt>
                <c:pt idx="25">
                  <c:v>Nordea</c:v>
                </c:pt>
                <c:pt idx="26">
                  <c:v>Nykredit</c:v>
                </c:pt>
                <c:pt idx="27">
                  <c:v>Rabobank</c:v>
                </c:pt>
                <c:pt idx="28">
                  <c:v>RBS</c:v>
                </c:pt>
                <c:pt idx="29">
                  <c:v>Sabadell</c:v>
                </c:pt>
                <c:pt idx="30">
                  <c:v>Santander</c:v>
                </c:pt>
                <c:pt idx="31">
                  <c:v>SEB</c:v>
                </c:pt>
                <c:pt idx="32">
                  <c:v>Societe Generale</c:v>
                </c:pt>
                <c:pt idx="33">
                  <c:v>Standard Chartered</c:v>
                </c:pt>
                <c:pt idx="34">
                  <c:v>Swedbank</c:v>
                </c:pt>
              </c:strCache>
            </c:strRef>
          </c:cat>
          <c:val>
            <c:numRef>
              <c:f>'Summary - 2017'!$O$7:$O$42</c:f>
              <c:numCache>
                <c:formatCode>###\ ###\ ###\ ###\ ##0</c:formatCode>
                <c:ptCount val="36"/>
                <c:pt idx="0">
                  <c:v>1343.7293259999999</c:v>
                </c:pt>
                <c:pt idx="1">
                  <c:v>498.43200000000002</c:v>
                </c:pt>
                <c:pt idx="2">
                  <c:v>17694.397171443001</c:v>
                </c:pt>
                <c:pt idx="3">
                  <c:v>376.23534810000001</c:v>
                </c:pt>
                <c:pt idx="4">
                  <c:v>1291.8579999999999</c:v>
                </c:pt>
                <c:pt idx="5">
                  <c:v>336.68799999999999</c:v>
                </c:pt>
                <c:pt idx="6">
                  <c:v>9519.1479999999992</c:v>
                </c:pt>
                <c:pt idx="7">
                  <c:v>13409.644</c:v>
                </c:pt>
                <c:pt idx="8">
                  <c:v>744.63800000000003</c:v>
                </c:pt>
                <c:pt idx="9">
                  <c:v>5519.6603112180746</c:v>
                </c:pt>
                <c:pt idx="10">
                  <c:v>4789.2216420993527</c:v>
                </c:pt>
                <c:pt idx="11">
                  <c:v>6872.1231844598205</c:v>
                </c:pt>
                <c:pt idx="12">
                  <c:v>947.09130008900001</c:v>
                </c:pt>
                <c:pt idx="13">
                  <c:v>21185.827236004101</c:v>
                </c:pt>
                <c:pt idx="14">
                  <c:v>5933.8638049380006</c:v>
                </c:pt>
                <c:pt idx="15">
                  <c:v>3421.5780329999998</c:v>
                </c:pt>
                <c:pt idx="16">
                  <c:v>842.85291014999996</c:v>
                </c:pt>
                <c:pt idx="17">
                  <c:v>162.36809021273402</c:v>
                </c:pt>
                <c:pt idx="18">
                  <c:v>11296.112730059584</c:v>
                </c:pt>
                <c:pt idx="19">
                  <c:v>2034</c:v>
                </c:pt>
                <c:pt idx="20">
                  <c:v>2854.8780516996758</c:v>
                </c:pt>
                <c:pt idx="21">
                  <c:v>2293</c:v>
                </c:pt>
                <c:pt idx="22">
                  <c:v>1360.8299857699999</c:v>
                </c:pt>
                <c:pt idx="23">
                  <c:v>4160.138859787</c:v>
                </c:pt>
                <c:pt idx="24">
                  <c:v>89.924180677271309</c:v>
                </c:pt>
                <c:pt idx="25">
                  <c:v>2342</c:v>
                </c:pt>
                <c:pt idx="26">
                  <c:v>503.59387105963401</c:v>
                </c:pt>
                <c:pt idx="27">
                  <c:v>1432</c:v>
                </c:pt>
                <c:pt idx="28">
                  <c:v>3746.4918910680003</c:v>
                </c:pt>
                <c:pt idx="29">
                  <c:v>176.28200000000001</c:v>
                </c:pt>
                <c:pt idx="30">
                  <c:v>1359.645</c:v>
                </c:pt>
                <c:pt idx="31">
                  <c:v>308.35754609226001</c:v>
                </c:pt>
                <c:pt idx="32">
                  <c:v>6194.4142179999999</c:v>
                </c:pt>
                <c:pt idx="33">
                  <c:v>1615.942632864</c:v>
                </c:pt>
                <c:pt idx="34">
                  <c:v>41.274507978228002</c:v>
                </c:pt>
                <c:pt idx="35">
                  <c:v>3462.8029999999999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9E-4AA7-A157-A43A4681F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0"/>
        <c:axId val="78894592"/>
        <c:axId val="80875520"/>
      </c:barChart>
      <c:barChart>
        <c:barDir val="col"/>
        <c:grouping val="clustered"/>
        <c:varyColors val="0"/>
        <c:ser>
          <c:idx val="1"/>
          <c:order val="0"/>
          <c:tx>
            <c:v>OTC derivatives (RHS)</c:v>
          </c:tx>
          <c:invertIfNegative val="0"/>
          <c:cat>
            <c:strRef>
              <c:f>'Summary - 2017'!$E$7:$E$42</c:f>
              <c:strCache>
                <c:ptCount val="36"/>
                <c:pt idx="0">
                  <c:v>ABN Amro</c:v>
                </c:pt>
                <c:pt idx="1">
                  <c:v>Banque Postale</c:v>
                </c:pt>
                <c:pt idx="2">
                  <c:v>Barclays</c:v>
                </c:pt>
                <c:pt idx="3">
                  <c:v>Bayern LB</c:v>
                </c:pt>
                <c:pt idx="4">
                  <c:v>BBVA</c:v>
                </c:pt>
                <c:pt idx="5">
                  <c:v>BFA</c:v>
                </c:pt>
                <c:pt idx="6">
                  <c:v>BNP Paribas</c:v>
                </c:pt>
                <c:pt idx="7">
                  <c:v>BPCE</c:v>
                </c:pt>
                <c:pt idx="8">
                  <c:v>Caixabank</c:v>
                </c:pt>
                <c:pt idx="9">
                  <c:v>Commerzbank</c:v>
                </c:pt>
                <c:pt idx="10">
                  <c:v>Credit Agricole</c:v>
                </c:pt>
                <c:pt idx="11">
                  <c:v>Credit Mutuel</c:v>
                </c:pt>
                <c:pt idx="12">
                  <c:v>Danske Bank</c:v>
                </c:pt>
                <c:pt idx="13">
                  <c:v>Deutsche Bank</c:v>
                </c:pt>
                <c:pt idx="14">
                  <c:v>DNB</c:v>
                </c:pt>
                <c:pt idx="15">
                  <c:v>DZ Bank</c:v>
                </c:pt>
                <c:pt idx="16">
                  <c:v>Erste Group</c:v>
                </c:pt>
                <c:pt idx="17">
                  <c:v>Handelsbanken</c:v>
                </c:pt>
                <c:pt idx="18">
                  <c:v>HSBC</c:v>
                </c:pt>
                <c:pt idx="19">
                  <c:v>ING</c:v>
                </c:pt>
                <c:pt idx="20">
                  <c:v>Intesa Sanpaolo</c:v>
                </c:pt>
                <c:pt idx="21">
                  <c:v>KBC</c:v>
                </c:pt>
                <c:pt idx="22">
                  <c:v>LBBW</c:v>
                </c:pt>
                <c:pt idx="23">
                  <c:v>Lloyds</c:v>
                </c:pt>
                <c:pt idx="24">
                  <c:v>Nationwide</c:v>
                </c:pt>
                <c:pt idx="25">
                  <c:v>Nordea</c:v>
                </c:pt>
                <c:pt idx="26">
                  <c:v>Nykredit</c:v>
                </c:pt>
                <c:pt idx="27">
                  <c:v>Rabobank</c:v>
                </c:pt>
                <c:pt idx="28">
                  <c:v>RBS</c:v>
                </c:pt>
                <c:pt idx="29">
                  <c:v>Sabadell</c:v>
                </c:pt>
                <c:pt idx="30">
                  <c:v>Santander</c:v>
                </c:pt>
                <c:pt idx="31">
                  <c:v>SEB</c:v>
                </c:pt>
                <c:pt idx="32">
                  <c:v>Societe Generale</c:v>
                </c:pt>
                <c:pt idx="33">
                  <c:v>Standard Chartered</c:v>
                </c:pt>
                <c:pt idx="34">
                  <c:v>Swedbank</c:v>
                </c:pt>
                <c:pt idx="35">
                  <c:v>Unicredit</c:v>
                </c:pt>
              </c:strCache>
            </c:strRef>
          </c:cat>
          <c:val>
            <c:numRef>
              <c:f>'Summary - 2017'!$M$7:$M$42</c:f>
              <c:numCache>
                <c:formatCode>###\ ###\ ###\ ###\ ##0</c:formatCode>
                <c:ptCount val="36"/>
                <c:pt idx="0">
                  <c:v>1244620</c:v>
                </c:pt>
                <c:pt idx="1">
                  <c:v>74060.596000000005</c:v>
                </c:pt>
                <c:pt idx="2">
                  <c:v>27501535.119146459</c:v>
                </c:pt>
                <c:pt idx="3">
                  <c:v>1080617.8604185774</c:v>
                </c:pt>
                <c:pt idx="4">
                  <c:v>2682654.8110000002</c:v>
                </c:pt>
                <c:pt idx="5">
                  <c:v>331698.35499999998</c:v>
                </c:pt>
                <c:pt idx="6">
                  <c:v>20262889.412</c:v>
                </c:pt>
                <c:pt idx="7">
                  <c:v>5051947.9999999991</c:v>
                </c:pt>
                <c:pt idx="8">
                  <c:v>466889.451</c:v>
                </c:pt>
                <c:pt idx="9">
                  <c:v>3962698</c:v>
                </c:pt>
                <c:pt idx="10">
                  <c:v>12131158.746142227</c:v>
                </c:pt>
                <c:pt idx="11">
                  <c:v>450836.06513391668</c:v>
                </c:pt>
                <c:pt idx="12">
                  <c:v>5058400.395840615</c:v>
                </c:pt>
                <c:pt idx="13">
                  <c:v>41873167.563544497</c:v>
                </c:pt>
                <c:pt idx="14">
                  <c:v>495403.18892488803</c:v>
                </c:pt>
                <c:pt idx="15">
                  <c:v>1133588.9113380001</c:v>
                </c:pt>
                <c:pt idx="16">
                  <c:v>222167.63752499997</c:v>
                </c:pt>
                <c:pt idx="17">
                  <c:v>419116.65846658516</c:v>
                </c:pt>
                <c:pt idx="18">
                  <c:v>21130045.2628536</c:v>
                </c:pt>
                <c:pt idx="19">
                  <c:v>3800937</c:v>
                </c:pt>
                <c:pt idx="20">
                  <c:v>2618621.038560573</c:v>
                </c:pt>
                <c:pt idx="21">
                  <c:v>418935.29811467195</c:v>
                </c:pt>
                <c:pt idx="22">
                  <c:v>1803413.429639294</c:v>
                </c:pt>
                <c:pt idx="23">
                  <c:v>4221508.5159171931</c:v>
                </c:pt>
                <c:pt idx="24">
                  <c:v>249678.64255595961</c:v>
                </c:pt>
                <c:pt idx="25">
                  <c:v>7228676.5959999999</c:v>
                </c:pt>
                <c:pt idx="26">
                  <c:v>150524.49806759966</c:v>
                </c:pt>
                <c:pt idx="27">
                  <c:v>2910541</c:v>
                </c:pt>
                <c:pt idx="28">
                  <c:v>15748876.564091172</c:v>
                </c:pt>
                <c:pt idx="29">
                  <c:v>167236.405</c:v>
                </c:pt>
                <c:pt idx="30">
                  <c:v>4673700.3049999997</c:v>
                </c:pt>
                <c:pt idx="31">
                  <c:v>1573571.797717836</c:v>
                </c:pt>
                <c:pt idx="32">
                  <c:v>15307275.988652</c:v>
                </c:pt>
                <c:pt idx="33">
                  <c:v>5113788.8757729763</c:v>
                </c:pt>
                <c:pt idx="34">
                  <c:v>703504.82952581707</c:v>
                </c:pt>
                <c:pt idx="35">
                  <c:v>2329743.9679999999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9E-4AA7-A157-A43A4681F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-100"/>
        <c:axId val="84059264"/>
        <c:axId val="80877440"/>
      </c:barChart>
      <c:catAx>
        <c:axId val="78894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620000"/>
          <a:lstStyle/>
          <a:p>
            <a:pPr>
              <a:defRPr sz="800"/>
            </a:pPr>
            <a:endParaRPr lang="en-US"/>
          </a:p>
        </c:txPr>
        <c:crossAx val="80875520"/>
        <c:crosses val="autoZero"/>
        <c:auto val="1"/>
        <c:lblAlgn val="ctr"/>
        <c:lblOffset val="100"/>
        <c:noMultiLvlLbl val="0"/>
      </c:catAx>
      <c:valAx>
        <c:axId val="80875520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 ##0" sourceLinked="0"/>
        <c:majorTickMark val="out"/>
        <c:minorTickMark val="none"/>
        <c:tickLblPos val="nextTo"/>
        <c:crossAx val="78894592"/>
        <c:crosses val="autoZero"/>
        <c:crossBetween val="between"/>
        <c:majorUnit val="20000"/>
        <c:dispUnits>
          <c:builtInUnit val="thousands"/>
          <c:dispUnitsLbl>
            <c:layout>
              <c:manualLayout>
                <c:xMode val="edge"/>
                <c:yMode val="edge"/>
                <c:x val="2.0670746527777777E-2"/>
                <c:y val="3.5260416666666665E-3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GB"/>
                    <a:t> 10^9 Euros</a:t>
                  </a:r>
                </a:p>
              </c:rich>
            </c:tx>
          </c:dispUnitsLbl>
        </c:dispUnits>
      </c:valAx>
      <c:valAx>
        <c:axId val="8087744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10</a:t>
                </a:r>
                <a:r>
                  <a:rPr lang="en-GB" sz="1000" b="1" i="0" u="none" strike="noStrike" baseline="0">
                    <a:effectLst/>
                  </a:rPr>
                  <a:t>^12 Euros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4547547008547006"/>
              <c:y val="1.4604938271604937E-3"/>
            </c:manualLayout>
          </c:layout>
          <c:overlay val="0"/>
        </c:title>
        <c:numFmt formatCode="###\ ###\ ###\ ###\ ##0" sourceLinked="1"/>
        <c:majorTickMark val="out"/>
        <c:minorTickMark val="none"/>
        <c:tickLblPos val="nextTo"/>
        <c:crossAx val="84059264"/>
        <c:crosses val="max"/>
        <c:crossBetween val="between"/>
        <c:dispUnits>
          <c:builtInUnit val="millions"/>
        </c:dispUnits>
      </c:valAx>
      <c:catAx>
        <c:axId val="84059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877440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897292553169372E-2"/>
          <c:y val="8.4651851851851853E-2"/>
          <c:w val="0.95648094305169062"/>
          <c:h val="0.62056820987654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- 2017'!$P$6</c:f>
              <c:strCache>
                <c:ptCount val="1"/>
                <c:pt idx="0">
                  <c:v>Cross-jurisdictional claims</c:v>
                </c:pt>
              </c:strCache>
            </c:strRef>
          </c:tx>
          <c:invertIfNegative val="0"/>
          <c:dLbls>
            <c:delete val="1"/>
          </c:dLbls>
          <c:cat>
            <c:strRef>
              <c:f>'Summary - 2017'!$E$7:$E$42</c:f>
              <c:strCache>
                <c:ptCount val="36"/>
                <c:pt idx="0">
                  <c:v>ABN Amro</c:v>
                </c:pt>
                <c:pt idx="1">
                  <c:v>Banque Postale</c:v>
                </c:pt>
                <c:pt idx="2">
                  <c:v>Barclays</c:v>
                </c:pt>
                <c:pt idx="3">
                  <c:v>Bayern LB</c:v>
                </c:pt>
                <c:pt idx="4">
                  <c:v>BBVA</c:v>
                </c:pt>
                <c:pt idx="5">
                  <c:v>BFA</c:v>
                </c:pt>
                <c:pt idx="6">
                  <c:v>BNP Paribas</c:v>
                </c:pt>
                <c:pt idx="7">
                  <c:v>BPCE</c:v>
                </c:pt>
                <c:pt idx="8">
                  <c:v>Caixabank</c:v>
                </c:pt>
                <c:pt idx="9">
                  <c:v>Commerzbank</c:v>
                </c:pt>
                <c:pt idx="10">
                  <c:v>Credit Agricole</c:v>
                </c:pt>
                <c:pt idx="11">
                  <c:v>Credit Mutuel</c:v>
                </c:pt>
                <c:pt idx="12">
                  <c:v>Danske Bank</c:v>
                </c:pt>
                <c:pt idx="13">
                  <c:v>Deutsche Bank</c:v>
                </c:pt>
                <c:pt idx="14">
                  <c:v>DNB</c:v>
                </c:pt>
                <c:pt idx="15">
                  <c:v>DZ Bank</c:v>
                </c:pt>
                <c:pt idx="16">
                  <c:v>Erste Group</c:v>
                </c:pt>
                <c:pt idx="17">
                  <c:v>Handelsbanken</c:v>
                </c:pt>
                <c:pt idx="18">
                  <c:v>HSBC</c:v>
                </c:pt>
                <c:pt idx="19">
                  <c:v>ING</c:v>
                </c:pt>
                <c:pt idx="20">
                  <c:v>Intesa Sanpaolo</c:v>
                </c:pt>
                <c:pt idx="21">
                  <c:v>KBC</c:v>
                </c:pt>
                <c:pt idx="22">
                  <c:v>LBBW</c:v>
                </c:pt>
                <c:pt idx="23">
                  <c:v>Lloyds</c:v>
                </c:pt>
                <c:pt idx="24">
                  <c:v>Nationwide</c:v>
                </c:pt>
                <c:pt idx="25">
                  <c:v>Nordea</c:v>
                </c:pt>
                <c:pt idx="26">
                  <c:v>Nykredit</c:v>
                </c:pt>
                <c:pt idx="27">
                  <c:v>Rabobank</c:v>
                </c:pt>
                <c:pt idx="28">
                  <c:v>RBS</c:v>
                </c:pt>
                <c:pt idx="29">
                  <c:v>Sabadell</c:v>
                </c:pt>
                <c:pt idx="30">
                  <c:v>Santander</c:v>
                </c:pt>
                <c:pt idx="31">
                  <c:v>SEB</c:v>
                </c:pt>
                <c:pt idx="32">
                  <c:v>Societe Generale</c:v>
                </c:pt>
                <c:pt idx="33">
                  <c:v>Standard Chartered</c:v>
                </c:pt>
                <c:pt idx="34">
                  <c:v>Swedbank</c:v>
                </c:pt>
                <c:pt idx="35">
                  <c:v>Unicredit</c:v>
                </c:pt>
              </c:strCache>
            </c:strRef>
          </c:cat>
          <c:val>
            <c:numRef>
              <c:f>'Summary - 2017'!$P$7:$P$42</c:f>
              <c:numCache>
                <c:formatCode>###\ ###\ ###\ ###\ ##0</c:formatCode>
                <c:ptCount val="36"/>
                <c:pt idx="0">
                  <c:v>119217</c:v>
                </c:pt>
                <c:pt idx="1">
                  <c:v>22569.888999999999</c:v>
                </c:pt>
                <c:pt idx="2">
                  <c:v>752595.15582532506</c:v>
                </c:pt>
                <c:pt idx="3">
                  <c:v>31210.036</c:v>
                </c:pt>
                <c:pt idx="4">
                  <c:v>356646.99099999998</c:v>
                </c:pt>
                <c:pt idx="5">
                  <c:v>12443.135</c:v>
                </c:pt>
                <c:pt idx="6">
                  <c:v>942044.52899999998</c:v>
                </c:pt>
                <c:pt idx="7">
                  <c:v>183554.50691827293</c:v>
                </c:pt>
                <c:pt idx="8">
                  <c:v>48835.853999999999</c:v>
                </c:pt>
                <c:pt idx="9">
                  <c:v>184011</c:v>
                </c:pt>
                <c:pt idx="10">
                  <c:v>377112.3269252599</c:v>
                </c:pt>
                <c:pt idx="11">
                  <c:v>94417.224245376376</c:v>
                </c:pt>
                <c:pt idx="12">
                  <c:v>181264.89326036102</c:v>
                </c:pt>
                <c:pt idx="13">
                  <c:v>695472</c:v>
                </c:pt>
                <c:pt idx="14">
                  <c:v>101204.73969243</c:v>
                </c:pt>
                <c:pt idx="15">
                  <c:v>79266.313334000006</c:v>
                </c:pt>
                <c:pt idx="16">
                  <c:v>121194.01527878</c:v>
                </c:pt>
                <c:pt idx="17">
                  <c:v>110517.88244198376</c:v>
                </c:pt>
                <c:pt idx="18">
                  <c:v>1341440.6017366778</c:v>
                </c:pt>
                <c:pt idx="19">
                  <c:v>720420.10499999998</c:v>
                </c:pt>
                <c:pt idx="20">
                  <c:v>169257.57594400001</c:v>
                </c:pt>
                <c:pt idx="21">
                  <c:v>123662</c:v>
                </c:pt>
                <c:pt idx="22">
                  <c:v>66938.182866999996</c:v>
                </c:pt>
                <c:pt idx="23">
                  <c:v>59023.026732719001</c:v>
                </c:pt>
                <c:pt idx="24">
                  <c:v>4078.9874108829999</c:v>
                </c:pt>
                <c:pt idx="25">
                  <c:v>344638</c:v>
                </c:pt>
                <c:pt idx="26">
                  <c:v>8532.7661145550992</c:v>
                </c:pt>
                <c:pt idx="27">
                  <c:v>221848</c:v>
                </c:pt>
                <c:pt idx="28">
                  <c:v>234374.66881102911</c:v>
                </c:pt>
                <c:pt idx="29">
                  <c:v>57486.855000000003</c:v>
                </c:pt>
                <c:pt idx="30">
                  <c:v>935174.42299999995</c:v>
                </c:pt>
                <c:pt idx="31">
                  <c:v>94830.593953452029</c:v>
                </c:pt>
                <c:pt idx="32">
                  <c:v>474260.66830399999</c:v>
                </c:pt>
                <c:pt idx="33">
                  <c:v>497017.25841206044</c:v>
                </c:pt>
                <c:pt idx="34">
                  <c:v>34091.838756513425</c:v>
                </c:pt>
                <c:pt idx="35">
                  <c:v>466824.51400000002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3-4C96-8589-F8714E720D2E}"/>
            </c:ext>
          </c:extLst>
        </c:ser>
        <c:ser>
          <c:idx val="1"/>
          <c:order val="1"/>
          <c:tx>
            <c:strRef>
              <c:f>'Summary - 2017'!$Q$6</c:f>
              <c:strCache>
                <c:ptCount val="1"/>
                <c:pt idx="0">
                  <c:v>Cross-jurisdictional liabilities</c:v>
                </c:pt>
              </c:strCache>
            </c:strRef>
          </c:tx>
          <c:invertIfNegative val="0"/>
          <c:dLbls>
            <c:delete val="1"/>
          </c:dLbls>
          <c:cat>
            <c:strRef>
              <c:f>'Summary - 2017'!$E$7:$E$42</c:f>
              <c:strCache>
                <c:ptCount val="36"/>
                <c:pt idx="0">
                  <c:v>ABN Amro</c:v>
                </c:pt>
                <c:pt idx="1">
                  <c:v>Banque Postale</c:v>
                </c:pt>
                <c:pt idx="2">
                  <c:v>Barclays</c:v>
                </c:pt>
                <c:pt idx="3">
                  <c:v>Bayern LB</c:v>
                </c:pt>
                <c:pt idx="4">
                  <c:v>BBVA</c:v>
                </c:pt>
                <c:pt idx="5">
                  <c:v>BFA</c:v>
                </c:pt>
                <c:pt idx="6">
                  <c:v>BNP Paribas</c:v>
                </c:pt>
                <c:pt idx="7">
                  <c:v>BPCE</c:v>
                </c:pt>
                <c:pt idx="8">
                  <c:v>Caixabank</c:v>
                </c:pt>
                <c:pt idx="9">
                  <c:v>Commerzbank</c:v>
                </c:pt>
                <c:pt idx="10">
                  <c:v>Credit Agricole</c:v>
                </c:pt>
                <c:pt idx="11">
                  <c:v>Credit Mutuel</c:v>
                </c:pt>
                <c:pt idx="12">
                  <c:v>Danske Bank</c:v>
                </c:pt>
                <c:pt idx="13">
                  <c:v>Deutsche Bank</c:v>
                </c:pt>
                <c:pt idx="14">
                  <c:v>DNB</c:v>
                </c:pt>
                <c:pt idx="15">
                  <c:v>DZ Bank</c:v>
                </c:pt>
                <c:pt idx="16">
                  <c:v>Erste Group</c:v>
                </c:pt>
                <c:pt idx="17">
                  <c:v>Handelsbanken</c:v>
                </c:pt>
                <c:pt idx="18">
                  <c:v>HSBC</c:v>
                </c:pt>
                <c:pt idx="19">
                  <c:v>ING</c:v>
                </c:pt>
                <c:pt idx="20">
                  <c:v>Intesa Sanpaolo</c:v>
                </c:pt>
                <c:pt idx="21">
                  <c:v>KBC</c:v>
                </c:pt>
                <c:pt idx="22">
                  <c:v>LBBW</c:v>
                </c:pt>
                <c:pt idx="23">
                  <c:v>Lloyds</c:v>
                </c:pt>
                <c:pt idx="24">
                  <c:v>Nationwide</c:v>
                </c:pt>
                <c:pt idx="25">
                  <c:v>Nordea</c:v>
                </c:pt>
                <c:pt idx="26">
                  <c:v>Nykredit</c:v>
                </c:pt>
                <c:pt idx="27">
                  <c:v>Rabobank</c:v>
                </c:pt>
                <c:pt idx="28">
                  <c:v>RBS</c:v>
                </c:pt>
                <c:pt idx="29">
                  <c:v>Sabadell</c:v>
                </c:pt>
                <c:pt idx="30">
                  <c:v>Santander</c:v>
                </c:pt>
                <c:pt idx="31">
                  <c:v>SEB</c:v>
                </c:pt>
                <c:pt idx="32">
                  <c:v>Societe Generale</c:v>
                </c:pt>
                <c:pt idx="33">
                  <c:v>Standard Chartered</c:v>
                </c:pt>
                <c:pt idx="34">
                  <c:v>Swedbank</c:v>
                </c:pt>
                <c:pt idx="35">
                  <c:v>Unicredit</c:v>
                </c:pt>
              </c:strCache>
            </c:strRef>
          </c:cat>
          <c:val>
            <c:numRef>
              <c:f>'Summary - 2017'!$Q$7:$Q$42</c:f>
              <c:numCache>
                <c:formatCode>###\ ###\ ###\ ###\ ##0</c:formatCode>
                <c:ptCount val="36"/>
                <c:pt idx="0">
                  <c:v>119705.74973499999</c:v>
                </c:pt>
                <c:pt idx="1">
                  <c:v>5105.1059999999998</c:v>
                </c:pt>
                <c:pt idx="2">
                  <c:v>558075.13280243706</c:v>
                </c:pt>
                <c:pt idx="3">
                  <c:v>12887.446</c:v>
                </c:pt>
                <c:pt idx="4">
                  <c:v>330276.64399999997</c:v>
                </c:pt>
                <c:pt idx="5">
                  <c:v>17971.491000000002</c:v>
                </c:pt>
                <c:pt idx="6">
                  <c:v>871025.90099999995</c:v>
                </c:pt>
                <c:pt idx="7">
                  <c:v>166076.959454</c:v>
                </c:pt>
                <c:pt idx="8">
                  <c:v>9626.6040310000008</c:v>
                </c:pt>
                <c:pt idx="9">
                  <c:v>110015</c:v>
                </c:pt>
                <c:pt idx="10">
                  <c:v>293870.50040398294</c:v>
                </c:pt>
                <c:pt idx="11">
                  <c:v>84037.941036428965</c:v>
                </c:pt>
                <c:pt idx="12">
                  <c:v>208437.58873978301</c:v>
                </c:pt>
                <c:pt idx="13">
                  <c:v>544092</c:v>
                </c:pt>
                <c:pt idx="14">
                  <c:v>69241.443959723372</c:v>
                </c:pt>
                <c:pt idx="15">
                  <c:v>31519.626256</c:v>
                </c:pt>
                <c:pt idx="16">
                  <c:v>94982.787626549994</c:v>
                </c:pt>
                <c:pt idx="17">
                  <c:v>68212.271517089306</c:v>
                </c:pt>
                <c:pt idx="18">
                  <c:v>1163205.0454584779</c:v>
                </c:pt>
                <c:pt idx="19">
                  <c:v>594215</c:v>
                </c:pt>
                <c:pt idx="20">
                  <c:v>121014.51540199999</c:v>
                </c:pt>
                <c:pt idx="21">
                  <c:v>171266</c:v>
                </c:pt>
                <c:pt idx="22">
                  <c:v>13402.711732</c:v>
                </c:pt>
                <c:pt idx="23">
                  <c:v>107561.737108424</c:v>
                </c:pt>
                <c:pt idx="24">
                  <c:v>887.28423265818242</c:v>
                </c:pt>
                <c:pt idx="25">
                  <c:v>309756</c:v>
                </c:pt>
                <c:pt idx="26">
                  <c:v>4014.0439340896282</c:v>
                </c:pt>
                <c:pt idx="27">
                  <c:v>68673.254057585</c:v>
                </c:pt>
                <c:pt idx="28">
                  <c:v>201388.17104620871</c:v>
                </c:pt>
                <c:pt idx="29">
                  <c:v>57836.733999999997</c:v>
                </c:pt>
                <c:pt idx="30">
                  <c:v>809432.8499400001</c:v>
                </c:pt>
                <c:pt idx="31">
                  <c:v>185596.07471728203</c:v>
                </c:pt>
                <c:pt idx="32">
                  <c:v>386830.43403902004</c:v>
                </c:pt>
                <c:pt idx="33">
                  <c:v>403245.02641352382</c:v>
                </c:pt>
                <c:pt idx="34">
                  <c:v>14149.238156084219</c:v>
                </c:pt>
                <c:pt idx="35">
                  <c:v>410265.22499999998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3-4C96-8589-F8714E720D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159872"/>
        <c:axId val="99558912"/>
      </c:barChart>
      <c:catAx>
        <c:axId val="84159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500000"/>
          <a:lstStyle/>
          <a:p>
            <a:pPr>
              <a:defRPr sz="800"/>
            </a:pPr>
            <a:endParaRPr lang="en-US"/>
          </a:p>
        </c:txPr>
        <c:crossAx val="99558912"/>
        <c:crosses val="autoZero"/>
        <c:auto val="1"/>
        <c:lblAlgn val="ctr"/>
        <c:lblOffset val="100"/>
        <c:noMultiLvlLbl val="0"/>
      </c:catAx>
      <c:valAx>
        <c:axId val="99558912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##\ ###\ ##0" sourceLinked="0"/>
        <c:majorTickMark val="out"/>
        <c:minorTickMark val="none"/>
        <c:tickLblPos val="nextTo"/>
        <c:crossAx val="84159872"/>
        <c:crosses val="autoZero"/>
        <c:crossBetween val="between"/>
        <c:dispUnits>
          <c:builtInUnit val="thousands"/>
        </c:dispUnits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897292553169372E-2"/>
          <c:y val="0.11698993055555555"/>
          <c:w val="0.92067205128205132"/>
          <c:h val="0.631668827160493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'Summary - 2017'!$K$6</c:f>
              <c:strCache>
                <c:ptCount val="1"/>
                <c:pt idx="0">
                  <c:v>Assets under custody</c:v>
                </c:pt>
              </c:strCache>
            </c:strRef>
          </c:tx>
          <c:invertIfNegative val="0"/>
          <c:cat>
            <c:strRef>
              <c:f>'Summary - 2017'!$E$7:$E$42</c:f>
              <c:strCache>
                <c:ptCount val="36"/>
                <c:pt idx="0">
                  <c:v>ABN Amro</c:v>
                </c:pt>
                <c:pt idx="1">
                  <c:v>Banque Postale</c:v>
                </c:pt>
                <c:pt idx="2">
                  <c:v>Barclays</c:v>
                </c:pt>
                <c:pt idx="3">
                  <c:v>Bayern LB</c:v>
                </c:pt>
                <c:pt idx="4">
                  <c:v>BBVA</c:v>
                </c:pt>
                <c:pt idx="5">
                  <c:v>BFA</c:v>
                </c:pt>
                <c:pt idx="6">
                  <c:v>BNP Paribas</c:v>
                </c:pt>
                <c:pt idx="7">
                  <c:v>BPCE</c:v>
                </c:pt>
                <c:pt idx="8">
                  <c:v>Caixabank</c:v>
                </c:pt>
                <c:pt idx="9">
                  <c:v>Commerzbank</c:v>
                </c:pt>
                <c:pt idx="10">
                  <c:v>Credit Agricole</c:v>
                </c:pt>
                <c:pt idx="11">
                  <c:v>Credit Mutuel</c:v>
                </c:pt>
                <c:pt idx="12">
                  <c:v>Danske Bank</c:v>
                </c:pt>
                <c:pt idx="13">
                  <c:v>Deutsche Bank</c:v>
                </c:pt>
                <c:pt idx="14">
                  <c:v>DNB</c:v>
                </c:pt>
                <c:pt idx="15">
                  <c:v>DZ Bank</c:v>
                </c:pt>
                <c:pt idx="16">
                  <c:v>Erste Group</c:v>
                </c:pt>
                <c:pt idx="17">
                  <c:v>Handelsbanken</c:v>
                </c:pt>
                <c:pt idx="18">
                  <c:v>HSBC</c:v>
                </c:pt>
                <c:pt idx="19">
                  <c:v>ING</c:v>
                </c:pt>
                <c:pt idx="20">
                  <c:v>Intesa Sanpaolo</c:v>
                </c:pt>
                <c:pt idx="21">
                  <c:v>KBC</c:v>
                </c:pt>
                <c:pt idx="22">
                  <c:v>LBBW</c:v>
                </c:pt>
                <c:pt idx="23">
                  <c:v>Lloyds</c:v>
                </c:pt>
                <c:pt idx="24">
                  <c:v>Nationwide</c:v>
                </c:pt>
                <c:pt idx="25">
                  <c:v>Nordea</c:v>
                </c:pt>
                <c:pt idx="26">
                  <c:v>Nykredit</c:v>
                </c:pt>
                <c:pt idx="27">
                  <c:v>Rabobank</c:v>
                </c:pt>
                <c:pt idx="28">
                  <c:v>RBS</c:v>
                </c:pt>
                <c:pt idx="29">
                  <c:v>Sabadell</c:v>
                </c:pt>
                <c:pt idx="30">
                  <c:v>Santander</c:v>
                </c:pt>
                <c:pt idx="31">
                  <c:v>SEB</c:v>
                </c:pt>
                <c:pt idx="32">
                  <c:v>Societe Generale</c:v>
                </c:pt>
                <c:pt idx="33">
                  <c:v>Standard Chartered</c:v>
                </c:pt>
                <c:pt idx="34">
                  <c:v>Swedbank</c:v>
                </c:pt>
                <c:pt idx="35">
                  <c:v>Unicredit</c:v>
                </c:pt>
              </c:strCache>
            </c:strRef>
          </c:cat>
          <c:val>
            <c:numRef>
              <c:f>'Summary - 2017'!$K$7:$K$42</c:f>
              <c:numCache>
                <c:formatCode>###\ ###\ ###\ ###\ ##0</c:formatCode>
                <c:ptCount val="36"/>
                <c:pt idx="0">
                  <c:v>187153.95671299999</c:v>
                </c:pt>
                <c:pt idx="1">
                  <c:v>11810.723</c:v>
                </c:pt>
                <c:pt idx="2">
                  <c:v>114566.685093679</c:v>
                </c:pt>
                <c:pt idx="3">
                  <c:v>102999.48627739001</c:v>
                </c:pt>
                <c:pt idx="4">
                  <c:v>786157.48400000005</c:v>
                </c:pt>
                <c:pt idx="5">
                  <c:v>37721.14</c:v>
                </c:pt>
                <c:pt idx="6">
                  <c:v>5411303.4529999997</c:v>
                </c:pt>
                <c:pt idx="7">
                  <c:v>89874.073000000004</c:v>
                </c:pt>
                <c:pt idx="8">
                  <c:v>195249.22106948</c:v>
                </c:pt>
                <c:pt idx="9">
                  <c:v>317455</c:v>
                </c:pt>
                <c:pt idx="10">
                  <c:v>2656000</c:v>
                </c:pt>
                <c:pt idx="11">
                  <c:v>265598.38395460998</c:v>
                </c:pt>
                <c:pt idx="12">
                  <c:v>152881.97332854901</c:v>
                </c:pt>
                <c:pt idx="13">
                  <c:v>3118809.2569913319</c:v>
                </c:pt>
                <c:pt idx="14">
                  <c:v>146743.49359200001</c:v>
                </c:pt>
                <c:pt idx="15">
                  <c:v>936047.503868</c:v>
                </c:pt>
                <c:pt idx="16">
                  <c:v>124232.11900000001</c:v>
                </c:pt>
                <c:pt idx="17">
                  <c:v>233488.03066450308</c:v>
                </c:pt>
                <c:pt idx="18">
                  <c:v>6459190.3313402254</c:v>
                </c:pt>
                <c:pt idx="19">
                  <c:v>189815.55</c:v>
                </c:pt>
                <c:pt idx="20">
                  <c:v>380807.9713372775</c:v>
                </c:pt>
                <c:pt idx="21">
                  <c:v>258825.74530400001</c:v>
                </c:pt>
                <c:pt idx="22">
                  <c:v>290589.06051118998</c:v>
                </c:pt>
                <c:pt idx="23">
                  <c:v>31492.397692037001</c:v>
                </c:pt>
                <c:pt idx="24">
                  <c:v>0</c:v>
                </c:pt>
                <c:pt idx="25">
                  <c:v>720000</c:v>
                </c:pt>
                <c:pt idx="26">
                  <c:v>108337.519952118</c:v>
                </c:pt>
                <c:pt idx="27">
                  <c:v>10</c:v>
                </c:pt>
                <c:pt idx="28">
                  <c:v>27407.774763869002</c:v>
                </c:pt>
                <c:pt idx="29">
                  <c:v>76424.048999999999</c:v>
                </c:pt>
                <c:pt idx="30">
                  <c:v>1016219</c:v>
                </c:pt>
                <c:pt idx="31">
                  <c:v>817347.11274073867</c:v>
                </c:pt>
                <c:pt idx="32">
                  <c:v>2404634.5460343999</c:v>
                </c:pt>
                <c:pt idx="33">
                  <c:v>1088639.1640249239</c:v>
                </c:pt>
                <c:pt idx="34">
                  <c:v>187758.89945372494</c:v>
                </c:pt>
                <c:pt idx="35">
                  <c:v>385151.511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2C-4923-BFA8-982930537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6"/>
        <c:overlap val="-100"/>
        <c:axId val="356737024"/>
        <c:axId val="356761984"/>
      </c:barChart>
      <c:barChart>
        <c:barDir val="col"/>
        <c:grouping val="clustered"/>
        <c:varyColors val="0"/>
        <c:ser>
          <c:idx val="0"/>
          <c:order val="1"/>
          <c:invertIfNegative val="0"/>
          <c:cat>
            <c:strRef>
              <c:f>'Summary - 2016'!$E$7:$E$41</c:f>
              <c:strCache>
                <c:ptCount val="35"/>
                <c:pt idx="0">
                  <c:v>ABN Amro</c:v>
                </c:pt>
                <c:pt idx="1">
                  <c:v>Banque Postale</c:v>
                </c:pt>
                <c:pt idx="2">
                  <c:v>Barclays</c:v>
                </c:pt>
                <c:pt idx="3">
                  <c:v>Bayern LB</c:v>
                </c:pt>
                <c:pt idx="4">
                  <c:v>BBVA</c:v>
                </c:pt>
                <c:pt idx="5">
                  <c:v>BFA</c:v>
                </c:pt>
                <c:pt idx="6">
                  <c:v>BNP Paribas</c:v>
                </c:pt>
                <c:pt idx="7">
                  <c:v>BPCE</c:v>
                </c:pt>
                <c:pt idx="8">
                  <c:v>Commerzbank</c:v>
                </c:pt>
                <c:pt idx="9">
                  <c:v>Credit Agricole</c:v>
                </c:pt>
                <c:pt idx="10">
                  <c:v>Credit Mutuel</c:v>
                </c:pt>
                <c:pt idx="11">
                  <c:v>Danske Bank</c:v>
                </c:pt>
                <c:pt idx="12">
                  <c:v>Deutsche Bank</c:v>
                </c:pt>
                <c:pt idx="13">
                  <c:v>DNB</c:v>
                </c:pt>
                <c:pt idx="14">
                  <c:v>DZ Bank</c:v>
                </c:pt>
                <c:pt idx="15">
                  <c:v>Erste Group</c:v>
                </c:pt>
                <c:pt idx="16">
                  <c:v>Handelsbanken</c:v>
                </c:pt>
                <c:pt idx="17">
                  <c:v>HSBC</c:v>
                </c:pt>
                <c:pt idx="18">
                  <c:v>ING</c:v>
                </c:pt>
                <c:pt idx="19">
                  <c:v>Intesa Sanpaolo</c:v>
                </c:pt>
                <c:pt idx="20">
                  <c:v>KBC</c:v>
                </c:pt>
                <c:pt idx="21">
                  <c:v>La Caixa</c:v>
                </c:pt>
                <c:pt idx="22">
                  <c:v>LBBW</c:v>
                </c:pt>
                <c:pt idx="23">
                  <c:v>Lloyds</c:v>
                </c:pt>
                <c:pt idx="24">
                  <c:v>Nationwide</c:v>
                </c:pt>
                <c:pt idx="25">
                  <c:v>Nordea</c:v>
                </c:pt>
                <c:pt idx="26">
                  <c:v>Rabobank</c:v>
                </c:pt>
                <c:pt idx="27">
                  <c:v>RBS</c:v>
                </c:pt>
                <c:pt idx="28">
                  <c:v>Sabadell</c:v>
                </c:pt>
                <c:pt idx="29">
                  <c:v>Santander</c:v>
                </c:pt>
                <c:pt idx="30">
                  <c:v>SEB</c:v>
                </c:pt>
                <c:pt idx="31">
                  <c:v>Societe Generale</c:v>
                </c:pt>
                <c:pt idx="32">
                  <c:v>Standard Chartered</c:v>
                </c:pt>
                <c:pt idx="33">
                  <c:v>Swedbank</c:v>
                </c:pt>
                <c:pt idx="34">
                  <c:v>Unicredit</c:v>
                </c:pt>
              </c:strCache>
            </c:strRef>
          </c:cat>
          <c:val>
            <c:numRef>
              <c:f>'Summary - 2017'!$R$7:$R$42</c:f>
              <c:numCache>
                <c:formatCode>General</c:formatCode>
                <c:ptCount val="36"/>
              </c:numCache>
            </c:numRef>
          </c:val>
          <c:extLst>
            <c:ext xmlns:c16="http://schemas.microsoft.com/office/drawing/2014/chart" uri="{C3380CC4-5D6E-409C-BE32-E72D297353CC}">
              <c16:uniqueId val="{00000001-232C-4923-BFA8-98293053736F}"/>
            </c:ext>
          </c:extLst>
        </c:ser>
        <c:ser>
          <c:idx val="2"/>
          <c:order val="2"/>
          <c:tx>
            <c:v>Underwriting activity (RHS)</c:v>
          </c:tx>
          <c:invertIfNegative val="0"/>
          <c:cat>
            <c:strRef>
              <c:f>'Summary - 2016'!$E$7:$E$41</c:f>
              <c:strCache>
                <c:ptCount val="35"/>
                <c:pt idx="0">
                  <c:v>ABN Amro</c:v>
                </c:pt>
                <c:pt idx="1">
                  <c:v>Banque Postale</c:v>
                </c:pt>
                <c:pt idx="2">
                  <c:v>Barclays</c:v>
                </c:pt>
                <c:pt idx="3">
                  <c:v>Bayern LB</c:v>
                </c:pt>
                <c:pt idx="4">
                  <c:v>BBVA</c:v>
                </c:pt>
                <c:pt idx="5">
                  <c:v>BFA</c:v>
                </c:pt>
                <c:pt idx="6">
                  <c:v>BNP Paribas</c:v>
                </c:pt>
                <c:pt idx="7">
                  <c:v>BPCE</c:v>
                </c:pt>
                <c:pt idx="8">
                  <c:v>Commerzbank</c:v>
                </c:pt>
                <c:pt idx="9">
                  <c:v>Credit Agricole</c:v>
                </c:pt>
                <c:pt idx="10">
                  <c:v>Credit Mutuel</c:v>
                </c:pt>
                <c:pt idx="11">
                  <c:v>Danske Bank</c:v>
                </c:pt>
                <c:pt idx="12">
                  <c:v>Deutsche Bank</c:v>
                </c:pt>
                <c:pt idx="13">
                  <c:v>DNB</c:v>
                </c:pt>
                <c:pt idx="14">
                  <c:v>DZ Bank</c:v>
                </c:pt>
                <c:pt idx="15">
                  <c:v>Erste Group</c:v>
                </c:pt>
                <c:pt idx="16">
                  <c:v>Handelsbanken</c:v>
                </c:pt>
                <c:pt idx="17">
                  <c:v>HSBC</c:v>
                </c:pt>
                <c:pt idx="18">
                  <c:v>ING</c:v>
                </c:pt>
                <c:pt idx="19">
                  <c:v>Intesa Sanpaolo</c:v>
                </c:pt>
                <c:pt idx="20">
                  <c:v>KBC</c:v>
                </c:pt>
                <c:pt idx="21">
                  <c:v>La Caixa</c:v>
                </c:pt>
                <c:pt idx="22">
                  <c:v>LBBW</c:v>
                </c:pt>
                <c:pt idx="23">
                  <c:v>Lloyds</c:v>
                </c:pt>
                <c:pt idx="24">
                  <c:v>Nationwide</c:v>
                </c:pt>
                <c:pt idx="25">
                  <c:v>Nordea</c:v>
                </c:pt>
                <c:pt idx="26">
                  <c:v>Rabobank</c:v>
                </c:pt>
                <c:pt idx="27">
                  <c:v>RBS</c:v>
                </c:pt>
                <c:pt idx="28">
                  <c:v>Sabadell</c:v>
                </c:pt>
                <c:pt idx="29">
                  <c:v>Santander</c:v>
                </c:pt>
                <c:pt idx="30">
                  <c:v>SEB</c:v>
                </c:pt>
                <c:pt idx="31">
                  <c:v>Societe Generale</c:v>
                </c:pt>
                <c:pt idx="32">
                  <c:v>Standard Chartered</c:v>
                </c:pt>
                <c:pt idx="33">
                  <c:v>Swedbank</c:v>
                </c:pt>
                <c:pt idx="34">
                  <c:v>Unicredit</c:v>
                </c:pt>
              </c:strCache>
            </c:strRef>
          </c:cat>
          <c:val>
            <c:numRef>
              <c:f>'Summary - 2017'!$L$7:$L$42</c:f>
              <c:numCache>
                <c:formatCode>###\ ###\ ###\ ###\ ##0</c:formatCode>
                <c:ptCount val="36"/>
                <c:pt idx="0">
                  <c:v>11873</c:v>
                </c:pt>
                <c:pt idx="1">
                  <c:v>0</c:v>
                </c:pt>
                <c:pt idx="2">
                  <c:v>276942.38251396664</c:v>
                </c:pt>
                <c:pt idx="3">
                  <c:v>8140.898972</c:v>
                </c:pt>
                <c:pt idx="4">
                  <c:v>30373.62977363</c:v>
                </c:pt>
                <c:pt idx="5">
                  <c:v>959.23400000000004</c:v>
                </c:pt>
                <c:pt idx="6">
                  <c:v>200275.58900000001</c:v>
                </c:pt>
                <c:pt idx="7">
                  <c:v>37832.427795000003</c:v>
                </c:pt>
                <c:pt idx="8">
                  <c:v>508.77983329000006</c:v>
                </c:pt>
                <c:pt idx="9">
                  <c:v>39661</c:v>
                </c:pt>
                <c:pt idx="10">
                  <c:v>84496.550587551479</c:v>
                </c:pt>
                <c:pt idx="11">
                  <c:v>2446.0569999999998</c:v>
                </c:pt>
                <c:pt idx="12">
                  <c:v>20795.578240119001</c:v>
                </c:pt>
                <c:pt idx="13">
                  <c:v>249814.09999999998</c:v>
                </c:pt>
                <c:pt idx="14">
                  <c:v>20426.755281757203</c:v>
                </c:pt>
                <c:pt idx="15">
                  <c:v>17105.330720000002</c:v>
                </c:pt>
                <c:pt idx="16">
                  <c:v>5272.5230725116107</c:v>
                </c:pt>
                <c:pt idx="17">
                  <c:v>7715.8427950434179</c:v>
                </c:pt>
                <c:pt idx="18">
                  <c:v>184370.30374130941</c:v>
                </c:pt>
                <c:pt idx="19">
                  <c:v>37659</c:v>
                </c:pt>
                <c:pt idx="20">
                  <c:v>23419.382000000001</c:v>
                </c:pt>
                <c:pt idx="21">
                  <c:v>146.30000000000001</c:v>
                </c:pt>
                <c:pt idx="22">
                  <c:v>22510.511708425911</c:v>
                </c:pt>
                <c:pt idx="23">
                  <c:v>25864.770131236</c:v>
                </c:pt>
                <c:pt idx="24">
                  <c:v>0</c:v>
                </c:pt>
                <c:pt idx="25">
                  <c:v>76203.241999999998</c:v>
                </c:pt>
                <c:pt idx="26">
                  <c:v>1867.0499321</c:v>
                </c:pt>
                <c:pt idx="27">
                  <c:v>7177</c:v>
                </c:pt>
                <c:pt idx="28">
                  <c:v>49293.870470723494</c:v>
                </c:pt>
                <c:pt idx="29">
                  <c:v>572.65599999999995</c:v>
                </c:pt>
                <c:pt idx="30">
                  <c:v>58496.466139023774</c:v>
                </c:pt>
                <c:pt idx="31">
                  <c:v>383.24575616657017</c:v>
                </c:pt>
                <c:pt idx="32">
                  <c:v>109976.14866572</c:v>
                </c:pt>
                <c:pt idx="33">
                  <c:v>34995.413984160004</c:v>
                </c:pt>
                <c:pt idx="34">
                  <c:v>65.769520165692001</c:v>
                </c:pt>
                <c:pt idx="35">
                  <c:v>59587.078999999998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2C-4923-BFA8-982930537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overlap val="-100"/>
        <c:axId val="358807040"/>
        <c:axId val="356767616"/>
      </c:barChart>
      <c:catAx>
        <c:axId val="356737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620000"/>
          <a:lstStyle/>
          <a:p>
            <a:pPr>
              <a:defRPr sz="800"/>
            </a:pPr>
            <a:endParaRPr lang="en-US"/>
          </a:p>
        </c:txPr>
        <c:crossAx val="356761984"/>
        <c:crosses val="autoZero"/>
        <c:auto val="1"/>
        <c:lblAlgn val="ctr"/>
        <c:lblOffset val="100"/>
        <c:noMultiLvlLbl val="0"/>
      </c:catAx>
      <c:valAx>
        <c:axId val="356761984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##\ ###\ ##0" sourceLinked="0"/>
        <c:majorTickMark val="out"/>
        <c:minorTickMark val="none"/>
        <c:tickLblPos val="nextTo"/>
        <c:crossAx val="35673702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0670746527777777E-2"/>
                <c:y val="3.5260416666666665E-3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GB"/>
                    <a:t> 10^9 Euros</a:t>
                  </a:r>
                </a:p>
              </c:rich>
            </c:tx>
          </c:dispUnitsLbl>
        </c:dispUnits>
      </c:valAx>
      <c:valAx>
        <c:axId val="3567676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58807040"/>
        <c:crosses val="max"/>
        <c:crossBetween val="between"/>
        <c:dispUnits>
          <c:builtInUnit val="thousands"/>
        </c:dispUnits>
      </c:valAx>
      <c:catAx>
        <c:axId val="358807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6767616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1"/>
        <c:delete val="1"/>
      </c:legendEntry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982735042735037E-2"/>
          <c:y val="0.11698993055555555"/>
          <c:w val="0.95540709401709401"/>
          <c:h val="0.632924691358024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'Summary - 2017'!$J$6</c:f>
              <c:strCache>
                <c:ptCount val="1"/>
                <c:pt idx="0">
                  <c:v>Payments activity 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'Summary - 2017'!$E$7:$E$42</c:f>
              <c:strCache>
                <c:ptCount val="36"/>
                <c:pt idx="0">
                  <c:v>ABN Amro</c:v>
                </c:pt>
                <c:pt idx="1">
                  <c:v>Banque Postale</c:v>
                </c:pt>
                <c:pt idx="2">
                  <c:v>Barclays</c:v>
                </c:pt>
                <c:pt idx="3">
                  <c:v>Bayern LB</c:v>
                </c:pt>
                <c:pt idx="4">
                  <c:v>BBVA</c:v>
                </c:pt>
                <c:pt idx="5">
                  <c:v>BFA</c:v>
                </c:pt>
                <c:pt idx="6">
                  <c:v>BNP Paribas</c:v>
                </c:pt>
                <c:pt idx="7">
                  <c:v>BPCE</c:v>
                </c:pt>
                <c:pt idx="8">
                  <c:v>Caixabank</c:v>
                </c:pt>
                <c:pt idx="9">
                  <c:v>Commerzbank</c:v>
                </c:pt>
                <c:pt idx="10">
                  <c:v>Credit Agricole</c:v>
                </c:pt>
                <c:pt idx="11">
                  <c:v>Credit Mutuel</c:v>
                </c:pt>
                <c:pt idx="12">
                  <c:v>Danske Bank</c:v>
                </c:pt>
                <c:pt idx="13">
                  <c:v>Deutsche Bank</c:v>
                </c:pt>
                <c:pt idx="14">
                  <c:v>DNB</c:v>
                </c:pt>
                <c:pt idx="15">
                  <c:v>DZ Bank</c:v>
                </c:pt>
                <c:pt idx="16">
                  <c:v>Erste Group</c:v>
                </c:pt>
                <c:pt idx="17">
                  <c:v>Handelsbanken</c:v>
                </c:pt>
                <c:pt idx="18">
                  <c:v>HSBC</c:v>
                </c:pt>
                <c:pt idx="19">
                  <c:v>ING</c:v>
                </c:pt>
                <c:pt idx="20">
                  <c:v>Intesa Sanpaolo</c:v>
                </c:pt>
                <c:pt idx="21">
                  <c:v>KBC</c:v>
                </c:pt>
                <c:pt idx="22">
                  <c:v>LBBW</c:v>
                </c:pt>
                <c:pt idx="23">
                  <c:v>Lloyds</c:v>
                </c:pt>
                <c:pt idx="24">
                  <c:v>Nationwide</c:v>
                </c:pt>
                <c:pt idx="25">
                  <c:v>Nordea</c:v>
                </c:pt>
                <c:pt idx="26">
                  <c:v>Nykredit</c:v>
                </c:pt>
                <c:pt idx="27">
                  <c:v>Rabobank</c:v>
                </c:pt>
                <c:pt idx="28">
                  <c:v>RBS</c:v>
                </c:pt>
                <c:pt idx="29">
                  <c:v>Sabadell</c:v>
                </c:pt>
                <c:pt idx="30">
                  <c:v>Santander</c:v>
                </c:pt>
                <c:pt idx="31">
                  <c:v>SEB</c:v>
                </c:pt>
                <c:pt idx="32">
                  <c:v>Societe Generale</c:v>
                </c:pt>
                <c:pt idx="33">
                  <c:v>Standard Chartered</c:v>
                </c:pt>
                <c:pt idx="34">
                  <c:v>Swedbank</c:v>
                </c:pt>
                <c:pt idx="35">
                  <c:v>Unicredit</c:v>
                </c:pt>
              </c:strCache>
            </c:strRef>
          </c:cat>
          <c:val>
            <c:numRef>
              <c:f>'Summary - 2017'!$J$7:$J$42</c:f>
              <c:numCache>
                <c:formatCode>###\ ###\ ###\ ###\ ##0</c:formatCode>
                <c:ptCount val="36"/>
                <c:pt idx="0">
                  <c:v>10315795</c:v>
                </c:pt>
                <c:pt idx="1">
                  <c:v>194635.7</c:v>
                </c:pt>
                <c:pt idx="2">
                  <c:v>44140426.420855217</c:v>
                </c:pt>
                <c:pt idx="3">
                  <c:v>2056688.746</c:v>
                </c:pt>
                <c:pt idx="4">
                  <c:v>6524536.9224534342</c:v>
                </c:pt>
                <c:pt idx="5">
                  <c:v>914724.21100000001</c:v>
                </c:pt>
                <c:pt idx="6">
                  <c:v>41862460.236911923</c:v>
                </c:pt>
                <c:pt idx="7">
                  <c:v>20522902.369566504</c:v>
                </c:pt>
                <c:pt idx="8">
                  <c:v>1542047.2940304966</c:v>
                </c:pt>
                <c:pt idx="9">
                  <c:v>25733367.812578127</c:v>
                </c:pt>
                <c:pt idx="10">
                  <c:v>27393632.487020269</c:v>
                </c:pt>
                <c:pt idx="11">
                  <c:v>5857924.7414706554</c:v>
                </c:pt>
                <c:pt idx="12">
                  <c:v>653220.86445979599</c:v>
                </c:pt>
                <c:pt idx="13">
                  <c:v>96093441.395061776</c:v>
                </c:pt>
                <c:pt idx="14">
                  <c:v>14445786.573700964</c:v>
                </c:pt>
                <c:pt idx="15">
                  <c:v>6692884.0611640001</c:v>
                </c:pt>
                <c:pt idx="16">
                  <c:v>8018405.5640000002</c:v>
                </c:pt>
                <c:pt idx="17">
                  <c:v>8651812.2899641711</c:v>
                </c:pt>
                <c:pt idx="18">
                  <c:v>84732260.854291812</c:v>
                </c:pt>
                <c:pt idx="19">
                  <c:v>26954151.210420217</c:v>
                </c:pt>
                <c:pt idx="20">
                  <c:v>10294598.201533144</c:v>
                </c:pt>
                <c:pt idx="21">
                  <c:v>4057329.4087167801</c:v>
                </c:pt>
                <c:pt idx="22">
                  <c:v>4918238.5533699999</c:v>
                </c:pt>
                <c:pt idx="23">
                  <c:v>13760547.999821348</c:v>
                </c:pt>
                <c:pt idx="24">
                  <c:v>719820.61240996723</c:v>
                </c:pt>
                <c:pt idx="25">
                  <c:v>27555231.839000002</c:v>
                </c:pt>
                <c:pt idx="26">
                  <c:v>192071.55832920285</c:v>
                </c:pt>
                <c:pt idx="27">
                  <c:v>17560415.07353206</c:v>
                </c:pt>
                <c:pt idx="28">
                  <c:v>32567741.176981188</c:v>
                </c:pt>
                <c:pt idx="29">
                  <c:v>239967.671</c:v>
                </c:pt>
                <c:pt idx="30">
                  <c:v>12622725.138009258</c:v>
                </c:pt>
                <c:pt idx="31">
                  <c:v>19504830.130656071</c:v>
                </c:pt>
                <c:pt idx="32">
                  <c:v>28208825.376822818</c:v>
                </c:pt>
                <c:pt idx="33">
                  <c:v>25444845.237306237</c:v>
                </c:pt>
                <c:pt idx="34">
                  <c:v>8759769.1620757673</c:v>
                </c:pt>
                <c:pt idx="35">
                  <c:v>13026642.532024559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9-4D2D-A946-943864FDB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overlap val="-100"/>
        <c:axId val="470742912"/>
        <c:axId val="472252800"/>
      </c:barChart>
      <c:catAx>
        <c:axId val="470742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620000"/>
          <a:lstStyle/>
          <a:p>
            <a:pPr>
              <a:defRPr sz="800"/>
            </a:pPr>
            <a:endParaRPr lang="en-US"/>
          </a:p>
        </c:txPr>
        <c:crossAx val="472252800"/>
        <c:crosses val="autoZero"/>
        <c:auto val="1"/>
        <c:lblAlgn val="ctr"/>
        <c:lblOffset val="100"/>
        <c:noMultiLvlLbl val="0"/>
      </c:catAx>
      <c:valAx>
        <c:axId val="472252800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##\ ###\ ##0" sourceLinked="0"/>
        <c:majorTickMark val="out"/>
        <c:minorTickMark val="none"/>
        <c:tickLblPos val="nextTo"/>
        <c:crossAx val="470742912"/>
        <c:crosses val="autoZero"/>
        <c:crossBetween val="between"/>
        <c:majorUnit val="15000000"/>
        <c:minorUnit val="30000"/>
        <c:dispUnits>
          <c:builtInUnit val="millions"/>
          <c:dispUnitsLbl>
            <c:layout>
              <c:manualLayout>
                <c:xMode val="edge"/>
                <c:yMode val="edge"/>
                <c:x val="1.6328888888888889E-2"/>
                <c:y val="1.5285185185185185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/>
                    <a:t>10</a:t>
                  </a:r>
                  <a:r>
                    <a:rPr lang="en-US">
                      <a:latin typeface="Calibri"/>
                    </a:rPr>
                    <a:t>^12 Euros</a:t>
                  </a:r>
                  <a:endParaRPr lang="en-US"/>
                </a:p>
              </c:rich>
            </c:tx>
          </c:dispUnitsLbl>
        </c:dispUnits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'Charts - 5yr'!$B$2:$F$2</c:f>
          <c:strCache>
            <c:ptCount val="5"/>
            <c:pt idx="0">
              <c:v>Total exposures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2751965811965817E-2"/>
          <c:y val="9.8091071428571444E-2"/>
          <c:w val="0.9380279487179487"/>
          <c:h val="0.75378444444444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- 5yr'!$Y$9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</c:spPr>
          <c:invertIfNegative val="0"/>
          <c:dLbls>
            <c:delete val="1"/>
          </c:dLbls>
          <c:cat>
            <c:strRef>
              <c:f>'Charts - 5yr'!$X$10:$X$48</c:f>
              <c:strCache>
                <c:ptCount val="39"/>
                <c:pt idx="0">
                  <c:v>ABN Amro</c:v>
                </c:pt>
                <c:pt idx="1">
                  <c:v>Banca Monte dei Paschi di Siena</c:v>
                </c:pt>
                <c:pt idx="2">
                  <c:v>Banque Postale</c:v>
                </c:pt>
                <c:pt idx="3">
                  <c:v>Barclays</c:v>
                </c:pt>
                <c:pt idx="4">
                  <c:v>Bayern LB</c:v>
                </c:pt>
                <c:pt idx="5">
                  <c:v>BBVA</c:v>
                </c:pt>
                <c:pt idx="6">
                  <c:v>BFA</c:v>
                </c:pt>
                <c:pt idx="7">
                  <c:v>BNP Paribas</c:v>
                </c:pt>
                <c:pt idx="8">
                  <c:v>BPCE</c:v>
                </c:pt>
                <c:pt idx="9">
                  <c:v>Commerzbank</c:v>
                </c:pt>
                <c:pt idx="10">
                  <c:v>Credit Agricole</c:v>
                </c:pt>
                <c:pt idx="11">
                  <c:v>Credit Mutuel</c:v>
                </c:pt>
                <c:pt idx="12">
                  <c:v>Danske Bank</c:v>
                </c:pt>
                <c:pt idx="13">
                  <c:v>Deutsche Bank</c:v>
                </c:pt>
                <c:pt idx="14">
                  <c:v>DNB</c:v>
                </c:pt>
                <c:pt idx="15">
                  <c:v>DZ Bank</c:v>
                </c:pt>
                <c:pt idx="16">
                  <c:v>Erste Group</c:v>
                </c:pt>
                <c:pt idx="17">
                  <c:v>Handelsbanken</c:v>
                </c:pt>
                <c:pt idx="18">
                  <c:v>Helaba</c:v>
                </c:pt>
                <c:pt idx="19">
                  <c:v>HSBC</c:v>
                </c:pt>
                <c:pt idx="20">
                  <c:v>ING</c:v>
                </c:pt>
                <c:pt idx="21">
                  <c:v>Intesa Sanpaolo</c:v>
                </c:pt>
                <c:pt idx="22">
                  <c:v>KBC</c:v>
                </c:pt>
                <c:pt idx="23">
                  <c:v>Caixabank</c:v>
                </c:pt>
                <c:pt idx="24">
                  <c:v>LBBW</c:v>
                </c:pt>
                <c:pt idx="25">
                  <c:v>Lloyds</c:v>
                </c:pt>
                <c:pt idx="26">
                  <c:v>Nationwide</c:v>
                </c:pt>
                <c:pt idx="27">
                  <c:v>Nordea</c:v>
                </c:pt>
                <c:pt idx="28">
                  <c:v>NordLB</c:v>
                </c:pt>
                <c:pt idx="29">
                  <c:v>Nykredit</c:v>
                </c:pt>
                <c:pt idx="30">
                  <c:v>Rabobank</c:v>
                </c:pt>
                <c:pt idx="31">
                  <c:v>RBS</c:v>
                </c:pt>
                <c:pt idx="32">
                  <c:v>Sabadell</c:v>
                </c:pt>
                <c:pt idx="33">
                  <c:v>Santander</c:v>
                </c:pt>
                <c:pt idx="34">
                  <c:v>SEB</c:v>
                </c:pt>
                <c:pt idx="35">
                  <c:v>Societe Generale</c:v>
                </c:pt>
                <c:pt idx="36">
                  <c:v>Standard Chartered</c:v>
                </c:pt>
                <c:pt idx="37">
                  <c:v>Swedbank</c:v>
                </c:pt>
                <c:pt idx="38">
                  <c:v>Unicredit</c:v>
                </c:pt>
              </c:strCache>
            </c:strRef>
          </c:cat>
          <c:val>
            <c:numRef>
              <c:f>'Charts - 5yr'!$Y$10:$Y$48</c:f>
              <c:numCache>
                <c:formatCode>_(* #\ ##0_);_(* \(#\ ##0\);_(* "-"??_);_(@_)</c:formatCode>
                <c:ptCount val="39"/>
                <c:pt idx="0">
                  <c:v>421707.62530000001</c:v>
                </c:pt>
                <c:pt idx="1">
                  <c:v>211182.77753939002</c:v>
                </c:pt>
                <c:pt idx="2">
                  <c:v>212493.35845458001</c:v>
                </c:pt>
                <c:pt idx="3">
                  <c:v>1962639.6087325828</c:v>
                </c:pt>
                <c:pt idx="4">
                  <c:v>289756.51520661876</c:v>
                </c:pt>
                <c:pt idx="5">
                  <c:v>681163.78104474302</c:v>
                </c:pt>
                <c:pt idx="6">
                  <c:v>#N/A</c:v>
                </c:pt>
                <c:pt idx="7">
                  <c:v>2031623.0665639413</c:v>
                </c:pt>
                <c:pt idx="8">
                  <c:v>1235027</c:v>
                </c:pt>
                <c:pt idx="9">
                  <c:v>686192</c:v>
                </c:pt>
                <c:pt idx="10">
                  <c:v>1746395</c:v>
                </c:pt>
                <c:pt idx="11">
                  <c:v>635772.76807416882</c:v>
                </c:pt>
                <c:pt idx="12">
                  <c:v>474469.65387711767</c:v>
                </c:pt>
                <c:pt idx="13">
                  <c:v>1747748.1287083481</c:v>
                </c:pt>
                <c:pt idx="14">
                  <c:v>287606.12399665877</c:v>
                </c:pt>
                <c:pt idx="15">
                  <c:v>335983.80239999999</c:v>
                </c:pt>
                <c:pt idx="16">
                  <c:v>230991.54858738001</c:v>
                </c:pt>
                <c:pt idx="17">
                  <c:v>323792.993369648</c:v>
                </c:pt>
                <c:pt idx="18">
                  <c:v>205373.3675947866</c:v>
                </c:pt>
                <c:pt idx="19">
                  <c:v>2414659.9732727744</c:v>
                </c:pt>
                <c:pt idx="20">
                  <c:v>934934.3</c:v>
                </c:pt>
                <c:pt idx="21">
                  <c:v>686739.46308654896</c:v>
                </c:pt>
                <c:pt idx="22">
                  <c:v>236939.41234585541</c:v>
                </c:pt>
                <c:pt idx="23">
                  <c:v>376236.27477390075</c:v>
                </c:pt>
                <c:pt idx="24">
                  <c:v>312590.79452339001</c:v>
                </c:pt>
                <c:pt idx="25">
                  <c:v>999270.27278693754</c:v>
                </c:pt>
                <c:pt idx="26">
                  <c:v>253251.52928110558</c:v>
                </c:pt>
                <c:pt idx="27">
                  <c:v>663362.29999999993</c:v>
                </c:pt>
                <c:pt idx="28">
                  <c:v>225518.96919999999</c:v>
                </c:pt>
                <c:pt idx="29">
                  <c:v>#N/A</c:v>
                </c:pt>
                <c:pt idx="30">
                  <c:v>731867.1</c:v>
                </c:pt>
                <c:pt idx="31">
                  <c:v>1394037.7831221577</c:v>
                </c:pt>
                <c:pt idx="32">
                  <c:v>#N/A</c:v>
                </c:pt>
                <c:pt idx="33">
                  <c:v>1379106.7149738988</c:v>
                </c:pt>
                <c:pt idx="34">
                  <c:v>281513.48272757203</c:v>
                </c:pt>
                <c:pt idx="35">
                  <c:v>1296685.1514638928</c:v>
                </c:pt>
                <c:pt idx="36">
                  <c:v>583762.79493429174</c:v>
                </c:pt>
                <c:pt idx="37">
                  <c:v>218642.36201695254</c:v>
                </c:pt>
                <c:pt idx="38">
                  <c:v>1004589.7801410151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D7-4135-8585-CFDF58A719B9}"/>
            </c:ext>
          </c:extLst>
        </c:ser>
        <c:ser>
          <c:idx val="1"/>
          <c:order val="1"/>
          <c:tx>
            <c:strRef>
              <c:f>'Charts - 5yr'!$Z$9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ln w="19050">
              <a:solidFill>
                <a:sysClr val="window" lastClr="FFFFFF"/>
              </a:solidFill>
            </a:ln>
          </c:spPr>
          <c:invertIfNegative val="0"/>
          <c:dLbls>
            <c:delete val="1"/>
          </c:dLbls>
          <c:cat>
            <c:strRef>
              <c:f>'Charts - 5yr'!$X$10:$X$48</c:f>
              <c:strCache>
                <c:ptCount val="39"/>
                <c:pt idx="0">
                  <c:v>ABN Amro</c:v>
                </c:pt>
                <c:pt idx="1">
                  <c:v>Banca Monte dei Paschi di Siena</c:v>
                </c:pt>
                <c:pt idx="2">
                  <c:v>Banque Postale</c:v>
                </c:pt>
                <c:pt idx="3">
                  <c:v>Barclays</c:v>
                </c:pt>
                <c:pt idx="4">
                  <c:v>Bayern LB</c:v>
                </c:pt>
                <c:pt idx="5">
                  <c:v>BBVA</c:v>
                </c:pt>
                <c:pt idx="6">
                  <c:v>BFA</c:v>
                </c:pt>
                <c:pt idx="7">
                  <c:v>BNP Paribas</c:v>
                </c:pt>
                <c:pt idx="8">
                  <c:v>BPCE</c:v>
                </c:pt>
                <c:pt idx="9">
                  <c:v>Commerzbank</c:v>
                </c:pt>
                <c:pt idx="10">
                  <c:v>Credit Agricole</c:v>
                </c:pt>
                <c:pt idx="11">
                  <c:v>Credit Mutuel</c:v>
                </c:pt>
                <c:pt idx="12">
                  <c:v>Danske Bank</c:v>
                </c:pt>
                <c:pt idx="13">
                  <c:v>Deutsche Bank</c:v>
                </c:pt>
                <c:pt idx="14">
                  <c:v>DNB</c:v>
                </c:pt>
                <c:pt idx="15">
                  <c:v>DZ Bank</c:v>
                </c:pt>
                <c:pt idx="16">
                  <c:v>Erste Group</c:v>
                </c:pt>
                <c:pt idx="17">
                  <c:v>Handelsbanken</c:v>
                </c:pt>
                <c:pt idx="18">
                  <c:v>Helaba</c:v>
                </c:pt>
                <c:pt idx="19">
                  <c:v>HSBC</c:v>
                </c:pt>
                <c:pt idx="20">
                  <c:v>ING</c:v>
                </c:pt>
                <c:pt idx="21">
                  <c:v>Intesa Sanpaolo</c:v>
                </c:pt>
                <c:pt idx="22">
                  <c:v>KBC</c:v>
                </c:pt>
                <c:pt idx="23">
                  <c:v>Caixabank</c:v>
                </c:pt>
                <c:pt idx="24">
                  <c:v>LBBW</c:v>
                </c:pt>
                <c:pt idx="25">
                  <c:v>Lloyds</c:v>
                </c:pt>
                <c:pt idx="26">
                  <c:v>Nationwide</c:v>
                </c:pt>
                <c:pt idx="27">
                  <c:v>Nordea</c:v>
                </c:pt>
                <c:pt idx="28">
                  <c:v>NordLB</c:v>
                </c:pt>
                <c:pt idx="29">
                  <c:v>Nykredit</c:v>
                </c:pt>
                <c:pt idx="30">
                  <c:v>Rabobank</c:v>
                </c:pt>
                <c:pt idx="31">
                  <c:v>RBS</c:v>
                </c:pt>
                <c:pt idx="32">
                  <c:v>Sabadell</c:v>
                </c:pt>
                <c:pt idx="33">
                  <c:v>Santander</c:v>
                </c:pt>
                <c:pt idx="34">
                  <c:v>SEB</c:v>
                </c:pt>
                <c:pt idx="35">
                  <c:v>Societe Generale</c:v>
                </c:pt>
                <c:pt idx="36">
                  <c:v>Standard Chartered</c:v>
                </c:pt>
                <c:pt idx="37">
                  <c:v>Swedbank</c:v>
                </c:pt>
                <c:pt idx="38">
                  <c:v>Unicredit</c:v>
                </c:pt>
              </c:strCache>
            </c:strRef>
          </c:cat>
          <c:val>
            <c:numRef>
              <c:f>'Charts - 5yr'!$Z$10:$Z$48</c:f>
              <c:numCache>
                <c:formatCode>_(* #\ ##0_);_(* \(#\ ##0\);_(* "-"??_);_(@_)</c:formatCode>
                <c:ptCount val="39"/>
                <c:pt idx="0">
                  <c:v>421311.04135842773</c:v>
                </c:pt>
                <c:pt idx="1">
                  <c:v>201384.52153600001</c:v>
                </c:pt>
                <c:pt idx="2">
                  <c:v>223336.85661293901</c:v>
                </c:pt>
                <c:pt idx="3">
                  <c:v>1940281.8017415577</c:v>
                </c:pt>
                <c:pt idx="4">
                  <c:v>275254.76980000001</c:v>
                </c:pt>
                <c:pt idx="5">
                  <c:v>723166.99252178636</c:v>
                </c:pt>
                <c:pt idx="6">
                  <c:v>234816.41103946773</c:v>
                </c:pt>
                <c:pt idx="7">
                  <c:v>2252752.4781192285</c:v>
                </c:pt>
                <c:pt idx="8">
                  <c:v>1336599.9354376059</c:v>
                </c:pt>
                <c:pt idx="9">
                  <c:v>655685.6</c:v>
                </c:pt>
                <c:pt idx="10">
                  <c:v>1723005.5889625901</c:v>
                </c:pt>
                <c:pt idx="11">
                  <c:v>695303.55137687246</c:v>
                </c:pt>
                <c:pt idx="12">
                  <c:v>494215.85136634496</c:v>
                </c:pt>
                <c:pt idx="13">
                  <c:v>1659337.4266617456</c:v>
                </c:pt>
                <c:pt idx="14">
                  <c:v>332370.63327132998</c:v>
                </c:pt>
                <c:pt idx="15">
                  <c:v>355518.68718637089</c:v>
                </c:pt>
                <c:pt idx="16">
                  <c:v>219007.88699999999</c:v>
                </c:pt>
                <c:pt idx="17">
                  <c:v>334417.22726097272</c:v>
                </c:pt>
                <c:pt idx="18">
                  <c:v>198878.45577728952</c:v>
                </c:pt>
                <c:pt idx="19">
                  <c:v>2679723.7473253459</c:v>
                </c:pt>
                <c:pt idx="20">
                  <c:v>1163853.3999999999</c:v>
                </c:pt>
                <c:pt idx="21">
                  <c:v>695873.05279999995</c:v>
                </c:pt>
                <c:pt idx="22">
                  <c:v>232376.24815421976</c:v>
                </c:pt>
                <c:pt idx="23">
                  <c:v>376672.80518630275</c:v>
                </c:pt>
                <c:pt idx="24">
                  <c:v>289931.27506001305</c:v>
                </c:pt>
                <c:pt idx="25">
                  <c:v>1107113.7497601504</c:v>
                </c:pt>
                <c:pt idx="26">
                  <c:v>276998.62646784983</c:v>
                </c:pt>
                <c:pt idx="27">
                  <c:v>654514.6</c:v>
                </c:pt>
                <c:pt idx="28">
                  <c:v>215609.09340000001</c:v>
                </c:pt>
                <c:pt idx="29">
                  <c:v>#N/A</c:v>
                </c:pt>
                <c:pt idx="30">
                  <c:v>728314.7</c:v>
                </c:pt>
                <c:pt idx="31">
                  <c:v>1410546.7962546141</c:v>
                </c:pt>
                <c:pt idx="32">
                  <c:v>#N/A</c:v>
                </c:pt>
                <c:pt idx="33">
                  <c:v>1455593.2001382192</c:v>
                </c:pt>
                <c:pt idx="34">
                  <c:v>310460.43219021655</c:v>
                </c:pt>
                <c:pt idx="35">
                  <c:v>1409198.164715013</c:v>
                </c:pt>
                <c:pt idx="36">
                  <c:v>714448.48372563068</c:v>
                </c:pt>
                <c:pt idx="37">
                  <c:v>248499.67050661848</c:v>
                </c:pt>
                <c:pt idx="38">
                  <c:v>1034420.94818684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D7-4135-8585-CFDF58A719B9}"/>
            </c:ext>
          </c:extLst>
        </c:ser>
        <c:ser>
          <c:idx val="2"/>
          <c:order val="2"/>
          <c:tx>
            <c:strRef>
              <c:f>'Charts - 5yr'!$AA$9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</c:spPr>
          <c:invertIfNegative val="0"/>
          <c:dLbls>
            <c:delete val="1"/>
          </c:dLbls>
          <c:cat>
            <c:strRef>
              <c:f>'Charts - 5yr'!$X$10:$X$48</c:f>
              <c:strCache>
                <c:ptCount val="39"/>
                <c:pt idx="0">
                  <c:v>ABN Amro</c:v>
                </c:pt>
                <c:pt idx="1">
                  <c:v>Banca Monte dei Paschi di Siena</c:v>
                </c:pt>
                <c:pt idx="2">
                  <c:v>Banque Postale</c:v>
                </c:pt>
                <c:pt idx="3">
                  <c:v>Barclays</c:v>
                </c:pt>
                <c:pt idx="4">
                  <c:v>Bayern LB</c:v>
                </c:pt>
                <c:pt idx="5">
                  <c:v>BBVA</c:v>
                </c:pt>
                <c:pt idx="6">
                  <c:v>BFA</c:v>
                </c:pt>
                <c:pt idx="7">
                  <c:v>BNP Paribas</c:v>
                </c:pt>
                <c:pt idx="8">
                  <c:v>BPCE</c:v>
                </c:pt>
                <c:pt idx="9">
                  <c:v>Commerzbank</c:v>
                </c:pt>
                <c:pt idx="10">
                  <c:v>Credit Agricole</c:v>
                </c:pt>
                <c:pt idx="11">
                  <c:v>Credit Mutuel</c:v>
                </c:pt>
                <c:pt idx="12">
                  <c:v>Danske Bank</c:v>
                </c:pt>
                <c:pt idx="13">
                  <c:v>Deutsche Bank</c:v>
                </c:pt>
                <c:pt idx="14">
                  <c:v>DNB</c:v>
                </c:pt>
                <c:pt idx="15">
                  <c:v>DZ Bank</c:v>
                </c:pt>
                <c:pt idx="16">
                  <c:v>Erste Group</c:v>
                </c:pt>
                <c:pt idx="17">
                  <c:v>Handelsbanken</c:v>
                </c:pt>
                <c:pt idx="18">
                  <c:v>Helaba</c:v>
                </c:pt>
                <c:pt idx="19">
                  <c:v>HSBC</c:v>
                </c:pt>
                <c:pt idx="20">
                  <c:v>ING</c:v>
                </c:pt>
                <c:pt idx="21">
                  <c:v>Intesa Sanpaolo</c:v>
                </c:pt>
                <c:pt idx="22">
                  <c:v>KBC</c:v>
                </c:pt>
                <c:pt idx="23">
                  <c:v>Caixabank</c:v>
                </c:pt>
                <c:pt idx="24">
                  <c:v>LBBW</c:v>
                </c:pt>
                <c:pt idx="25">
                  <c:v>Lloyds</c:v>
                </c:pt>
                <c:pt idx="26">
                  <c:v>Nationwide</c:v>
                </c:pt>
                <c:pt idx="27">
                  <c:v>Nordea</c:v>
                </c:pt>
                <c:pt idx="28">
                  <c:v>NordLB</c:v>
                </c:pt>
                <c:pt idx="29">
                  <c:v>Nykredit</c:v>
                </c:pt>
                <c:pt idx="30">
                  <c:v>Rabobank</c:v>
                </c:pt>
                <c:pt idx="31">
                  <c:v>RBS</c:v>
                </c:pt>
                <c:pt idx="32">
                  <c:v>Sabadell</c:v>
                </c:pt>
                <c:pt idx="33">
                  <c:v>Santander</c:v>
                </c:pt>
                <c:pt idx="34">
                  <c:v>SEB</c:v>
                </c:pt>
                <c:pt idx="35">
                  <c:v>Societe Generale</c:v>
                </c:pt>
                <c:pt idx="36">
                  <c:v>Standard Chartered</c:v>
                </c:pt>
                <c:pt idx="37">
                  <c:v>Swedbank</c:v>
                </c:pt>
                <c:pt idx="38">
                  <c:v>Unicredit</c:v>
                </c:pt>
              </c:strCache>
            </c:strRef>
          </c:cat>
          <c:val>
            <c:numRef>
              <c:f>'Charts - 5yr'!$AA$10:$AA$48</c:f>
              <c:numCache>
                <c:formatCode>_(* #\ ##0_);_(* \(#\ ##0\);_(* "-"??_);_(@_)</c:formatCode>
                <c:ptCount val="39"/>
                <c:pt idx="0">
                  <c:v>464177.41804640001</c:v>
                </c:pt>
                <c:pt idx="1">
                  <c:v>#N/A</c:v>
                </c:pt>
                <c:pt idx="2">
                  <c:v>234386.50750000001</c:v>
                </c:pt>
                <c:pt idx="3">
                  <c:v>1419632.2250493173</c:v>
                </c:pt>
                <c:pt idx="4">
                  <c:v>229232.38630000001</c:v>
                </c:pt>
                <c:pt idx="5">
                  <c:v>788369.68810000003</c:v>
                </c:pt>
                <c:pt idx="6">
                  <c:v>203554.6654</c:v>
                </c:pt>
                <c:pt idx="7">
                  <c:v>1862296.1059637209</c:v>
                </c:pt>
                <c:pt idx="8">
                  <c:v>1109881.9282708443</c:v>
                </c:pt>
                <c:pt idx="9">
                  <c:v>535023.18894059886</c:v>
                </c:pt>
                <c:pt idx="10">
                  <c:v>1422900.9042558016</c:v>
                </c:pt>
                <c:pt idx="11">
                  <c:v>640785.48328798998</c:v>
                </c:pt>
                <c:pt idx="12">
                  <c:v>442132.49935773195</c:v>
                </c:pt>
                <c:pt idx="13">
                  <c:v>1411887.1830298088</c:v>
                </c:pt>
                <c:pt idx="14">
                  <c:v>263297.08005900116</c:v>
                </c:pt>
                <c:pt idx="15">
                  <c:v>345213.08761241933</c:v>
                </c:pt>
                <c:pt idx="16">
                  <c:v>212952.50712696099</c:v>
                </c:pt>
                <c:pt idx="17">
                  <c:v>285634.99436096026</c:v>
                </c:pt>
                <c:pt idx="18">
                  <c:v>#N/A</c:v>
                </c:pt>
                <c:pt idx="19">
                  <c:v>2603612.1974670254</c:v>
                </c:pt>
                <c:pt idx="20">
                  <c:v>1097868.5</c:v>
                </c:pt>
                <c:pt idx="21">
                  <c:v>595860.63589999999</c:v>
                </c:pt>
                <c:pt idx="22">
                  <c:v>227942.3</c:v>
                </c:pt>
                <c:pt idx="23">
                  <c:v>336433.13635903614</c:v>
                </c:pt>
                <c:pt idx="24">
                  <c:v>240912.81217085436</c:v>
                </c:pt>
                <c:pt idx="25">
                  <c:v>982781.93346300232</c:v>
                </c:pt>
                <c:pt idx="26">
                  <c:v>292241.32014876051</c:v>
                </c:pt>
                <c:pt idx="27">
                  <c:v>574300.74463860283</c:v>
                </c:pt>
                <c:pt idx="28">
                  <c:v>194807.88161216315</c:v>
                </c:pt>
                <c:pt idx="29">
                  <c:v>185797.4550866003</c:v>
                </c:pt>
                <c:pt idx="30">
                  <c:v>689820</c:v>
                </c:pt>
                <c:pt idx="31">
                  <c:v>970342.80273090221</c:v>
                </c:pt>
                <c:pt idx="32">
                  <c:v>#N/A</c:v>
                </c:pt>
                <c:pt idx="33">
                  <c:v>1392281.7036711297</c:v>
                </c:pt>
                <c:pt idx="34">
                  <c:v>309184.47755349084</c:v>
                </c:pt>
                <c:pt idx="35">
                  <c:v>1246605.0884494972</c:v>
                </c:pt>
                <c:pt idx="36">
                  <c:v>675623.49576533795</c:v>
                </c:pt>
                <c:pt idx="37">
                  <c:v>230884.9568487248</c:v>
                </c:pt>
                <c:pt idx="38">
                  <c:v>975720.75270000007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D7-4135-8585-CFDF58A719B9}"/>
            </c:ext>
          </c:extLst>
        </c:ser>
        <c:ser>
          <c:idx val="3"/>
          <c:order val="3"/>
          <c:tx>
            <c:v>2016</c:v>
          </c:tx>
          <c:invertIfNegative val="0"/>
          <c:dLbls>
            <c:delete val="1"/>
          </c:dLbls>
          <c:val>
            <c:numRef>
              <c:f>'Charts - 5yr'!$AD$10:$AD$48</c:f>
              <c:numCache>
                <c:formatCode>_(* #\ ##0_);_(* \(#\ ##0\);_(* "-"??_);_(@_)</c:formatCode>
                <c:ptCount val="39"/>
                <c:pt idx="0">
                  <c:v>481832.53381540341</c:v>
                </c:pt>
                <c:pt idx="1">
                  <c:v>#N/A</c:v>
                </c:pt>
                <c:pt idx="2">
                  <c:v>255899.383</c:v>
                </c:pt>
                <c:pt idx="3">
                  <c:v>1291118.0169713497</c:v>
                </c:pt>
                <c:pt idx="4">
                  <c:v>241355.31871219003</c:v>
                </c:pt>
                <c:pt idx="5">
                  <c:v>714310.91399999999</c:v>
                </c:pt>
                <c:pt idx="6">
                  <c:v>210947.217</c:v>
                </c:pt>
                <c:pt idx="7">
                  <c:v>1879908.4558926001</c:v>
                </c:pt>
                <c:pt idx="8">
                  <c:v>1189082.7551169149</c:v>
                </c:pt>
                <c:pt idx="9">
                  <c:v>491115.4473474035</c:v>
                </c:pt>
                <c:pt idx="10">
                  <c:v>1610995.7478372389</c:v>
                </c:pt>
                <c:pt idx="11">
                  <c:v>744847.57346797653</c:v>
                </c:pt>
                <c:pt idx="12">
                  <c:v>440927.83076536481</c:v>
                </c:pt>
                <c:pt idx="13">
                  <c:v>1286322.1365683451</c:v>
                </c:pt>
                <c:pt idx="14">
                  <c:v>257418.62358116606</c:v>
                </c:pt>
                <c:pt idx="15">
                  <c:v>442617.6779367</c:v>
                </c:pt>
                <c:pt idx="16">
                  <c:v>251962.12950400004</c:v>
                </c:pt>
                <c:pt idx="17">
                  <c:v>294950.02767437272</c:v>
                </c:pt>
                <c:pt idx="18">
                  <c:v>#N/A</c:v>
                </c:pt>
                <c:pt idx="19">
                  <c:v>2313302.239469388</c:v>
                </c:pt>
                <c:pt idx="20">
                  <c:v>1167968.0070992983</c:v>
                </c:pt>
                <c:pt idx="21">
                  <c:v>682434.220218</c:v>
                </c:pt>
                <c:pt idx="22">
                  <c:v>267962.03641957376</c:v>
                </c:pt>
                <c:pt idx="23">
                  <c:v>350942.36137326946</c:v>
                </c:pt>
                <c:pt idx="24">
                  <c:v>264167.96203149651</c:v>
                </c:pt>
                <c:pt idx="25">
                  <c:v>806619.90075898438</c:v>
                </c:pt>
                <c:pt idx="26">
                  <c:v>280318.64245941641</c:v>
                </c:pt>
                <c:pt idx="27">
                  <c:v>532583.7574</c:v>
                </c:pt>
                <c:pt idx="28">
                  <c:v>#N/A</c:v>
                </c:pt>
                <c:pt idx="29">
                  <c:v>205760.32778220924</c:v>
                </c:pt>
                <c:pt idx="30">
                  <c:v>610102.30000000005</c:v>
                </c:pt>
                <c:pt idx="31">
                  <c:v>731024.90521874558</c:v>
                </c:pt>
                <c:pt idx="32">
                  <c:v>224944.83869</c:v>
                </c:pt>
                <c:pt idx="33">
                  <c:v>1523092.1421796042</c:v>
                </c:pt>
                <c:pt idx="34">
                  <c:v>276125.69591777842</c:v>
                </c:pt>
                <c:pt idx="35">
                  <c:v>1219284.4066834999</c:v>
                </c:pt>
                <c:pt idx="36">
                  <c:v>700945.37529824255</c:v>
                </c:pt>
                <c:pt idx="37">
                  <c:v>220340.32757659158</c:v>
                </c:pt>
                <c:pt idx="38">
                  <c:v>1001572.8879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D7-4135-8585-CFDF58A719B9}"/>
            </c:ext>
          </c:extLst>
        </c:ser>
        <c:ser>
          <c:idx val="4"/>
          <c:order val="4"/>
          <c:tx>
            <c:strRef>
              <c:f>'Charts - 5yr'!$AD$9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val>
            <c:numRef>
              <c:f>'Charts - 5yr'!$AD$10:$AD$48</c:f>
              <c:numCache>
                <c:formatCode>_(* #\ ##0_);_(* \(#\ ##0\);_(* "-"??_);_(@_)</c:formatCode>
                <c:ptCount val="39"/>
                <c:pt idx="0">
                  <c:v>481832.53381540341</c:v>
                </c:pt>
                <c:pt idx="1">
                  <c:v>#N/A</c:v>
                </c:pt>
                <c:pt idx="2">
                  <c:v>255899.383</c:v>
                </c:pt>
                <c:pt idx="3">
                  <c:v>1291118.0169713497</c:v>
                </c:pt>
                <c:pt idx="4">
                  <c:v>241355.31871219003</c:v>
                </c:pt>
                <c:pt idx="5">
                  <c:v>714310.91399999999</c:v>
                </c:pt>
                <c:pt idx="6">
                  <c:v>210947.217</c:v>
                </c:pt>
                <c:pt idx="7">
                  <c:v>1879908.4558926001</c:v>
                </c:pt>
                <c:pt idx="8">
                  <c:v>1189082.7551169149</c:v>
                </c:pt>
                <c:pt idx="9">
                  <c:v>491115.4473474035</c:v>
                </c:pt>
                <c:pt idx="10">
                  <c:v>1610995.7478372389</c:v>
                </c:pt>
                <c:pt idx="11">
                  <c:v>744847.57346797653</c:v>
                </c:pt>
                <c:pt idx="12">
                  <c:v>440927.83076536481</c:v>
                </c:pt>
                <c:pt idx="13">
                  <c:v>1286322.1365683451</c:v>
                </c:pt>
                <c:pt idx="14">
                  <c:v>257418.62358116606</c:v>
                </c:pt>
                <c:pt idx="15">
                  <c:v>442617.6779367</c:v>
                </c:pt>
                <c:pt idx="16">
                  <c:v>251962.12950400004</c:v>
                </c:pt>
                <c:pt idx="17">
                  <c:v>294950.02767437272</c:v>
                </c:pt>
                <c:pt idx="18">
                  <c:v>#N/A</c:v>
                </c:pt>
                <c:pt idx="19">
                  <c:v>2313302.239469388</c:v>
                </c:pt>
                <c:pt idx="20">
                  <c:v>1167968.0070992983</c:v>
                </c:pt>
                <c:pt idx="21">
                  <c:v>682434.220218</c:v>
                </c:pt>
                <c:pt idx="22">
                  <c:v>267962.03641957376</c:v>
                </c:pt>
                <c:pt idx="23">
                  <c:v>350942.36137326946</c:v>
                </c:pt>
                <c:pt idx="24">
                  <c:v>264167.96203149651</c:v>
                </c:pt>
                <c:pt idx="25">
                  <c:v>806619.90075898438</c:v>
                </c:pt>
                <c:pt idx="26">
                  <c:v>280318.64245941641</c:v>
                </c:pt>
                <c:pt idx="27">
                  <c:v>532583.7574</c:v>
                </c:pt>
                <c:pt idx="28">
                  <c:v>#N/A</c:v>
                </c:pt>
                <c:pt idx="29">
                  <c:v>205760.32778220924</c:v>
                </c:pt>
                <c:pt idx="30">
                  <c:v>610102.30000000005</c:v>
                </c:pt>
                <c:pt idx="31">
                  <c:v>731024.90521874558</c:v>
                </c:pt>
                <c:pt idx="32">
                  <c:v>224944.83869</c:v>
                </c:pt>
                <c:pt idx="33">
                  <c:v>1523092.1421796042</c:v>
                </c:pt>
                <c:pt idx="34">
                  <c:v>276125.69591777842</c:v>
                </c:pt>
                <c:pt idx="35">
                  <c:v>1219284.4066834999</c:v>
                </c:pt>
                <c:pt idx="36">
                  <c:v>700945.37529824255</c:v>
                </c:pt>
                <c:pt idx="37">
                  <c:v>220340.32757659158</c:v>
                </c:pt>
                <c:pt idx="38">
                  <c:v>1001572.8879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E5-4B2C-93DA-16A2F39C5B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81519104"/>
        <c:axId val="481698560"/>
      </c:barChart>
      <c:catAx>
        <c:axId val="481519104"/>
        <c:scaling>
          <c:orientation val="minMax"/>
        </c:scaling>
        <c:delete val="0"/>
        <c:axPos val="b"/>
        <c:majorGridlines>
          <c:spPr>
            <a:ln>
              <a:prstDash val="sysDot"/>
            </a:ln>
          </c:spPr>
        </c:majorGridlines>
        <c:numFmt formatCode="General" sourceLinked="0"/>
        <c:majorTickMark val="out"/>
        <c:minorTickMark val="none"/>
        <c:tickLblPos val="low"/>
        <c:txPr>
          <a:bodyPr rot="-2700000" vert="horz"/>
          <a:lstStyle/>
          <a:p>
            <a:pPr>
              <a:defRPr sz="750" b="0"/>
            </a:pPr>
            <a:endParaRPr lang="en-US"/>
          </a:p>
        </c:txPr>
        <c:crossAx val="481698560"/>
        <c:crosses val="autoZero"/>
        <c:auto val="1"/>
        <c:lblAlgn val="ctr"/>
        <c:lblOffset val="100"/>
        <c:noMultiLvlLbl val="0"/>
      </c:catAx>
      <c:valAx>
        <c:axId val="481698560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##\ ###\ ###\ ###\ ##0" sourceLinked="0"/>
        <c:majorTickMark val="out"/>
        <c:minorTickMark val="none"/>
        <c:tickLblPos val="nextTo"/>
        <c:crossAx val="48151910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5490598290598291E-2"/>
                <c:y val="5.0627579365079362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/>
                    <a:t>10</a:t>
                  </a:r>
                  <a:r>
                    <a:rPr lang="en-US">
                      <a:latin typeface="Calibri"/>
                    </a:rPr>
                    <a:t>^9 EUR</a:t>
                  </a:r>
                  <a:endParaRPr lang="en-US"/>
                </a:p>
              </c:rich>
            </c:tx>
          </c:dispUnitsLbl>
        </c:dispUnits>
      </c:valAx>
    </c:plotArea>
    <c:legend>
      <c:legendPos val="r"/>
      <c:layout>
        <c:manualLayout>
          <c:xMode val="edge"/>
          <c:yMode val="edge"/>
          <c:x val="0.62718461538461534"/>
          <c:y val="1.9505185185185181E-2"/>
          <c:w val="0.35632128205128211"/>
          <c:h val="5.7419444444444433E-2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457866783302494E-2"/>
          <c:y val="7.8980753968253964E-2"/>
          <c:w val="0.928083790206224"/>
          <c:h val="0.700528373015873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- 5yr'!$AE$9</c:f>
              <c:strCache>
                <c:ptCount val="1"/>
                <c:pt idx="0">
                  <c:v>YoY change</c:v>
                </c:pt>
              </c:strCache>
            </c:strRef>
          </c:tx>
          <c:spPr>
            <a:ln w="19050">
              <a:solidFill>
                <a:sysClr val="window" lastClr="FFFFFF"/>
              </a:solidFill>
            </a:ln>
          </c:spPr>
          <c:invertIfNegative val="0"/>
          <c:cat>
            <c:strRef>
              <c:f>'Charts - 5yr'!$X$10:$X$48</c:f>
              <c:strCache>
                <c:ptCount val="39"/>
                <c:pt idx="0">
                  <c:v>ABN Amro</c:v>
                </c:pt>
                <c:pt idx="1">
                  <c:v>Banca Monte dei Paschi di Siena</c:v>
                </c:pt>
                <c:pt idx="2">
                  <c:v>Banque Postale</c:v>
                </c:pt>
                <c:pt idx="3">
                  <c:v>Barclays</c:v>
                </c:pt>
                <c:pt idx="4">
                  <c:v>Bayern LB</c:v>
                </c:pt>
                <c:pt idx="5">
                  <c:v>BBVA</c:v>
                </c:pt>
                <c:pt idx="6">
                  <c:v>BFA</c:v>
                </c:pt>
                <c:pt idx="7">
                  <c:v>BNP Paribas</c:v>
                </c:pt>
                <c:pt idx="8">
                  <c:v>BPCE</c:v>
                </c:pt>
                <c:pt idx="9">
                  <c:v>Commerzbank</c:v>
                </c:pt>
                <c:pt idx="10">
                  <c:v>Credit Agricole</c:v>
                </c:pt>
                <c:pt idx="11">
                  <c:v>Credit Mutuel</c:v>
                </c:pt>
                <c:pt idx="12">
                  <c:v>Danske Bank</c:v>
                </c:pt>
                <c:pt idx="13">
                  <c:v>Deutsche Bank</c:v>
                </c:pt>
                <c:pt idx="14">
                  <c:v>DNB</c:v>
                </c:pt>
                <c:pt idx="15">
                  <c:v>DZ Bank</c:v>
                </c:pt>
                <c:pt idx="16">
                  <c:v>Erste Group</c:v>
                </c:pt>
                <c:pt idx="17">
                  <c:v>Handelsbanken</c:v>
                </c:pt>
                <c:pt idx="18">
                  <c:v>Helaba</c:v>
                </c:pt>
                <c:pt idx="19">
                  <c:v>HSBC</c:v>
                </c:pt>
                <c:pt idx="20">
                  <c:v>ING</c:v>
                </c:pt>
                <c:pt idx="21">
                  <c:v>Intesa Sanpaolo</c:v>
                </c:pt>
                <c:pt idx="22">
                  <c:v>KBC</c:v>
                </c:pt>
                <c:pt idx="23">
                  <c:v>Caixabank</c:v>
                </c:pt>
                <c:pt idx="24">
                  <c:v>LBBW</c:v>
                </c:pt>
                <c:pt idx="25">
                  <c:v>Lloyds</c:v>
                </c:pt>
                <c:pt idx="26">
                  <c:v>Nationwide</c:v>
                </c:pt>
                <c:pt idx="27">
                  <c:v>Nordea</c:v>
                </c:pt>
                <c:pt idx="28">
                  <c:v>NordLB</c:v>
                </c:pt>
                <c:pt idx="29">
                  <c:v>Nykredit</c:v>
                </c:pt>
                <c:pt idx="30">
                  <c:v>Rabobank</c:v>
                </c:pt>
                <c:pt idx="31">
                  <c:v>RBS</c:v>
                </c:pt>
                <c:pt idx="32">
                  <c:v>Sabadell</c:v>
                </c:pt>
                <c:pt idx="33">
                  <c:v>Santander</c:v>
                </c:pt>
                <c:pt idx="34">
                  <c:v>SEB</c:v>
                </c:pt>
                <c:pt idx="35">
                  <c:v>Societe Generale</c:v>
                </c:pt>
                <c:pt idx="36">
                  <c:v>Standard Chartered</c:v>
                </c:pt>
                <c:pt idx="37">
                  <c:v>Swedbank</c:v>
                </c:pt>
                <c:pt idx="38">
                  <c:v>Unicredit</c:v>
                </c:pt>
              </c:strCache>
            </c:strRef>
          </c:cat>
          <c:val>
            <c:numRef>
              <c:f>'Charts - 5yr'!$AE$10:$AE$48</c:f>
              <c:numCache>
                <c:formatCode>0,0%</c:formatCode>
                <c:ptCount val="39"/>
                <c:pt idx="0">
                  <c:v>-1.1556554142521991E-2</c:v>
                </c:pt>
                <c:pt idx="1">
                  <c:v>0</c:v>
                </c:pt>
                <c:pt idx="2">
                  <c:v>6.9953567323396415E-2</c:v>
                </c:pt>
                <c:pt idx="3">
                  <c:v>6.8555047608016562E-3</c:v>
                </c:pt>
                <c:pt idx="4">
                  <c:v>3.5474488272725369E-2</c:v>
                </c:pt>
                <c:pt idx="5">
                  <c:v>-7.0750472489109484E-3</c:v>
                </c:pt>
                <c:pt idx="6">
                  <c:v>-3.4802501763965044E-2</c:v>
                </c:pt>
                <c:pt idx="7">
                  <c:v>3.3060774938258986E-2</c:v>
                </c:pt>
                <c:pt idx="8">
                  <c:v>4.5119763450658379E-3</c:v>
                </c:pt>
                <c:pt idx="9">
                  <c:v>3.2667624114566918E-2</c:v>
                </c:pt>
                <c:pt idx="10">
                  <c:v>7.8584514592499044E-2</c:v>
                </c:pt>
                <c:pt idx="11">
                  <c:v>6.3145778264533936E-2</c:v>
                </c:pt>
                <c:pt idx="12">
                  <c:v>-4.5131400987362236E-2</c:v>
                </c:pt>
                <c:pt idx="13">
                  <c:v>-8.7144066192787029E-2</c:v>
                </c:pt>
                <c:pt idx="14">
                  <c:v>-3.1425426566653702E-2</c:v>
                </c:pt>
                <c:pt idx="15">
                  <c:v>2.2439601629276718E-2</c:v>
                </c:pt>
                <c:pt idx="16">
                  <c:v>6.5349524408241377E-2</c:v>
                </c:pt>
                <c:pt idx="17">
                  <c:v>2.1001180430717747E-2</c:v>
                </c:pt>
                <c:pt idx="18">
                  <c:v>0</c:v>
                </c:pt>
                <c:pt idx="19">
                  <c:v>6.6759983902972664E-2</c:v>
                </c:pt>
                <c:pt idx="20">
                  <c:v>7.6256236000143751E-2</c:v>
                </c:pt>
                <c:pt idx="21">
                  <c:v>-8.8442234713344003E-3</c:v>
                </c:pt>
                <c:pt idx="22">
                  <c:v>-2.5436663154377759E-2</c:v>
                </c:pt>
                <c:pt idx="23">
                  <c:v>2.309574655980029E-3</c:v>
                </c:pt>
                <c:pt idx="24">
                  <c:v>2.412344583881243E-2</c:v>
                </c:pt>
                <c:pt idx="25">
                  <c:v>-4.2815875731286868E-3</c:v>
                </c:pt>
                <c:pt idx="26">
                  <c:v>2.0014414143045389E-2</c:v>
                </c:pt>
                <c:pt idx="27">
                  <c:v>-2.0279174599132976E-2</c:v>
                </c:pt>
                <c:pt idx="28">
                  <c:v>0</c:v>
                </c:pt>
                <c:pt idx="29">
                  <c:v>1.6058227674906611E-3</c:v>
                </c:pt>
                <c:pt idx="30">
                  <c:v>-1.5239598033327195E-2</c:v>
                </c:pt>
                <c:pt idx="31">
                  <c:v>-5.830695099996408E-2</c:v>
                </c:pt>
                <c:pt idx="32">
                  <c:v>-6.8619480627565288E-3</c:v>
                </c:pt>
                <c:pt idx="33">
                  <c:v>1.876710939645565E-2</c:v>
                </c:pt>
                <c:pt idx="34">
                  <c:v>7.3001967785886412E-2</c:v>
                </c:pt>
                <c:pt idx="35">
                  <c:v>5.059948320773433E-2</c:v>
                </c:pt>
                <c:pt idx="36">
                  <c:v>9.6575557883507246E-2</c:v>
                </c:pt>
                <c:pt idx="37">
                  <c:v>1.0792505692346133E-2</c:v>
                </c:pt>
                <c:pt idx="38">
                  <c:v>4.435462575204796E-2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D-4891-9F82-7C5767B2F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072448"/>
        <c:axId val="482484608"/>
      </c:barChart>
      <c:catAx>
        <c:axId val="482072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482484608"/>
        <c:crosses val="autoZero"/>
        <c:auto val="1"/>
        <c:lblAlgn val="ctr"/>
        <c:lblOffset val="100"/>
        <c:noMultiLvlLbl val="0"/>
      </c:catAx>
      <c:valAx>
        <c:axId val="482484608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YoY Change </a:t>
                </a:r>
                <a:r>
                  <a:rPr lang="en-US" sz="800"/>
                  <a:t>(2018 over 2017)</a:t>
                </a:r>
              </a:p>
            </c:rich>
          </c:tx>
          <c:layout>
            <c:manualLayout>
              <c:xMode val="edge"/>
              <c:yMode val="edge"/>
              <c:x val="7.2726495726495727E-2"/>
              <c:y val="2.268392857142857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482072448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133939779266729E-2"/>
          <c:y val="5.6179743943530994E-2"/>
          <c:w val="0.85024919711123059"/>
          <c:h val="0.81705664551124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- Single Bank Evolution'!$T$14</c:f>
              <c:strCache>
                <c:ptCount val="1"/>
                <c:pt idx="0">
                  <c:v>Total exposures</c:v>
                </c:pt>
              </c:strCache>
            </c:strRef>
          </c:tx>
          <c:invertIfNegative val="0"/>
          <c:cat>
            <c:numRef>
              <c:f>'Chart - Single Bank Evolution'!$U$13:$Z$13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'Chart - Single Bank Evolution'!$U$14:$Z$14</c:f>
              <c:numCache>
                <c:formatCode>_(* #\ ##0_);_(* \(#\ ##0\);_(* "-"??_);_(@_)</c:formatCode>
                <c:ptCount val="6"/>
                <c:pt idx="0">
                  <c:v>421707.62530000001</c:v>
                </c:pt>
                <c:pt idx="1">
                  <c:v>421311.04135842773</c:v>
                </c:pt>
                <c:pt idx="2">
                  <c:v>464177.41804640001</c:v>
                </c:pt>
                <c:pt idx="3">
                  <c:v>479926.02389999997</c:v>
                </c:pt>
                <c:pt idx="4">
                  <c:v>487465.96058150003</c:v>
                </c:pt>
                <c:pt idx="5">
                  <c:v>481832.53381540341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F-4E38-A65A-3611FC7BC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800832"/>
        <c:axId val="487803136"/>
      </c:barChart>
      <c:lineChart>
        <c:grouping val="standard"/>
        <c:varyColors val="0"/>
        <c:ser>
          <c:idx val="1"/>
          <c:order val="1"/>
          <c:tx>
            <c:strRef>
              <c:f>'Chart - Single Bank Evolution'!$T$39</c:f>
              <c:strCache>
                <c:ptCount val="1"/>
              </c:strCache>
            </c:strRef>
          </c:tx>
          <c:spPr>
            <a:ln w="38100">
              <a:solidFill>
                <a:srgbClr val="2F5773"/>
              </a:solidFill>
            </a:ln>
          </c:spPr>
          <c:marker>
            <c:symbol val="none"/>
          </c:marker>
          <c:cat>
            <c:numRef>
              <c:f>'Chart - Single Bank Evolution'!$U$13:$Y$13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'Chart - Single Bank Evolution'!$U$15:$Z$15</c:f>
              <c:numCache>
                <c:formatCode>General</c:formatCode>
                <c:ptCount val="6"/>
                <c:pt idx="0">
                  <c:v>100</c:v>
                </c:pt>
                <c:pt idx="1">
                  <c:v>99.905957607171516</c:v>
                </c:pt>
                <c:pt idx="2">
                  <c:v>110.07090936906519</c:v>
                </c:pt>
                <c:pt idx="3">
                  <c:v>113.80539385755326</c:v>
                </c:pt>
                <c:pt idx="4">
                  <c:v>115.59334746074843</c:v>
                </c:pt>
                <c:pt idx="5">
                  <c:v>114.25748668230291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4F-4E38-A65A-3611FC7BC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672704"/>
        <c:axId val="493651072"/>
      </c:lineChart>
      <c:catAx>
        <c:axId val="48780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7803136"/>
        <c:crosses val="autoZero"/>
        <c:auto val="1"/>
        <c:lblAlgn val="ctr"/>
        <c:lblOffset val="100"/>
        <c:noMultiLvlLbl val="0"/>
      </c:catAx>
      <c:valAx>
        <c:axId val="4878031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##\ ###\ ###\ ###\ ##0" sourceLinked="0"/>
        <c:majorTickMark val="out"/>
        <c:minorTickMark val="none"/>
        <c:tickLblPos val="nextTo"/>
        <c:crossAx val="487800832"/>
        <c:crosses val="autoZero"/>
        <c:crossBetween val="between"/>
      </c:valAx>
      <c:valAx>
        <c:axId val="493651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493672704"/>
        <c:crosses val="max"/>
        <c:crossBetween val="between"/>
      </c:valAx>
      <c:catAx>
        <c:axId val="493672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651072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paperSize="9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12" Type="http://schemas.openxmlformats.org/officeDocument/2006/relationships/chart" Target="../charts/chart20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11" Type="http://schemas.openxmlformats.org/officeDocument/2006/relationships/chart" Target="../charts/chart19.xml"/><Relationship Id="rId5" Type="http://schemas.openxmlformats.org/officeDocument/2006/relationships/chart" Target="../charts/chart13.xml"/><Relationship Id="rId10" Type="http://schemas.openxmlformats.org/officeDocument/2006/relationships/chart" Target="../charts/chart18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</xdr:colOff>
      <xdr:row>2</xdr:row>
      <xdr:rowOff>7</xdr:rowOff>
    </xdr:from>
    <xdr:to>
      <xdr:col>4</xdr:col>
      <xdr:colOff>2461263</xdr:colOff>
      <xdr:row>5</xdr:row>
      <xdr:rowOff>128912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" y="504832"/>
          <a:ext cx="2461260" cy="90995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56775" y="616322"/>
    <xdr:ext cx="11700000" cy="5400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3617" y="5983942"/>
    <xdr:ext cx="11700000" cy="5040000"/>
    <xdr:graphicFrame macro="">
      <xdr:nvGraphicFramePr>
        <xdr:cNvPr id="8" name="Chart 7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6</xdr:col>
      <xdr:colOff>67237</xdr:colOff>
      <xdr:row>1</xdr:row>
      <xdr:rowOff>145676</xdr:rowOff>
    </xdr:from>
    <xdr:to>
      <xdr:col>6</xdr:col>
      <xdr:colOff>571500</xdr:colOff>
      <xdr:row>1</xdr:row>
      <xdr:rowOff>145676</xdr:rowOff>
    </xdr:to>
    <xdr:cxnSp macro="">
      <xdr:nvCxnSpPr>
        <xdr:cNvPr id="4" name="Straight Arrow Connector 3"/>
        <xdr:cNvCxnSpPr/>
      </xdr:nvCxnSpPr>
      <xdr:spPr>
        <a:xfrm flipH="1">
          <a:off x="3182472" y="347382"/>
          <a:ext cx="504263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5</xdr:row>
      <xdr:rowOff>147638</xdr:rowOff>
    </xdr:from>
    <xdr:to>
      <xdr:col>15</xdr:col>
      <xdr:colOff>466725</xdr:colOff>
      <xdr:row>20</xdr:row>
      <xdr:rowOff>39713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25</xdr:row>
      <xdr:rowOff>9525</xdr:rowOff>
    </xdr:from>
    <xdr:to>
      <xdr:col>5</xdr:col>
      <xdr:colOff>328275</xdr:colOff>
      <xdr:row>39</xdr:row>
      <xdr:rowOff>82575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28575</xdr:colOff>
      <xdr:row>43</xdr:row>
      <xdr:rowOff>38099</xdr:rowOff>
    </xdr:from>
    <xdr:to>
      <xdr:col>10</xdr:col>
      <xdr:colOff>290175</xdr:colOff>
      <xdr:row>58</xdr:row>
      <xdr:rowOff>34949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43</xdr:row>
      <xdr:rowOff>114299</xdr:rowOff>
    </xdr:from>
    <xdr:to>
      <xdr:col>5</xdr:col>
      <xdr:colOff>290175</xdr:colOff>
      <xdr:row>58</xdr:row>
      <xdr:rowOff>111149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95250</xdr:colOff>
      <xdr:row>43</xdr:row>
      <xdr:rowOff>38100</xdr:rowOff>
    </xdr:from>
    <xdr:to>
      <xdr:col>15</xdr:col>
      <xdr:colOff>356850</xdr:colOff>
      <xdr:row>58</xdr:row>
      <xdr:rowOff>25424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76200</xdr:colOff>
      <xdr:row>25</xdr:row>
      <xdr:rowOff>0</xdr:rowOff>
    </xdr:from>
    <xdr:to>
      <xdr:col>10</xdr:col>
      <xdr:colOff>337800</xdr:colOff>
      <xdr:row>39</xdr:row>
      <xdr:rowOff>44475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133350</xdr:colOff>
      <xdr:row>25</xdr:row>
      <xdr:rowOff>0</xdr:rowOff>
    </xdr:from>
    <xdr:to>
      <xdr:col>15</xdr:col>
      <xdr:colOff>394950</xdr:colOff>
      <xdr:row>39</xdr:row>
      <xdr:rowOff>44475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152400</xdr:colOff>
      <xdr:row>62</xdr:row>
      <xdr:rowOff>9525</xdr:rowOff>
    </xdr:from>
    <xdr:to>
      <xdr:col>10</xdr:col>
      <xdr:colOff>414000</xdr:colOff>
      <xdr:row>77</xdr:row>
      <xdr:rowOff>6375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66675</xdr:colOff>
      <xdr:row>62</xdr:row>
      <xdr:rowOff>57150</xdr:rowOff>
    </xdr:from>
    <xdr:to>
      <xdr:col>5</xdr:col>
      <xdr:colOff>328275</xdr:colOff>
      <xdr:row>77</xdr:row>
      <xdr:rowOff>54000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257175</xdr:colOff>
      <xdr:row>62</xdr:row>
      <xdr:rowOff>9526</xdr:rowOff>
    </xdr:from>
    <xdr:to>
      <xdr:col>15</xdr:col>
      <xdr:colOff>518775</xdr:colOff>
      <xdr:row>76</xdr:row>
      <xdr:rowOff>158775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38100</xdr:colOff>
      <xdr:row>81</xdr:row>
      <xdr:rowOff>114300</xdr:rowOff>
    </xdr:from>
    <xdr:to>
      <xdr:col>8</xdr:col>
      <xdr:colOff>19050</xdr:colOff>
      <xdr:row>96</xdr:row>
      <xdr:rowOff>111150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9525</xdr:colOff>
      <xdr:row>81</xdr:row>
      <xdr:rowOff>152400</xdr:rowOff>
    </xdr:from>
    <xdr:to>
      <xdr:col>15</xdr:col>
      <xdr:colOff>575925</xdr:colOff>
      <xdr:row>96</xdr:row>
      <xdr:rowOff>149250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</xdr:colOff>
      <xdr:row>2</xdr:row>
      <xdr:rowOff>7</xdr:rowOff>
    </xdr:from>
    <xdr:to>
      <xdr:col>4</xdr:col>
      <xdr:colOff>2461263</xdr:colOff>
      <xdr:row>5</xdr:row>
      <xdr:rowOff>128912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" y="504832"/>
          <a:ext cx="2461260" cy="9099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</xdr:colOff>
      <xdr:row>2</xdr:row>
      <xdr:rowOff>7</xdr:rowOff>
    </xdr:from>
    <xdr:to>
      <xdr:col>4</xdr:col>
      <xdr:colOff>2461263</xdr:colOff>
      <xdr:row>5</xdr:row>
      <xdr:rowOff>128912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" y="504832"/>
          <a:ext cx="2461260" cy="9099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</xdr:colOff>
      <xdr:row>2</xdr:row>
      <xdr:rowOff>7</xdr:rowOff>
    </xdr:from>
    <xdr:to>
      <xdr:col>4</xdr:col>
      <xdr:colOff>2461263</xdr:colOff>
      <xdr:row>5</xdr:row>
      <xdr:rowOff>128912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" y="504832"/>
          <a:ext cx="2461260" cy="9099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</xdr:colOff>
      <xdr:row>2</xdr:row>
      <xdr:rowOff>7</xdr:rowOff>
    </xdr:from>
    <xdr:to>
      <xdr:col>4</xdr:col>
      <xdr:colOff>2461263</xdr:colOff>
      <xdr:row>5</xdr:row>
      <xdr:rowOff>128912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3" y="504832"/>
          <a:ext cx="2461260" cy="90995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</xdr:colOff>
      <xdr:row>2</xdr:row>
      <xdr:rowOff>7</xdr:rowOff>
    </xdr:from>
    <xdr:to>
      <xdr:col>4</xdr:col>
      <xdr:colOff>2461263</xdr:colOff>
      <xdr:row>5</xdr:row>
      <xdr:rowOff>128912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3" y="504832"/>
          <a:ext cx="2461260" cy="90995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101599" y="558801"/>
    <xdr:ext cx="11700000" cy="3240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93134" y="4514852"/>
    <xdr:ext cx="11700000" cy="324000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86782" y="18257307"/>
    <xdr:ext cx="11700000" cy="3240000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85725" y="22728769"/>
    <xdr:ext cx="11700000" cy="3240000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absoluteAnchor>
    <xdr:pos x="100542" y="9037107"/>
    <xdr:ext cx="11700000" cy="3240000"/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  <xdr:absoluteAnchor>
    <xdr:pos x="137583" y="12890500"/>
    <xdr:ext cx="11700000" cy="3240000"/>
    <xdr:graphicFrame macro="">
      <xdr:nvGraphicFramePr>
        <xdr:cNvPr id="7" name="Chart 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0.01339</cdr:x>
      <cdr:y>0.00327</cdr:y>
    </cdr:from>
    <cdr:to>
      <cdr:x>0.08946</cdr:x>
      <cdr:y>0.08623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663" y="10595"/>
          <a:ext cx="890029" cy="268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 b="1"/>
            <a:t>10^9 Euros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0.9326</cdr:x>
      <cdr:y>0.01045</cdr:y>
    </cdr:from>
    <cdr:to>
      <cdr:x>0.98326</cdr:x>
      <cdr:y>0.08885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911365" y="33858"/>
          <a:ext cx="592722" cy="254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 b="1"/>
            <a:t>10^9 Euros</a:t>
          </a:r>
          <a:endParaRPr lang="en-GB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BA theme 2">
    <a:dk1>
      <a:srgbClr val="000000"/>
    </a:dk1>
    <a:lt1>
      <a:sysClr val="window" lastClr="FFFFFF"/>
    </a:lt1>
    <a:dk2>
      <a:srgbClr val="2F5773"/>
    </a:dk2>
    <a:lt2>
      <a:srgbClr val="E98E31"/>
    </a:lt2>
    <a:accent1>
      <a:srgbClr val="2F5773"/>
    </a:accent1>
    <a:accent2>
      <a:srgbClr val="EA933B"/>
    </a:accent2>
    <a:accent3>
      <a:srgbClr val="D44D2A"/>
    </a:accent3>
    <a:accent4>
      <a:srgbClr val="49AB74"/>
    </a:accent4>
    <a:accent5>
      <a:srgbClr val="52666E"/>
    </a:accent5>
    <a:accent6>
      <a:srgbClr val="163A5A"/>
    </a:accent6>
    <a:hlink>
      <a:srgbClr val="2F5773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EBA theme 2">
    <a:dk1>
      <a:srgbClr val="000000"/>
    </a:dk1>
    <a:lt1>
      <a:sysClr val="window" lastClr="FFFFFF"/>
    </a:lt1>
    <a:dk2>
      <a:srgbClr val="2F5773"/>
    </a:dk2>
    <a:lt2>
      <a:srgbClr val="E98E31"/>
    </a:lt2>
    <a:accent1>
      <a:srgbClr val="2F5773"/>
    </a:accent1>
    <a:accent2>
      <a:srgbClr val="EA933B"/>
    </a:accent2>
    <a:accent3>
      <a:srgbClr val="D44D2A"/>
    </a:accent3>
    <a:accent4>
      <a:srgbClr val="49AB74"/>
    </a:accent4>
    <a:accent5>
      <a:srgbClr val="52666E"/>
    </a:accent5>
    <a:accent6>
      <a:srgbClr val="163A5A"/>
    </a:accent6>
    <a:hlink>
      <a:srgbClr val="2F5773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EBA theme 2">
    <a:dk1>
      <a:srgbClr val="000000"/>
    </a:dk1>
    <a:lt1>
      <a:sysClr val="window" lastClr="FFFFFF"/>
    </a:lt1>
    <a:dk2>
      <a:srgbClr val="2F5773"/>
    </a:dk2>
    <a:lt2>
      <a:srgbClr val="E98E31"/>
    </a:lt2>
    <a:accent1>
      <a:srgbClr val="2F5773"/>
    </a:accent1>
    <a:accent2>
      <a:srgbClr val="EA933B"/>
    </a:accent2>
    <a:accent3>
      <a:srgbClr val="D44D2A"/>
    </a:accent3>
    <a:accent4>
      <a:srgbClr val="49AB74"/>
    </a:accent4>
    <a:accent5>
      <a:srgbClr val="52666E"/>
    </a:accent5>
    <a:accent6>
      <a:srgbClr val="163A5A"/>
    </a:accent6>
    <a:hlink>
      <a:srgbClr val="2F5773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EBA theme 2">
    <a:dk1>
      <a:srgbClr val="000000"/>
    </a:dk1>
    <a:lt1>
      <a:sysClr val="window" lastClr="FFFFFF"/>
    </a:lt1>
    <a:dk2>
      <a:srgbClr val="2F5773"/>
    </a:dk2>
    <a:lt2>
      <a:srgbClr val="E98E31"/>
    </a:lt2>
    <a:accent1>
      <a:srgbClr val="2F5773"/>
    </a:accent1>
    <a:accent2>
      <a:srgbClr val="EA933B"/>
    </a:accent2>
    <a:accent3>
      <a:srgbClr val="D44D2A"/>
    </a:accent3>
    <a:accent4>
      <a:srgbClr val="49AB74"/>
    </a:accent4>
    <a:accent5>
      <a:srgbClr val="52666E"/>
    </a:accent5>
    <a:accent6>
      <a:srgbClr val="163A5A"/>
    </a:accent6>
    <a:hlink>
      <a:srgbClr val="2F5773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EBA theme 2">
    <a:dk1>
      <a:srgbClr val="000000"/>
    </a:dk1>
    <a:lt1>
      <a:sysClr val="window" lastClr="FFFFFF"/>
    </a:lt1>
    <a:dk2>
      <a:srgbClr val="2F5773"/>
    </a:dk2>
    <a:lt2>
      <a:srgbClr val="E98E31"/>
    </a:lt2>
    <a:accent1>
      <a:srgbClr val="2F5773"/>
    </a:accent1>
    <a:accent2>
      <a:srgbClr val="EA933B"/>
    </a:accent2>
    <a:accent3>
      <a:srgbClr val="D44D2A"/>
    </a:accent3>
    <a:accent4>
      <a:srgbClr val="49AB74"/>
    </a:accent4>
    <a:accent5>
      <a:srgbClr val="52666E"/>
    </a:accent5>
    <a:accent6>
      <a:srgbClr val="163A5A"/>
    </a:accent6>
    <a:hlink>
      <a:srgbClr val="2F5773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EBA theme 2">
    <a:dk1>
      <a:srgbClr val="000000"/>
    </a:dk1>
    <a:lt1>
      <a:sysClr val="window" lastClr="FFFFFF"/>
    </a:lt1>
    <a:dk2>
      <a:srgbClr val="2F5773"/>
    </a:dk2>
    <a:lt2>
      <a:srgbClr val="E98E31"/>
    </a:lt2>
    <a:accent1>
      <a:srgbClr val="2F5773"/>
    </a:accent1>
    <a:accent2>
      <a:srgbClr val="EA933B"/>
    </a:accent2>
    <a:accent3>
      <a:srgbClr val="D44D2A"/>
    </a:accent3>
    <a:accent4>
      <a:srgbClr val="49AB74"/>
    </a:accent4>
    <a:accent5>
      <a:srgbClr val="52666E"/>
    </a:accent5>
    <a:accent6>
      <a:srgbClr val="163A5A"/>
    </a:accent6>
    <a:hlink>
      <a:srgbClr val="2F5773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BA theme 2">
    <a:dk1>
      <a:srgbClr val="000000"/>
    </a:dk1>
    <a:lt1>
      <a:sysClr val="window" lastClr="FFFFFF"/>
    </a:lt1>
    <a:dk2>
      <a:srgbClr val="2F5773"/>
    </a:dk2>
    <a:lt2>
      <a:srgbClr val="E98E31"/>
    </a:lt2>
    <a:accent1>
      <a:srgbClr val="2F5773"/>
    </a:accent1>
    <a:accent2>
      <a:srgbClr val="EA933B"/>
    </a:accent2>
    <a:accent3>
      <a:srgbClr val="D44D2A"/>
    </a:accent3>
    <a:accent4>
      <a:srgbClr val="49AB74"/>
    </a:accent4>
    <a:accent5>
      <a:srgbClr val="52666E"/>
    </a:accent5>
    <a:accent6>
      <a:srgbClr val="163A5A"/>
    </a:accent6>
    <a:hlink>
      <a:srgbClr val="2F5773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EBA theme 2">
    <a:dk1>
      <a:srgbClr val="000000"/>
    </a:dk1>
    <a:lt1>
      <a:sysClr val="window" lastClr="FFFFFF"/>
    </a:lt1>
    <a:dk2>
      <a:srgbClr val="2F5773"/>
    </a:dk2>
    <a:lt2>
      <a:srgbClr val="E98E31"/>
    </a:lt2>
    <a:accent1>
      <a:srgbClr val="2F5773"/>
    </a:accent1>
    <a:accent2>
      <a:srgbClr val="EA933B"/>
    </a:accent2>
    <a:accent3>
      <a:srgbClr val="D44D2A"/>
    </a:accent3>
    <a:accent4>
      <a:srgbClr val="49AB74"/>
    </a:accent4>
    <a:accent5>
      <a:srgbClr val="52666E"/>
    </a:accent5>
    <a:accent6>
      <a:srgbClr val="163A5A"/>
    </a:accent6>
    <a:hlink>
      <a:srgbClr val="2F5773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EBA theme 2">
    <a:dk1>
      <a:srgbClr val="000000"/>
    </a:dk1>
    <a:lt1>
      <a:sysClr val="window" lastClr="FFFFFF"/>
    </a:lt1>
    <a:dk2>
      <a:srgbClr val="2F5773"/>
    </a:dk2>
    <a:lt2>
      <a:srgbClr val="E98E31"/>
    </a:lt2>
    <a:accent1>
      <a:srgbClr val="2F5773"/>
    </a:accent1>
    <a:accent2>
      <a:srgbClr val="EA933B"/>
    </a:accent2>
    <a:accent3>
      <a:srgbClr val="D44D2A"/>
    </a:accent3>
    <a:accent4>
      <a:srgbClr val="49AB74"/>
    </a:accent4>
    <a:accent5>
      <a:srgbClr val="52666E"/>
    </a:accent5>
    <a:accent6>
      <a:srgbClr val="163A5A"/>
    </a:accent6>
    <a:hlink>
      <a:srgbClr val="2F5773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EBA theme 2">
    <a:dk1>
      <a:srgbClr val="000000"/>
    </a:dk1>
    <a:lt1>
      <a:sysClr val="window" lastClr="FFFFFF"/>
    </a:lt1>
    <a:dk2>
      <a:srgbClr val="2F5773"/>
    </a:dk2>
    <a:lt2>
      <a:srgbClr val="E98E31"/>
    </a:lt2>
    <a:accent1>
      <a:srgbClr val="2F5773"/>
    </a:accent1>
    <a:accent2>
      <a:srgbClr val="EA933B"/>
    </a:accent2>
    <a:accent3>
      <a:srgbClr val="D44D2A"/>
    </a:accent3>
    <a:accent4>
      <a:srgbClr val="49AB74"/>
    </a:accent4>
    <a:accent5>
      <a:srgbClr val="52666E"/>
    </a:accent5>
    <a:accent6>
      <a:srgbClr val="163A5A"/>
    </a:accent6>
    <a:hlink>
      <a:srgbClr val="2F5773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EBA theme 2">
    <a:dk1>
      <a:srgbClr val="000000"/>
    </a:dk1>
    <a:lt1>
      <a:sysClr val="window" lastClr="FFFFFF"/>
    </a:lt1>
    <a:dk2>
      <a:srgbClr val="2F5773"/>
    </a:dk2>
    <a:lt2>
      <a:srgbClr val="E98E31"/>
    </a:lt2>
    <a:accent1>
      <a:srgbClr val="2F5773"/>
    </a:accent1>
    <a:accent2>
      <a:srgbClr val="EA933B"/>
    </a:accent2>
    <a:accent3>
      <a:srgbClr val="D44D2A"/>
    </a:accent3>
    <a:accent4>
      <a:srgbClr val="49AB74"/>
    </a:accent4>
    <a:accent5>
      <a:srgbClr val="52666E"/>
    </a:accent5>
    <a:accent6>
      <a:srgbClr val="163A5A"/>
    </a:accent6>
    <a:hlink>
      <a:srgbClr val="2F5773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EBA theme 2">
    <a:dk1>
      <a:srgbClr val="000000"/>
    </a:dk1>
    <a:lt1>
      <a:sysClr val="window" lastClr="FFFFFF"/>
    </a:lt1>
    <a:dk2>
      <a:srgbClr val="2F5773"/>
    </a:dk2>
    <a:lt2>
      <a:srgbClr val="E98E31"/>
    </a:lt2>
    <a:accent1>
      <a:srgbClr val="2F5773"/>
    </a:accent1>
    <a:accent2>
      <a:srgbClr val="EA933B"/>
    </a:accent2>
    <a:accent3>
      <a:srgbClr val="D44D2A"/>
    </a:accent3>
    <a:accent4>
      <a:srgbClr val="49AB74"/>
    </a:accent4>
    <a:accent5>
      <a:srgbClr val="52666E"/>
    </a:accent5>
    <a:accent6>
      <a:srgbClr val="163A5A"/>
    </a:accent6>
    <a:hlink>
      <a:srgbClr val="2F5773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EBA theme 2">
    <a:dk1>
      <a:srgbClr val="000000"/>
    </a:dk1>
    <a:lt1>
      <a:sysClr val="window" lastClr="FFFFFF"/>
    </a:lt1>
    <a:dk2>
      <a:srgbClr val="2F5773"/>
    </a:dk2>
    <a:lt2>
      <a:srgbClr val="E98E31"/>
    </a:lt2>
    <a:accent1>
      <a:srgbClr val="2F5773"/>
    </a:accent1>
    <a:accent2>
      <a:srgbClr val="EA933B"/>
    </a:accent2>
    <a:accent3>
      <a:srgbClr val="D44D2A"/>
    </a:accent3>
    <a:accent4>
      <a:srgbClr val="49AB74"/>
    </a:accent4>
    <a:accent5>
      <a:srgbClr val="52666E"/>
    </a:accent5>
    <a:accent6>
      <a:srgbClr val="163A5A"/>
    </a:accent6>
    <a:hlink>
      <a:srgbClr val="2F5773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EBA theme 2">
    <a:dk1>
      <a:srgbClr val="000000"/>
    </a:dk1>
    <a:lt1>
      <a:sysClr val="window" lastClr="FFFFFF"/>
    </a:lt1>
    <a:dk2>
      <a:srgbClr val="2F5773"/>
    </a:dk2>
    <a:lt2>
      <a:srgbClr val="E98E31"/>
    </a:lt2>
    <a:accent1>
      <a:srgbClr val="2F5773"/>
    </a:accent1>
    <a:accent2>
      <a:srgbClr val="EA933B"/>
    </a:accent2>
    <a:accent3>
      <a:srgbClr val="D44D2A"/>
    </a:accent3>
    <a:accent4>
      <a:srgbClr val="49AB74"/>
    </a:accent4>
    <a:accent5>
      <a:srgbClr val="52666E"/>
    </a:accent5>
    <a:accent6>
      <a:srgbClr val="163A5A"/>
    </a:accent6>
    <a:hlink>
      <a:srgbClr val="2F5773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bbw.de/media/investor_relations/pdf_investorrelations/2017_1/20161231_Ergebnisdaten_der_quantitativen_Analyse_zur_Bestimmung_gobal_systemrelevanter_Institute.pdf" TargetMode="External"/><Relationship Id="rId2" Type="http://schemas.openxmlformats.org/officeDocument/2006/relationships/hyperlink" Target="https://www.handelsbanken.se/ir" TargetMode="External"/><Relationship Id="rId1" Type="http://schemas.openxmlformats.org/officeDocument/2006/relationships/hyperlink" Target="https://www.nordea.com/gsib" TargetMode="External"/><Relationship Id="rId6" Type="http://schemas.openxmlformats.org/officeDocument/2006/relationships/printerSettings" Target="../printerSettings/printerSettings12.bin"/><Relationship Id="rId5" Type="http://schemas.openxmlformats.org/officeDocument/2006/relationships/hyperlink" Target="http://shareholdersandinvestors.bbva.com/TLBB/fbinir/mult/BBVA_GSIBs_disclosure_December_2016_tcm927-653456.pdf" TargetMode="External"/><Relationship Id="rId4" Type="http://schemas.openxmlformats.org/officeDocument/2006/relationships/hyperlink" Target="https://danskebank.com/investor-relations/regulation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</sheetPr>
  <dimension ref="A1:J144"/>
  <sheetViews>
    <sheetView showGridLines="0" tabSelected="1" view="pageBreakPreview" zoomScale="70" zoomScaleNormal="85" zoomScaleSheetLayoutView="70" workbookViewId="0">
      <selection activeCell="G3" sqref="G3"/>
    </sheetView>
  </sheetViews>
  <sheetFormatPr defaultColWidth="11.42578125" defaultRowHeight="0" customHeight="1" zeroHeight="1"/>
  <cols>
    <col min="1" max="1" width="3.85546875" style="15" customWidth="1"/>
    <col min="2" max="2" width="5.7109375" style="4" customWidth="1"/>
    <col min="3" max="3" width="50.7109375" style="4" customWidth="1"/>
    <col min="4" max="4" width="10.7109375" style="4" customWidth="1"/>
    <col min="5" max="5" width="27.28515625" style="4" customWidth="1"/>
    <col min="6" max="6" width="8.5703125" style="4" customWidth="1"/>
    <col min="7" max="7" width="50.85546875" style="4" customWidth="1"/>
    <col min="8" max="8" width="11.28515625" style="106" customWidth="1"/>
    <col min="9" max="9" width="7" style="3" customWidth="1"/>
    <col min="10" max="10" width="4.140625" style="15" customWidth="1"/>
    <col min="11" max="26" width="11.42578125" style="15" customWidth="1"/>
    <col min="27" max="16384" width="11.42578125" style="15"/>
  </cols>
  <sheetData>
    <row r="1" spans="2:10" ht="13.5" thickBot="1">
      <c r="B1" s="144"/>
      <c r="G1" s="292" t="str">
        <f>VLOOKUP(F2,sample!$A:$B,2,0)</f>
        <v>NL_ABN</v>
      </c>
    </row>
    <row r="2" spans="2:10" ht="26.25" customHeight="1" thickBot="1">
      <c r="B2" s="144"/>
      <c r="D2" s="15"/>
      <c r="E2" s="157" t="s">
        <v>309</v>
      </c>
      <c r="F2" s="498" t="s">
        <v>243</v>
      </c>
      <c r="G2" s="499"/>
      <c r="H2" s="499"/>
      <c r="I2" s="500"/>
    </row>
    <row r="3" spans="2:10" ht="19.5" customHeight="1">
      <c r="C3" s="501"/>
      <c r="D3" s="501"/>
      <c r="E3" s="501"/>
      <c r="G3" s="109"/>
      <c r="J3" s="3"/>
    </row>
    <row r="4" spans="2:10" ht="20.100000000000001" customHeight="1">
      <c r="B4" s="51" t="s">
        <v>12</v>
      </c>
      <c r="C4" s="52"/>
      <c r="D4" s="52"/>
      <c r="E4" s="52"/>
      <c r="F4" s="52"/>
      <c r="G4" s="52"/>
      <c r="H4" s="69"/>
      <c r="I4" s="53"/>
      <c r="J4" s="3"/>
    </row>
    <row r="5" spans="2:10" ht="20.100000000000001" customHeight="1">
      <c r="B5" s="72"/>
      <c r="C5" s="24"/>
      <c r="D5" s="24"/>
      <c r="E5" s="3"/>
      <c r="F5" s="3"/>
      <c r="G5" s="3"/>
      <c r="H5" s="22"/>
      <c r="I5" s="73"/>
      <c r="J5" s="3"/>
    </row>
    <row r="6" spans="2:10" ht="15" customHeight="1">
      <c r="B6" s="72"/>
      <c r="C6" s="43" t="s">
        <v>193</v>
      </c>
      <c r="D6" s="44"/>
      <c r="E6" s="45"/>
      <c r="F6" s="42" t="s">
        <v>128</v>
      </c>
      <c r="G6" s="27" t="s">
        <v>85</v>
      </c>
      <c r="H6" s="23"/>
      <c r="I6" s="73"/>
      <c r="J6" s="3"/>
    </row>
    <row r="7" spans="2:10" ht="15" customHeight="1">
      <c r="B7" s="72"/>
      <c r="C7" s="88" t="s">
        <v>531</v>
      </c>
      <c r="D7" s="89"/>
      <c r="E7" s="90"/>
      <c r="F7" s="32"/>
      <c r="G7" s="31"/>
      <c r="H7" s="23"/>
      <c r="I7" s="73"/>
      <c r="J7" s="3"/>
    </row>
    <row r="8" spans="2:10" ht="15" customHeight="1">
      <c r="B8" s="72"/>
      <c r="C8" s="91" t="s">
        <v>34</v>
      </c>
      <c r="D8" s="92"/>
      <c r="E8" s="90"/>
      <c r="F8" s="141">
        <v>1001</v>
      </c>
      <c r="G8" s="420" t="str">
        <f>INDEX(Data!$I$4:$BH$90,MATCH($F8,Data!$I$4:$I$90,0),MATCH(G$1,Data!$I$4:$BH$4,0))</f>
        <v>NL</v>
      </c>
      <c r="H8" s="23" t="s">
        <v>32</v>
      </c>
      <c r="I8" s="73"/>
      <c r="J8" s="3"/>
    </row>
    <row r="9" spans="2:10" ht="15" customHeight="1">
      <c r="B9" s="72"/>
      <c r="C9" s="91" t="s">
        <v>126</v>
      </c>
      <c r="D9" s="92"/>
      <c r="E9" s="90"/>
      <c r="F9" s="141">
        <v>1002</v>
      </c>
      <c r="G9" s="421" t="str">
        <f>INDEX(Data!$I$4:$BH$90,MATCH($F9,Data!$I$4:$I$90,0),MATCH(G$1,Data!$I$4:$BH$4,0))</f>
        <v>ABNAmro</v>
      </c>
      <c r="H9" s="23" t="s">
        <v>33</v>
      </c>
      <c r="I9" s="73"/>
      <c r="J9" s="3"/>
    </row>
    <row r="10" spans="2:10" ht="15" customHeight="1">
      <c r="B10" s="72"/>
      <c r="C10" s="91" t="s">
        <v>235</v>
      </c>
      <c r="D10" s="92"/>
      <c r="E10" s="90"/>
      <c r="F10" s="141">
        <v>1003</v>
      </c>
      <c r="G10" s="422">
        <f>INDEX(Data!$I$4:$BH$90,MATCH($F10,Data!$I$4:$I$90,0),MATCH(G$1,Data!$I$4:$BH$4,0))</f>
        <v>43465</v>
      </c>
      <c r="H10" s="23" t="s">
        <v>35</v>
      </c>
      <c r="I10" s="73"/>
      <c r="J10" s="3"/>
    </row>
    <row r="11" spans="2:10" ht="15" customHeight="1">
      <c r="B11" s="72"/>
      <c r="C11" s="91" t="s">
        <v>236</v>
      </c>
      <c r="D11" s="92"/>
      <c r="E11" s="90"/>
      <c r="F11" s="141">
        <v>1004</v>
      </c>
      <c r="G11" s="423" t="str">
        <f>INDEX(Data!$I$4:$BH$90,MATCH($F11,Data!$I$4:$I$90,0),MATCH(G$1,Data!$I$4:$BH$4,0))</f>
        <v>EUR</v>
      </c>
      <c r="H11" s="23" t="s">
        <v>232</v>
      </c>
      <c r="I11" s="73"/>
      <c r="J11" s="3"/>
    </row>
    <row r="12" spans="2:10" ht="15" customHeight="1">
      <c r="B12" s="72"/>
      <c r="C12" s="93" t="s">
        <v>237</v>
      </c>
      <c r="D12" s="94"/>
      <c r="E12" s="96"/>
      <c r="F12" s="141">
        <v>1005</v>
      </c>
      <c r="G12" s="423">
        <f>INDEX(Data!$I$4:$BH$90,MATCH($F12,Data!$I$4:$I$90,0),MATCH(G$1,Data!$I$4:$BH$4,0))</f>
        <v>1</v>
      </c>
      <c r="H12" s="23" t="s">
        <v>233</v>
      </c>
      <c r="I12" s="73"/>
      <c r="J12" s="3"/>
    </row>
    <row r="13" spans="2:10" ht="15" customHeight="1">
      <c r="B13" s="72"/>
      <c r="C13" s="93" t="s">
        <v>238</v>
      </c>
      <c r="D13" s="94"/>
      <c r="E13" s="95"/>
      <c r="F13" s="141">
        <v>1006</v>
      </c>
      <c r="G13" s="424">
        <f>INDEX(Data!$I$4:$BH$90,MATCH($F13,Data!$I$4:$I$90,0),MATCH(G$1,Data!$I$4:$BH$4,0))</f>
        <v>43581</v>
      </c>
      <c r="H13" s="23" t="s">
        <v>234</v>
      </c>
      <c r="I13" s="73"/>
      <c r="J13" s="3"/>
    </row>
    <row r="14" spans="2:10" ht="15" customHeight="1">
      <c r="B14" s="72"/>
      <c r="C14" s="88" t="s">
        <v>111</v>
      </c>
      <c r="D14" s="89"/>
      <c r="E14" s="90"/>
      <c r="F14" s="32"/>
      <c r="G14" s="31"/>
      <c r="H14" s="23"/>
      <c r="I14" s="73"/>
      <c r="J14" s="3"/>
    </row>
    <row r="15" spans="2:10" ht="15" customHeight="1">
      <c r="B15" s="72"/>
      <c r="C15" s="91" t="s">
        <v>227</v>
      </c>
      <c r="D15" s="92"/>
      <c r="E15" s="90"/>
      <c r="F15" s="141">
        <v>1007</v>
      </c>
      <c r="G15" s="425">
        <f>INDEX(Data!$I$4:$BH$90,MATCH($F15,Data!$I$4:$I$90,0),MATCH(G$1,Data!$I$4:$BH$4,0))</f>
        <v>1000000</v>
      </c>
      <c r="H15" s="23" t="s">
        <v>36</v>
      </c>
      <c r="I15" s="73"/>
      <c r="J15" s="3"/>
    </row>
    <row r="16" spans="2:10" ht="15" customHeight="1">
      <c r="B16" s="72"/>
      <c r="C16" s="93" t="s">
        <v>228</v>
      </c>
      <c r="D16" s="94"/>
      <c r="E16" s="95"/>
      <c r="F16" s="141">
        <v>1008</v>
      </c>
      <c r="G16" s="426" t="str">
        <f>INDEX(Data!$I$4:$BH$90,MATCH($F16,Data!$I$4:$I$90,0),MATCH(G$1,Data!$I$4:$BH$4,0))</f>
        <v>IFRS</v>
      </c>
      <c r="H16" s="23" t="s">
        <v>37</v>
      </c>
      <c r="I16" s="73"/>
      <c r="J16" s="3"/>
    </row>
    <row r="17" spans="1:10" ht="15" customHeight="1">
      <c r="B17" s="72"/>
      <c r="C17" s="93" t="s">
        <v>229</v>
      </c>
      <c r="D17" s="94"/>
      <c r="E17" s="95"/>
      <c r="F17" s="141">
        <v>1009</v>
      </c>
      <c r="G17" s="427">
        <f>INDEX(Data!$I$4:$BH$90,MATCH($F17,Data!$I$4:$I$90,0),MATCH(G$1,Data!$I$4:$BH$4,0))</f>
        <v>43584</v>
      </c>
      <c r="H17" s="23" t="s">
        <v>38</v>
      </c>
      <c r="I17" s="73"/>
      <c r="J17" s="3"/>
    </row>
    <row r="18" spans="1:10" s="296" customFormat="1" ht="15" customHeight="1">
      <c r="B18" s="72"/>
      <c r="C18" s="93" t="s">
        <v>230</v>
      </c>
      <c r="D18" s="94"/>
      <c r="E18" s="95"/>
      <c r="F18" s="141">
        <v>1010</v>
      </c>
      <c r="G18" s="426" t="str">
        <f>INDEX(Data!$I$4:$BH$90,MATCH($F18,Data!$I$4:$I$90,0),MATCH(G$1,Data!$I$4:$BH$4,0))</f>
        <v>English</v>
      </c>
      <c r="H18" s="23" t="s">
        <v>39</v>
      </c>
      <c r="I18" s="73"/>
      <c r="J18" s="298"/>
    </row>
    <row r="19" spans="1:10" ht="20.100000000000001" customHeight="1">
      <c r="B19" s="72"/>
      <c r="C19" s="93" t="s">
        <v>231</v>
      </c>
      <c r="D19" s="94"/>
      <c r="E19" s="95"/>
      <c r="F19" s="141">
        <v>1011</v>
      </c>
      <c r="G19" s="428" t="str">
        <f>IF(LEN(INDEX(Data!$I$4:$BH$90,MATCH($F19,Data!$I$4:$I$90,0),MATCH(G$1,Data!$I$4:$BH$4,0)))&lt;255,HYPERLINK(INDEX(Data!$I$4:$BH$90,MATCH($F19,Data!$I$4:$I$90,0),MATCH(G$1,Data!$I$4:$BH$4,0))),INDEX(Data!$I$4:$BH$90,MATCH($F19,Data!$I$4:$I$90,0),MATCH(G$1,Data!$I$4:$BH$4,0)))</f>
        <v xml:space="preserve">https://www.abnamro.com/en/investor-relations/financial-disclosures/index.html </v>
      </c>
      <c r="H19" s="23" t="s">
        <v>40</v>
      </c>
      <c r="I19" s="297"/>
      <c r="J19" s="3"/>
    </row>
    <row r="20" spans="1:10" ht="20.100000000000001" customHeight="1">
      <c r="B20" s="111"/>
      <c r="C20" s="112"/>
      <c r="D20" s="112"/>
      <c r="E20" s="104"/>
      <c r="F20" s="113"/>
      <c r="G20" s="104"/>
      <c r="H20" s="114"/>
      <c r="I20" s="115"/>
      <c r="J20" s="3"/>
    </row>
    <row r="21" spans="1:10" ht="20.100000000000001" customHeight="1">
      <c r="B21" s="51" t="s">
        <v>14</v>
      </c>
      <c r="C21" s="52"/>
      <c r="D21" s="52"/>
      <c r="E21" s="52"/>
      <c r="F21" s="52"/>
      <c r="G21" s="52"/>
      <c r="H21" s="69"/>
      <c r="I21" s="53"/>
      <c r="J21" s="3"/>
    </row>
    <row r="22" spans="1:10" ht="15" customHeight="1">
      <c r="B22" s="116"/>
      <c r="C22" s="117"/>
      <c r="D22" s="117"/>
      <c r="E22" s="118"/>
      <c r="F22" s="119"/>
      <c r="G22" s="118"/>
      <c r="H22" s="120"/>
      <c r="I22" s="121"/>
      <c r="J22" s="3"/>
    </row>
    <row r="23" spans="1:10" ht="15" customHeight="1">
      <c r="A23" s="201"/>
      <c r="B23" s="72"/>
      <c r="C23" s="43" t="s">
        <v>194</v>
      </c>
      <c r="D23" s="44"/>
      <c r="E23" s="45"/>
      <c r="F23" s="42" t="s">
        <v>128</v>
      </c>
      <c r="G23" s="303" t="s">
        <v>359</v>
      </c>
      <c r="H23" s="23"/>
      <c r="I23" s="73"/>
      <c r="J23" s="3"/>
    </row>
    <row r="24" spans="1:10" ht="15" customHeight="1">
      <c r="A24" s="201"/>
      <c r="B24" s="76"/>
      <c r="C24" s="46" t="s">
        <v>390</v>
      </c>
      <c r="D24" s="47"/>
      <c r="E24" s="48"/>
      <c r="F24" s="32"/>
      <c r="G24" s="31"/>
      <c r="H24" s="23"/>
      <c r="I24" s="73"/>
      <c r="J24" s="3"/>
    </row>
    <row r="25" spans="1:10" ht="15" customHeight="1">
      <c r="A25" s="201"/>
      <c r="B25" s="74"/>
      <c r="C25" s="142" t="s">
        <v>391</v>
      </c>
      <c r="D25" s="47"/>
      <c r="E25" s="48"/>
      <c r="F25" s="41">
        <v>1012</v>
      </c>
      <c r="G25" s="429">
        <f>INDEX(Data!$I$4:$BH$90,MATCH($F25,Data!$I$4:$I$90,0),MATCH(G$1,Data!$I$4:$BH$4,0))</f>
        <v>2362.0697418850859</v>
      </c>
      <c r="H25" s="23" t="s">
        <v>392</v>
      </c>
      <c r="I25" s="73"/>
      <c r="J25" s="3"/>
    </row>
    <row r="26" spans="1:10" ht="15" customHeight="1">
      <c r="A26" s="201"/>
      <c r="B26" s="74"/>
      <c r="C26" s="142" t="s">
        <v>393</v>
      </c>
      <c r="D26" s="47"/>
      <c r="E26" s="48"/>
      <c r="F26" s="36">
        <v>1201</v>
      </c>
      <c r="G26" s="430">
        <f>INDEX(Data!$I$4:$BH$90,MATCH($F26,Data!$I$4:$I$90,0),MATCH(G$1,Data!$I$4:$BH$4,0))</f>
        <v>0</v>
      </c>
      <c r="H26" s="23" t="s">
        <v>394</v>
      </c>
      <c r="I26" s="73"/>
      <c r="J26" s="3"/>
    </row>
    <row r="27" spans="1:10" ht="15" customHeight="1">
      <c r="A27" s="201"/>
      <c r="B27" s="74"/>
      <c r="C27" s="142" t="s">
        <v>395</v>
      </c>
      <c r="D27" s="47"/>
      <c r="E27" s="48"/>
      <c r="F27" s="41">
        <v>1018</v>
      </c>
      <c r="G27" s="430">
        <f>INDEX(Data!$I$4:$BH$90,MATCH($F27,Data!$I$4:$I$90,0),MATCH(G$1,Data!$I$4:$BH$4,0))</f>
        <v>60614.365636793547</v>
      </c>
      <c r="H27" s="23" t="s">
        <v>396</v>
      </c>
      <c r="I27" s="73"/>
      <c r="J27" s="3"/>
    </row>
    <row r="28" spans="1:10" ht="15" customHeight="1">
      <c r="A28" s="201"/>
      <c r="B28" s="76"/>
      <c r="C28" s="46" t="s">
        <v>397</v>
      </c>
      <c r="D28" s="47"/>
      <c r="E28" s="48"/>
      <c r="F28" s="32"/>
      <c r="G28" s="31"/>
      <c r="H28" s="23"/>
      <c r="I28" s="73"/>
      <c r="J28" s="3"/>
    </row>
    <row r="29" spans="1:10" ht="15" customHeight="1">
      <c r="A29" s="201"/>
      <c r="B29" s="74"/>
      <c r="C29" s="142" t="s">
        <v>398</v>
      </c>
      <c r="D29" s="47"/>
      <c r="E29" s="48"/>
      <c r="F29" s="141">
        <v>1013</v>
      </c>
      <c r="G29" s="430">
        <f>INDEX(Data!$I$4:$BH$90,MATCH($F29,Data!$I$4:$I$90,0),MATCH(G$1,Data!$I$4:$BH$4,0))</f>
        <v>12806.708181808901</v>
      </c>
      <c r="H29" s="23" t="s">
        <v>399</v>
      </c>
      <c r="I29" s="73"/>
      <c r="J29" s="3"/>
    </row>
    <row r="30" spans="1:10" ht="15" customHeight="1">
      <c r="A30" s="201"/>
      <c r="B30" s="74"/>
      <c r="C30" s="142" t="s">
        <v>400</v>
      </c>
      <c r="D30" s="47"/>
      <c r="E30" s="49"/>
      <c r="F30" s="141">
        <v>1014</v>
      </c>
      <c r="G30" s="431">
        <f>INDEX(Data!$I$4:$BH$90,MATCH($F30,Data!$I$4:$I$90,0),MATCH(G$1,Data!$I$4:$BH$4,0))</f>
        <v>1579.6658288405392</v>
      </c>
      <c r="H30" s="23" t="s">
        <v>401</v>
      </c>
      <c r="I30" s="73"/>
      <c r="J30" s="3"/>
    </row>
    <row r="31" spans="1:10" ht="15" customHeight="1">
      <c r="A31" s="201"/>
      <c r="B31" s="74"/>
      <c r="C31" s="46" t="s">
        <v>402</v>
      </c>
      <c r="D31" s="47"/>
      <c r="E31" s="49"/>
      <c r="F31" s="41">
        <v>1015</v>
      </c>
      <c r="G31" s="431">
        <f>INDEX(Data!$I$4:$BH$90,MATCH($F31,Data!$I$4:$I$90,0),MATCH(G$1,Data!$I$4:$BH$4,0))</f>
        <v>364377.50769986532</v>
      </c>
      <c r="H31" s="23" t="s">
        <v>20</v>
      </c>
      <c r="I31" s="73"/>
      <c r="J31" s="3"/>
    </row>
    <row r="32" spans="1:10" ht="15" customHeight="1">
      <c r="A32" s="201"/>
      <c r="B32" s="76"/>
      <c r="C32" s="46" t="s">
        <v>403</v>
      </c>
      <c r="D32" s="47"/>
      <c r="E32" s="48"/>
      <c r="F32" s="32"/>
      <c r="G32" s="31"/>
      <c r="H32" s="23"/>
      <c r="I32" s="73"/>
      <c r="J32" s="3"/>
    </row>
    <row r="33" spans="1:10" ht="15" customHeight="1">
      <c r="A33" s="201"/>
      <c r="B33" s="74"/>
      <c r="C33" s="142" t="s">
        <v>404</v>
      </c>
      <c r="D33" s="47"/>
      <c r="E33" s="48"/>
      <c r="F33" s="141">
        <v>1019</v>
      </c>
      <c r="G33" s="430">
        <f>INDEX(Data!$I$4:$BH$90,MATCH($F33,Data!$I$4:$I$90,0),MATCH(G$1,Data!$I$4:$BH$4,0))</f>
        <v>48583.799859999999</v>
      </c>
      <c r="H33" s="21" t="s">
        <v>58</v>
      </c>
      <c r="I33" s="73"/>
      <c r="J33" s="3"/>
    </row>
    <row r="34" spans="1:10" ht="15" customHeight="1">
      <c r="A34" s="201"/>
      <c r="B34" s="74"/>
      <c r="C34" s="142" t="s">
        <v>405</v>
      </c>
      <c r="D34" s="47"/>
      <c r="E34" s="49"/>
      <c r="F34" s="141">
        <v>1022</v>
      </c>
      <c r="G34" s="431">
        <f>INDEX(Data!$I$4:$BH$90,MATCH($F34,Data!$I$4:$I$90,0),MATCH(G$1,Data!$I$4:$BH$4,0))</f>
        <v>28659.13407715</v>
      </c>
      <c r="H34" s="21" t="s">
        <v>406</v>
      </c>
      <c r="I34" s="73"/>
      <c r="J34" s="3"/>
    </row>
    <row r="35" spans="1:10" ht="15" customHeight="1">
      <c r="A35" s="201"/>
      <c r="B35" s="74"/>
      <c r="C35" s="142" t="s">
        <v>407</v>
      </c>
      <c r="D35" s="47"/>
      <c r="E35" s="49"/>
      <c r="F35" s="141">
        <v>1023</v>
      </c>
      <c r="G35" s="431">
        <f>INDEX(Data!$I$4:$BH$90,MATCH($F35,Data!$I$4:$I$90,0),MATCH(G$1,Data!$I$4:$BH$4,0))</f>
        <v>45776.672761559996</v>
      </c>
      <c r="H35" s="21" t="s">
        <v>408</v>
      </c>
      <c r="I35" s="73"/>
      <c r="J35" s="3"/>
    </row>
    <row r="36" spans="1:10" ht="15" customHeight="1">
      <c r="A36" s="201"/>
      <c r="B36" s="74"/>
      <c r="C36" s="142" t="s">
        <v>409</v>
      </c>
      <c r="D36" s="47"/>
      <c r="E36" s="49"/>
      <c r="F36" s="41">
        <v>1024</v>
      </c>
      <c r="G36" s="431">
        <f>INDEX(Data!$I$4:$BH$90,MATCH($F36,Data!$I$4:$I$90,0),MATCH(G$1,Data!$I$4:$BH$4,0))</f>
        <v>6613.6735440000002</v>
      </c>
      <c r="H36" s="21" t="s">
        <v>410</v>
      </c>
      <c r="I36" s="73"/>
      <c r="J36" s="3"/>
    </row>
    <row r="37" spans="1:10" ht="15" customHeight="1">
      <c r="A37" s="201"/>
      <c r="B37" s="75"/>
      <c r="C37" s="46" t="s">
        <v>411</v>
      </c>
      <c r="D37" s="47"/>
      <c r="E37" s="48"/>
      <c r="F37" s="141">
        <v>1031</v>
      </c>
      <c r="G37" s="431">
        <f>INDEX(Data!$I$4:$BH$90,MATCH($F37,Data!$I$4:$I$90,0),MATCH(G$1,Data!$I$4:$BH$4,0))</f>
        <v>404.09724461675268</v>
      </c>
      <c r="H37" s="21" t="s">
        <v>21</v>
      </c>
      <c r="I37" s="73"/>
      <c r="J37" s="3"/>
    </row>
    <row r="38" spans="1:10" ht="15" customHeight="1">
      <c r="A38" s="201"/>
      <c r="B38" s="76"/>
      <c r="C38" s="502" t="s">
        <v>412</v>
      </c>
      <c r="D38" s="502"/>
      <c r="E38" s="502"/>
      <c r="F38" s="32"/>
      <c r="G38" s="31"/>
      <c r="H38" s="23"/>
      <c r="I38" s="73"/>
      <c r="J38" s="3"/>
    </row>
    <row r="39" spans="1:10" ht="20.100000000000001" customHeight="1">
      <c r="A39" s="201"/>
      <c r="B39" s="78"/>
      <c r="C39" s="502"/>
      <c r="D39" s="502"/>
      <c r="E39" s="502"/>
      <c r="F39" s="141">
        <v>1103</v>
      </c>
      <c r="G39" s="419">
        <f>INDEX(Data!$I$4:$BH$90,MATCH($F39,Data!$I$4:$I$90,0),MATCH(G$1,Data!$I$4:$BH$4,0))</f>
        <v>481832.53381540341</v>
      </c>
      <c r="H39" s="21" t="s">
        <v>115</v>
      </c>
      <c r="I39" s="73"/>
      <c r="J39" s="3"/>
    </row>
    <row r="40" spans="1:10" ht="20.100000000000001" customHeight="1">
      <c r="A40" s="201"/>
      <c r="B40" s="122"/>
      <c r="C40" s="103"/>
      <c r="D40" s="103"/>
      <c r="E40" s="102"/>
      <c r="F40" s="123"/>
      <c r="G40" s="124"/>
      <c r="H40" s="125"/>
      <c r="I40" s="115"/>
      <c r="J40" s="3"/>
    </row>
    <row r="41" spans="1:10" ht="20.100000000000001" customHeight="1">
      <c r="A41" s="201"/>
      <c r="B41" s="51" t="s">
        <v>57</v>
      </c>
      <c r="C41" s="52"/>
      <c r="D41" s="52"/>
      <c r="E41" s="52"/>
      <c r="F41" s="52"/>
      <c r="G41" s="52"/>
      <c r="H41" s="69"/>
      <c r="I41" s="53"/>
      <c r="J41" s="3"/>
    </row>
    <row r="42" spans="1:10" ht="15" customHeight="1">
      <c r="A42" s="201"/>
      <c r="B42" s="127"/>
      <c r="C42" s="128"/>
      <c r="D42" s="128"/>
      <c r="E42" s="129"/>
      <c r="F42" s="130"/>
      <c r="G42" s="131"/>
      <c r="H42" s="132"/>
      <c r="I42" s="121"/>
      <c r="J42" s="3"/>
    </row>
    <row r="43" spans="1:10" s="25" customFormat="1" ht="15" customHeight="1">
      <c r="A43" s="201"/>
      <c r="B43" s="72"/>
      <c r="C43" s="43" t="s">
        <v>195</v>
      </c>
      <c r="D43" s="44"/>
      <c r="E43" s="45"/>
      <c r="F43" s="42" t="s">
        <v>128</v>
      </c>
      <c r="G43" s="303" t="s">
        <v>359</v>
      </c>
      <c r="H43" s="23"/>
      <c r="I43" s="73"/>
      <c r="J43" s="3"/>
    </row>
    <row r="44" spans="1:10" s="25" customFormat="1" ht="15" customHeight="1">
      <c r="A44" s="201"/>
      <c r="B44" s="76"/>
      <c r="C44" s="46" t="s">
        <v>223</v>
      </c>
      <c r="D44" s="47"/>
      <c r="E44" s="48"/>
      <c r="F44" s="141">
        <v>1033</v>
      </c>
      <c r="G44" s="430">
        <f>INDEX(Data!$I$4:$BH$90,MATCH($F44,Data!$I$4:$I$90,0),MATCH(G$1,Data!$I$4:$BH$4,0))</f>
        <v>26317</v>
      </c>
      <c r="H44" s="23" t="s">
        <v>22</v>
      </c>
      <c r="I44" s="77"/>
      <c r="J44" s="3"/>
    </row>
    <row r="45" spans="1:10" s="25" customFormat="1" ht="15" customHeight="1">
      <c r="A45" s="201"/>
      <c r="B45" s="76"/>
      <c r="C45" s="142" t="s">
        <v>120</v>
      </c>
      <c r="D45" s="50"/>
      <c r="E45" s="48"/>
      <c r="F45" s="141">
        <v>1034</v>
      </c>
      <c r="G45" s="430">
        <f>INDEX(Data!$I$4:$BH$90,MATCH($F45,Data!$I$4:$I$90,0),MATCH(G$1,Data!$I$4:$BH$4,0))</f>
        <v>0</v>
      </c>
      <c r="H45" s="23" t="s">
        <v>121</v>
      </c>
      <c r="I45" s="77"/>
      <c r="J45" s="3"/>
    </row>
    <row r="46" spans="1:10" ht="15" customHeight="1">
      <c r="A46" s="201"/>
      <c r="B46" s="76"/>
      <c r="C46" s="46" t="s">
        <v>222</v>
      </c>
      <c r="D46" s="47"/>
      <c r="E46" s="48"/>
      <c r="F46" s="141">
        <v>1035</v>
      </c>
      <c r="G46" s="430">
        <f>INDEX(Data!$I$4:$BH$90,MATCH($F46,Data!$I$4:$I$90,0),MATCH(G$1,Data!$I$4:$BH$4,0))</f>
        <v>31357</v>
      </c>
      <c r="H46" s="23" t="s">
        <v>23</v>
      </c>
      <c r="I46" s="77"/>
      <c r="J46" s="3"/>
    </row>
    <row r="47" spans="1:10" s="25" customFormat="1" ht="15" customHeight="1">
      <c r="A47" s="201"/>
      <c r="B47" s="76"/>
      <c r="C47" s="46" t="s">
        <v>224</v>
      </c>
      <c r="D47" s="47"/>
      <c r="E47" s="48"/>
      <c r="F47" s="32"/>
      <c r="G47" s="31"/>
      <c r="H47" s="23"/>
      <c r="I47" s="73"/>
      <c r="J47" s="3"/>
    </row>
    <row r="48" spans="1:10" s="25" customFormat="1" ht="15" customHeight="1">
      <c r="A48" s="201"/>
      <c r="B48" s="76"/>
      <c r="C48" s="142" t="s">
        <v>15</v>
      </c>
      <c r="D48" s="50"/>
      <c r="E48" s="48"/>
      <c r="F48" s="141">
        <v>1036</v>
      </c>
      <c r="G48" s="430">
        <f>INDEX(Data!$I$4:$BH$90,MATCH($F48,Data!$I$4:$I$90,0),MATCH(G$1,Data!$I$4:$BH$4,0))</f>
        <v>3624</v>
      </c>
      <c r="H48" s="23" t="s">
        <v>41</v>
      </c>
      <c r="I48" s="77"/>
      <c r="J48" s="3"/>
    </row>
    <row r="49" spans="1:10" s="25" customFormat="1" ht="15" customHeight="1">
      <c r="A49" s="201"/>
      <c r="B49" s="76"/>
      <c r="C49" s="142" t="s">
        <v>16</v>
      </c>
      <c r="D49" s="50"/>
      <c r="E49" s="48"/>
      <c r="F49" s="141">
        <v>1037</v>
      </c>
      <c r="G49" s="430">
        <f>INDEX(Data!$I$4:$BH$90,MATCH($F49,Data!$I$4:$I$90,0),MATCH(G$1,Data!$I$4:$BH$4,0))</f>
        <v>2014</v>
      </c>
      <c r="H49" s="23" t="s">
        <v>42</v>
      </c>
      <c r="I49" s="77"/>
      <c r="J49" s="3"/>
    </row>
    <row r="50" spans="1:10" s="25" customFormat="1" ht="15" customHeight="1">
      <c r="A50" s="201"/>
      <c r="B50" s="76"/>
      <c r="C50" s="142" t="s">
        <v>17</v>
      </c>
      <c r="D50" s="50"/>
      <c r="E50" s="48"/>
      <c r="F50" s="141">
        <v>1038</v>
      </c>
      <c r="G50" s="430">
        <f>INDEX(Data!$I$4:$BH$90,MATCH($F50,Data!$I$4:$I$90,0),MATCH(G$1,Data!$I$4:$BH$4,0))</f>
        <v>0</v>
      </c>
      <c r="H50" s="23" t="s">
        <v>43</v>
      </c>
      <c r="I50" s="77"/>
      <c r="J50" s="3"/>
    </row>
    <row r="51" spans="1:10" s="25" customFormat="1" ht="15" customHeight="1">
      <c r="A51" s="201"/>
      <c r="B51" s="76"/>
      <c r="C51" s="142" t="s">
        <v>18</v>
      </c>
      <c r="D51" s="50"/>
      <c r="E51" s="48"/>
      <c r="F51" s="141">
        <v>1039</v>
      </c>
      <c r="G51" s="430">
        <f>INDEX(Data!$I$4:$BH$90,MATCH($F51,Data!$I$4:$I$90,0),MATCH(G$1,Data!$I$4:$BH$4,0))</f>
        <v>0</v>
      </c>
      <c r="H51" s="23" t="s">
        <v>44</v>
      </c>
      <c r="I51" s="77"/>
      <c r="J51" s="3"/>
    </row>
    <row r="52" spans="1:10" s="25" customFormat="1" ht="15" customHeight="1">
      <c r="A52" s="201"/>
      <c r="B52" s="76"/>
      <c r="C52" s="142" t="s">
        <v>147</v>
      </c>
      <c r="D52" s="50"/>
      <c r="E52" s="48"/>
      <c r="F52" s="141">
        <v>1040</v>
      </c>
      <c r="G52" s="430">
        <f>INDEX(Data!$I$4:$BH$90,MATCH($F52,Data!$I$4:$I$90,0),MATCH(G$1,Data!$I$4:$BH$4,0))</f>
        <v>467</v>
      </c>
      <c r="H52" s="23" t="s">
        <v>45</v>
      </c>
      <c r="I52" s="77"/>
      <c r="J52" s="3"/>
    </row>
    <row r="53" spans="1:10" s="25" customFormat="1" ht="15" customHeight="1">
      <c r="A53" s="201"/>
      <c r="B53" s="76"/>
      <c r="C53" s="97" t="s">
        <v>216</v>
      </c>
      <c r="D53" s="98"/>
      <c r="E53" s="48"/>
      <c r="F53" s="141">
        <v>1041</v>
      </c>
      <c r="G53" s="430">
        <f>INDEX(Data!$I$4:$BH$90,MATCH($F53,Data!$I$4:$I$90,0),MATCH(G$1,Data!$I$4:$BH$4,0))</f>
        <v>0</v>
      </c>
      <c r="H53" s="23" t="s">
        <v>46</v>
      </c>
      <c r="I53" s="77"/>
      <c r="J53" s="3"/>
    </row>
    <row r="54" spans="1:10" ht="15" customHeight="1">
      <c r="A54" s="201"/>
      <c r="B54" s="323"/>
      <c r="C54" s="46" t="s">
        <v>638</v>
      </c>
      <c r="D54" s="47"/>
      <c r="E54" s="49"/>
      <c r="F54" s="141">
        <v>1213</v>
      </c>
      <c r="G54" s="431">
        <f>INDEX(Data!$I$4:$BH$90,MATCH($F54,Data!$I$4:$I$90,0),MATCH(G$1,Data!$I$4:$BH$4,0))</f>
        <v>643.58345399999996</v>
      </c>
      <c r="H54" s="23" t="s">
        <v>24</v>
      </c>
      <c r="I54" s="77"/>
      <c r="J54" s="3"/>
    </row>
    <row r="55" spans="1:10" s="25" customFormat="1" ht="15" customHeight="1">
      <c r="A55" s="201"/>
      <c r="B55" s="76"/>
      <c r="C55" s="46" t="s">
        <v>225</v>
      </c>
      <c r="D55" s="47"/>
      <c r="E55" s="48"/>
      <c r="F55" s="32"/>
      <c r="G55" s="31"/>
      <c r="H55" s="23"/>
      <c r="I55" s="73"/>
      <c r="J55" s="3"/>
    </row>
    <row r="56" spans="1:10" s="25" customFormat="1" ht="15" customHeight="1">
      <c r="A56" s="201"/>
      <c r="B56" s="76"/>
      <c r="C56" s="142" t="s">
        <v>148</v>
      </c>
      <c r="D56" s="50"/>
      <c r="E56" s="48"/>
      <c r="F56" s="36">
        <v>1043</v>
      </c>
      <c r="G56" s="430">
        <f>INDEX(Data!$I$4:$BH$90,MATCH($F56,Data!$I$4:$I$90,0),MATCH(G$1,Data!$I$4:$BH$4,0))</f>
        <v>122.590523</v>
      </c>
      <c r="H56" s="23" t="s">
        <v>13</v>
      </c>
      <c r="I56" s="77"/>
      <c r="J56" s="3"/>
    </row>
    <row r="57" spans="1:10" s="25" customFormat="1" ht="15" customHeight="1">
      <c r="A57" s="201"/>
      <c r="B57" s="76"/>
      <c r="C57" s="142" t="s">
        <v>19</v>
      </c>
      <c r="D57" s="50"/>
      <c r="E57" s="48"/>
      <c r="F57" s="141">
        <v>1044</v>
      </c>
      <c r="G57" s="430">
        <f>INDEX(Data!$I$4:$BH$90,MATCH($F57,Data!$I$4:$I$90,0),MATCH(G$1,Data!$I$4:$BH$4,0))</f>
        <v>771.57223099999999</v>
      </c>
      <c r="H57" s="23" t="s">
        <v>47</v>
      </c>
      <c r="I57" s="77"/>
      <c r="J57" s="3"/>
    </row>
    <row r="58" spans="1:10" ht="15" customHeight="1">
      <c r="A58" s="201"/>
      <c r="B58" s="76"/>
      <c r="C58" s="503" t="s">
        <v>122</v>
      </c>
      <c r="D58" s="504"/>
      <c r="E58" s="505"/>
      <c r="F58" s="32"/>
      <c r="G58" s="31"/>
      <c r="H58" s="23"/>
      <c r="I58" s="77"/>
      <c r="J58" s="3"/>
    </row>
    <row r="59" spans="1:10" ht="30" customHeight="1">
      <c r="A59" s="201"/>
      <c r="B59" s="76"/>
      <c r="C59" s="503"/>
      <c r="D59" s="504"/>
      <c r="E59" s="505"/>
      <c r="F59" s="141">
        <v>1045</v>
      </c>
      <c r="G59" s="37">
        <f>INDEX(Data!$I$4:$BH$90,MATCH($F59,Data!$I$4:$I$90,0),MATCH(G$1,Data!$I$4:$BH$4,0))</f>
        <v>65316.746207999997</v>
      </c>
      <c r="H59" s="23" t="s">
        <v>31</v>
      </c>
      <c r="I59" s="73"/>
      <c r="J59" s="3"/>
    </row>
    <row r="60" spans="1:10" ht="15" customHeight="1">
      <c r="A60" s="201"/>
      <c r="B60" s="79"/>
      <c r="C60" s="18"/>
      <c r="D60" s="18"/>
      <c r="E60" s="10"/>
      <c r="F60" s="28"/>
      <c r="G60" s="11"/>
      <c r="H60" s="17"/>
      <c r="I60" s="73"/>
      <c r="J60" s="3"/>
    </row>
    <row r="61" spans="1:10" s="25" customFormat="1" ht="15" customHeight="1">
      <c r="A61" s="201"/>
      <c r="B61" s="72"/>
      <c r="C61" s="43" t="s">
        <v>196</v>
      </c>
      <c r="D61" s="44"/>
      <c r="E61" s="45"/>
      <c r="F61" s="59" t="s">
        <v>128</v>
      </c>
      <c r="G61" s="303" t="s">
        <v>359</v>
      </c>
      <c r="H61" s="23"/>
      <c r="I61" s="73"/>
      <c r="J61" s="3"/>
    </row>
    <row r="62" spans="1:10" s="25" customFormat="1" ht="15" customHeight="1">
      <c r="A62" s="201"/>
      <c r="B62" s="76"/>
      <c r="C62" s="46" t="s">
        <v>413</v>
      </c>
      <c r="D62" s="47"/>
      <c r="E62" s="48"/>
      <c r="F62" s="32"/>
      <c r="G62" s="31"/>
      <c r="H62" s="23"/>
      <c r="I62" s="77"/>
      <c r="J62" s="3"/>
    </row>
    <row r="63" spans="1:10" s="25" customFormat="1" ht="15" customHeight="1">
      <c r="A63" s="201"/>
      <c r="B63" s="78"/>
      <c r="C63" s="142" t="s">
        <v>414</v>
      </c>
      <c r="D63" s="47"/>
      <c r="E63" s="48"/>
      <c r="F63" s="141">
        <v>1046</v>
      </c>
      <c r="G63" s="430">
        <f>INDEX(Data!$I$4:$BH$90,MATCH($F63,Data!$I$4:$I$90,0),MATCH(G$1,Data!$I$4:$BH$4,0))</f>
        <v>3678</v>
      </c>
      <c r="H63" s="23" t="s">
        <v>415</v>
      </c>
      <c r="I63" s="77"/>
      <c r="J63" s="3"/>
    </row>
    <row r="64" spans="1:10" s="25" customFormat="1" ht="15" customHeight="1">
      <c r="A64" s="201"/>
      <c r="B64" s="78"/>
      <c r="C64" s="142" t="s">
        <v>416</v>
      </c>
      <c r="D64" s="47"/>
      <c r="E64" s="48"/>
      <c r="F64" s="141">
        <v>1047</v>
      </c>
      <c r="G64" s="430">
        <f>INDEX(Data!$I$4:$BH$90,MATCH($F64,Data!$I$4:$I$90,0),MATCH(G$1,Data!$I$4:$BH$4,0))</f>
        <v>23077</v>
      </c>
      <c r="H64" s="23" t="s">
        <v>417</v>
      </c>
      <c r="I64" s="77"/>
      <c r="J64" s="3"/>
    </row>
    <row r="65" spans="1:10" s="25" customFormat="1" ht="15" customHeight="1">
      <c r="A65" s="201"/>
      <c r="B65" s="74"/>
      <c r="C65" s="142" t="s">
        <v>418</v>
      </c>
      <c r="D65" s="47"/>
      <c r="E65" s="48"/>
      <c r="F65" s="141">
        <v>1105</v>
      </c>
      <c r="G65" s="430">
        <f>INDEX(Data!$I$4:$BH$90,MATCH($F65,Data!$I$4:$I$90,0),MATCH(G$1,Data!$I$4:$BH$4,0))</f>
        <v>0</v>
      </c>
      <c r="H65" s="23" t="s">
        <v>419</v>
      </c>
      <c r="I65" s="77"/>
      <c r="J65" s="3"/>
    </row>
    <row r="66" spans="1:10" s="25" customFormat="1" ht="15" customHeight="1">
      <c r="A66" s="201"/>
      <c r="B66" s="78"/>
      <c r="C66" s="46" t="s">
        <v>420</v>
      </c>
      <c r="D66" s="47"/>
      <c r="E66" s="48"/>
      <c r="F66" s="141">
        <v>1048</v>
      </c>
      <c r="G66" s="430">
        <f>INDEX(Data!$I$4:$BH$90,MATCH($F66,Data!$I$4:$I$90,0),MATCH(G$1,Data!$I$4:$BH$4,0))</f>
        <v>693.26298999999995</v>
      </c>
      <c r="H66" s="23" t="s">
        <v>48</v>
      </c>
      <c r="I66" s="77"/>
      <c r="J66" s="3"/>
    </row>
    <row r="67" spans="1:10" s="25" customFormat="1" ht="15" customHeight="1">
      <c r="A67" s="201"/>
      <c r="B67" s="323"/>
      <c r="C67" s="46" t="s">
        <v>639</v>
      </c>
      <c r="D67" s="47"/>
      <c r="E67" s="48"/>
      <c r="F67" s="141">
        <v>1214</v>
      </c>
      <c r="G67" s="430">
        <f>INDEX(Data!$I$4:$BH$90,MATCH($F67,Data!$I$4:$I$90,0),MATCH(G$1,Data!$I$4:$BH$4,0))</f>
        <v>754.02717099999995</v>
      </c>
      <c r="H67" s="23" t="s">
        <v>49</v>
      </c>
      <c r="I67" s="73"/>
      <c r="J67" s="3"/>
    </row>
    <row r="68" spans="1:10" s="25" customFormat="1" ht="15" customHeight="1">
      <c r="A68" s="201"/>
      <c r="B68" s="78"/>
      <c r="C68" s="46" t="s">
        <v>421</v>
      </c>
      <c r="D68" s="47"/>
      <c r="E68" s="48"/>
      <c r="F68" s="32"/>
      <c r="G68" s="31"/>
      <c r="H68" s="23"/>
      <c r="I68" s="77"/>
      <c r="J68" s="3"/>
    </row>
    <row r="69" spans="1:10" s="25" customFormat="1" ht="15" customHeight="1">
      <c r="A69" s="201"/>
      <c r="B69" s="78"/>
      <c r="C69" s="142" t="s">
        <v>149</v>
      </c>
      <c r="D69" s="50"/>
      <c r="E69" s="48"/>
      <c r="F69" s="141">
        <v>1050</v>
      </c>
      <c r="G69" s="430">
        <f>INDEX(Data!$I$4:$BH$90,MATCH($F69,Data!$I$4:$I$90,0),MATCH(G$1,Data!$I$4:$BH$4,0))</f>
        <v>36.407195000000002</v>
      </c>
      <c r="H69" s="23" t="s">
        <v>422</v>
      </c>
      <c r="I69" s="77"/>
      <c r="J69" s="3"/>
    </row>
    <row r="70" spans="1:10" s="25" customFormat="1" ht="15" customHeight="1">
      <c r="A70" s="201"/>
      <c r="B70" s="78"/>
      <c r="C70" s="142" t="s">
        <v>19</v>
      </c>
      <c r="D70" s="50"/>
      <c r="E70" s="48"/>
      <c r="F70" s="141">
        <v>1051</v>
      </c>
      <c r="G70" s="430">
        <f>INDEX(Data!$I$4:$BH$90,MATCH($F70,Data!$I$4:$I$90,0),MATCH(G$1,Data!$I$4:$BH$4,0))</f>
        <v>696.63385200000005</v>
      </c>
      <c r="H70" s="23" t="s">
        <v>423</v>
      </c>
      <c r="I70" s="77"/>
      <c r="J70" s="3"/>
    </row>
    <row r="71" spans="1:10" s="25" customFormat="1" ht="30" customHeight="1">
      <c r="A71" s="201"/>
      <c r="B71" s="78"/>
      <c r="C71" s="301" t="s">
        <v>424</v>
      </c>
      <c r="D71" s="302"/>
      <c r="E71" s="58"/>
      <c r="F71" s="141">
        <v>1052</v>
      </c>
      <c r="G71" s="37">
        <f>INDEX(Data!$I$4:$BH$90,MATCH($F71,Data!$I$4:$I$90,0),MATCH(G$1,Data!$I$4:$BH$4,0))</f>
        <v>28935.331208</v>
      </c>
      <c r="H71" s="23" t="s">
        <v>425</v>
      </c>
      <c r="I71" s="73"/>
      <c r="J71" s="3"/>
    </row>
    <row r="72" spans="1:10" ht="15" customHeight="1">
      <c r="A72" s="201"/>
      <c r="B72" s="79"/>
      <c r="C72" s="19"/>
      <c r="D72" s="19"/>
      <c r="E72" s="20"/>
      <c r="F72" s="29"/>
      <c r="G72" s="13"/>
      <c r="H72" s="17"/>
      <c r="I72" s="77"/>
      <c r="J72" s="3"/>
    </row>
    <row r="73" spans="1:10" s="25" customFormat="1" ht="15" customHeight="1">
      <c r="A73" s="201"/>
      <c r="B73" s="72"/>
      <c r="C73" s="43" t="s">
        <v>197</v>
      </c>
      <c r="D73" s="44"/>
      <c r="E73" s="45"/>
      <c r="F73" s="42" t="s">
        <v>128</v>
      </c>
      <c r="G73" s="303"/>
      <c r="H73" s="23"/>
      <c r="I73" s="73"/>
      <c r="J73" s="3"/>
    </row>
    <row r="74" spans="1:10" s="25" customFormat="1" ht="15" customHeight="1">
      <c r="A74" s="201"/>
      <c r="B74" s="78"/>
      <c r="C74" s="46" t="s">
        <v>25</v>
      </c>
      <c r="D74" s="47"/>
      <c r="E74" s="48"/>
      <c r="F74" s="141">
        <v>1053</v>
      </c>
      <c r="G74" s="430">
        <f>INDEX(Data!$I$4:$BH$90,MATCH($F74,Data!$I$4:$I$90,0),MATCH(G$1,Data!$I$4:$BH$4,0))</f>
        <v>33129</v>
      </c>
      <c r="H74" s="23" t="s">
        <v>50</v>
      </c>
      <c r="I74" s="77"/>
      <c r="J74" s="3"/>
    </row>
    <row r="75" spans="1:10" s="25" customFormat="1" ht="15" customHeight="1">
      <c r="A75" s="201"/>
      <c r="B75" s="78"/>
      <c r="C75" s="46" t="s">
        <v>26</v>
      </c>
      <c r="D75" s="47"/>
      <c r="E75" s="48"/>
      <c r="F75" s="141">
        <v>1054</v>
      </c>
      <c r="G75" s="430">
        <f>INDEX(Data!$I$4:$BH$90,MATCH($F75,Data!$I$4:$I$90,0),MATCH(G$1,Data!$I$4:$BH$4,0))</f>
        <v>31848</v>
      </c>
      <c r="H75" s="23" t="s">
        <v>51</v>
      </c>
      <c r="I75" s="77"/>
      <c r="J75" s="3"/>
    </row>
    <row r="76" spans="1:10" s="25" customFormat="1" ht="15" customHeight="1">
      <c r="A76" s="201"/>
      <c r="B76" s="78"/>
      <c r="C76" s="46" t="s">
        <v>27</v>
      </c>
      <c r="D76" s="47"/>
      <c r="E76" s="48"/>
      <c r="F76" s="141">
        <v>1055</v>
      </c>
      <c r="G76" s="430">
        <f>INDEX(Data!$I$4:$BH$90,MATCH($F76,Data!$I$4:$I$90,0),MATCH(G$1,Data!$I$4:$BH$4,0))</f>
        <v>9805</v>
      </c>
      <c r="H76" s="23" t="s">
        <v>52</v>
      </c>
      <c r="I76" s="77"/>
      <c r="J76" s="3"/>
    </row>
    <row r="77" spans="1:10" s="25" customFormat="1" ht="15" customHeight="1">
      <c r="A77" s="201"/>
      <c r="B77" s="78"/>
      <c r="C77" s="46" t="s">
        <v>28</v>
      </c>
      <c r="D77" s="47"/>
      <c r="E77" s="48"/>
      <c r="F77" s="141">
        <v>1056</v>
      </c>
      <c r="G77" s="430">
        <f>INDEX(Data!$I$4:$BH$90,MATCH($F77,Data!$I$4:$I$90,0),MATCH(G$1,Data!$I$4:$BH$4,0))</f>
        <v>5856</v>
      </c>
      <c r="H77" s="23" t="s">
        <v>53</v>
      </c>
      <c r="I77" s="77"/>
      <c r="J77" s="3"/>
    </row>
    <row r="78" spans="1:10" s="25" customFormat="1" ht="15" customHeight="1">
      <c r="A78" s="201"/>
      <c r="B78" s="78"/>
      <c r="C78" s="46" t="s">
        <v>29</v>
      </c>
      <c r="D78" s="47"/>
      <c r="E78" s="48"/>
      <c r="F78" s="141">
        <v>1057</v>
      </c>
      <c r="G78" s="430">
        <f>INDEX(Data!$I$4:$BH$90,MATCH($F78,Data!$I$4:$I$90,0),MATCH(G$1,Data!$I$4:$BH$4,0))</f>
        <v>9944</v>
      </c>
      <c r="H78" s="23" t="s">
        <v>54</v>
      </c>
      <c r="I78" s="77"/>
      <c r="J78" s="3"/>
    </row>
    <row r="79" spans="1:10" s="25" customFormat="1" ht="15" customHeight="1">
      <c r="A79" s="201"/>
      <c r="B79" s="78"/>
      <c r="C79" s="46" t="s">
        <v>30</v>
      </c>
      <c r="D79" s="47"/>
      <c r="E79" s="48"/>
      <c r="F79" s="141">
        <v>1058</v>
      </c>
      <c r="G79" s="430">
        <f>INDEX(Data!$I$4:$BH$90,MATCH($F79,Data!$I$4:$I$90,0),MATCH(G$1,Data!$I$4:$BH$4,0))</f>
        <v>19251.2</v>
      </c>
      <c r="H79" s="23" t="s">
        <v>55</v>
      </c>
      <c r="I79" s="77"/>
      <c r="J79" s="3"/>
    </row>
    <row r="80" spans="1:10" ht="15" customHeight="1">
      <c r="A80" s="201"/>
      <c r="B80" s="78"/>
      <c r="C80" s="46" t="s">
        <v>119</v>
      </c>
      <c r="D80" s="47"/>
      <c r="E80" s="48"/>
      <c r="F80" s="141">
        <v>1059</v>
      </c>
      <c r="G80" s="430">
        <f>INDEX(Data!$I$4:$BH$90,MATCH($F80,Data!$I$4:$I$90,0),MATCH(G$1,Data!$I$4:$BH$4,0))</f>
        <v>2008</v>
      </c>
      <c r="H80" s="23" t="s">
        <v>56</v>
      </c>
      <c r="I80" s="77"/>
      <c r="J80" s="3"/>
    </row>
    <row r="81" spans="1:10" ht="20.100000000000001" customHeight="1">
      <c r="A81" s="201"/>
      <c r="B81" s="78"/>
      <c r="C81" s="301" t="s">
        <v>532</v>
      </c>
      <c r="D81" s="302"/>
      <c r="E81" s="58"/>
      <c r="F81" s="141">
        <v>1060</v>
      </c>
      <c r="G81" s="37">
        <f>INDEX(Data!$I$4:$BH$90,MATCH($F81,Data!$I$4:$I$90,0),MATCH(G$1,Data!$I$4:$BH$4,0))</f>
        <v>111841.2</v>
      </c>
      <c r="H81" s="23" t="s">
        <v>600</v>
      </c>
      <c r="I81" s="73"/>
      <c r="J81" s="3"/>
    </row>
    <row r="82" spans="1:10" ht="20.100000000000001" customHeight="1">
      <c r="A82" s="201"/>
      <c r="B82" s="111"/>
      <c r="C82" s="112"/>
      <c r="D82" s="112"/>
      <c r="E82" s="104"/>
      <c r="F82" s="113"/>
      <c r="G82" s="104"/>
      <c r="H82" s="114"/>
      <c r="I82" s="115"/>
      <c r="J82" s="3"/>
    </row>
    <row r="83" spans="1:10" ht="20.100000000000001" customHeight="1">
      <c r="A83" s="201"/>
      <c r="B83" s="51" t="s">
        <v>59</v>
      </c>
      <c r="C83" s="52"/>
      <c r="D83" s="52"/>
      <c r="E83" s="52"/>
      <c r="F83" s="52"/>
      <c r="G83" s="52"/>
      <c r="H83" s="69"/>
      <c r="I83" s="53"/>
      <c r="J83" s="3"/>
    </row>
    <row r="84" spans="1:10" ht="15" customHeight="1">
      <c r="A84" s="201"/>
      <c r="B84" s="127"/>
      <c r="C84" s="128"/>
      <c r="D84" s="128"/>
      <c r="E84" s="129"/>
      <c r="F84" s="130"/>
      <c r="G84" s="131"/>
      <c r="H84" s="132"/>
      <c r="I84" s="121"/>
      <c r="J84" s="3"/>
    </row>
    <row r="85" spans="1:10" ht="15" customHeight="1">
      <c r="A85" s="201"/>
      <c r="B85" s="74"/>
      <c r="C85" s="43" t="s">
        <v>198</v>
      </c>
      <c r="D85" s="44"/>
      <c r="E85" s="45"/>
      <c r="F85" s="42" t="s">
        <v>128</v>
      </c>
      <c r="G85" s="303" t="s">
        <v>359</v>
      </c>
      <c r="H85" s="23"/>
      <c r="I85" s="73"/>
      <c r="J85" s="3"/>
    </row>
    <row r="86" spans="1:10" ht="15" customHeight="1">
      <c r="A86" s="201"/>
      <c r="B86" s="74"/>
      <c r="C86" s="46" t="s">
        <v>426</v>
      </c>
      <c r="D86" s="47"/>
      <c r="E86" s="48"/>
      <c r="F86" s="141">
        <v>1061</v>
      </c>
      <c r="G86" s="430">
        <f>INDEX(Data!$I$4:$BH$90,MATCH($F86,Data!$I$4:$I$90,0),MATCH(G$1,Data!$I$4:$BH$4,0))</f>
        <v>70871.522167679999</v>
      </c>
      <c r="H86" s="23" t="s">
        <v>60</v>
      </c>
      <c r="I86" s="73"/>
      <c r="J86" s="3"/>
    </row>
    <row r="87" spans="1:10" ht="15" customHeight="1">
      <c r="A87" s="201"/>
      <c r="B87" s="74"/>
      <c r="C87" s="46" t="s">
        <v>427</v>
      </c>
      <c r="D87" s="47"/>
      <c r="E87" s="48"/>
      <c r="F87" s="141">
        <v>1062</v>
      </c>
      <c r="G87" s="430">
        <f>INDEX(Data!$I$4:$BH$90,MATCH($F87,Data!$I$4:$I$90,0),MATCH(G$1,Data!$I$4:$BH$4,0))</f>
        <v>0</v>
      </c>
      <c r="H87" s="23" t="s">
        <v>61</v>
      </c>
      <c r="I87" s="73"/>
      <c r="J87" s="3"/>
    </row>
    <row r="88" spans="1:10" ht="15" customHeight="1">
      <c r="A88" s="201"/>
      <c r="B88" s="74"/>
      <c r="C88" s="46" t="s">
        <v>428</v>
      </c>
      <c r="D88" s="47"/>
      <c r="E88" s="48"/>
      <c r="F88" s="141">
        <v>1063</v>
      </c>
      <c r="G88" s="430">
        <f>INDEX(Data!$I$4:$BH$90,MATCH($F88,Data!$I$4:$I$90,0),MATCH(G$1,Data!$I$4:$BH$4,0))</f>
        <v>69552.58765115001</v>
      </c>
      <c r="H88" s="23" t="s">
        <v>62</v>
      </c>
      <c r="I88" s="73"/>
      <c r="J88" s="3"/>
    </row>
    <row r="89" spans="1:10" ht="15" customHeight="1">
      <c r="A89" s="201"/>
      <c r="B89" s="74"/>
      <c r="C89" s="46" t="s">
        <v>429</v>
      </c>
      <c r="D89" s="47"/>
      <c r="E89" s="48"/>
      <c r="F89" s="141">
        <v>1064</v>
      </c>
      <c r="G89" s="430">
        <f>INDEX(Data!$I$4:$BH$90,MATCH($F89,Data!$I$4:$I$90,0),MATCH(G$1,Data!$I$4:$BH$4,0))</f>
        <v>168832.88343633997</v>
      </c>
      <c r="H89" s="23" t="s">
        <v>63</v>
      </c>
      <c r="I89" s="73"/>
      <c r="J89" s="3"/>
    </row>
    <row r="90" spans="1:10" ht="15" customHeight="1">
      <c r="A90" s="201"/>
      <c r="B90" s="74"/>
      <c r="C90" s="46" t="s">
        <v>430</v>
      </c>
      <c r="D90" s="47"/>
      <c r="E90" s="48"/>
      <c r="F90" s="141">
        <v>1065</v>
      </c>
      <c r="G90" s="430">
        <f>INDEX(Data!$I$4:$BH$90,MATCH($F90,Data!$I$4:$I$90,0),MATCH(G$1,Data!$I$4:$BH$4,0))</f>
        <v>183.06734688000003</v>
      </c>
      <c r="H90" s="23" t="s">
        <v>64</v>
      </c>
      <c r="I90" s="73"/>
      <c r="J90" s="3"/>
    </row>
    <row r="91" spans="1:10" ht="15" customHeight="1">
      <c r="A91" s="201"/>
      <c r="B91" s="74"/>
      <c r="C91" s="46" t="s">
        <v>431</v>
      </c>
      <c r="D91" s="47"/>
      <c r="E91" s="48"/>
      <c r="F91" s="141">
        <v>1066</v>
      </c>
      <c r="G91" s="430">
        <f>INDEX(Data!$I$4:$BH$90,MATCH($F91,Data!$I$4:$I$90,0),MATCH(G$1,Data!$I$4:$BH$4,0))</f>
        <v>5672555.4493356217</v>
      </c>
      <c r="H91" s="23" t="s">
        <v>65</v>
      </c>
      <c r="I91" s="73"/>
      <c r="J91" s="3"/>
    </row>
    <row r="92" spans="1:10" ht="15" customHeight="1">
      <c r="A92" s="201"/>
      <c r="B92" s="74"/>
      <c r="C92" s="46" t="s">
        <v>432</v>
      </c>
      <c r="D92" s="47"/>
      <c r="E92" s="48"/>
      <c r="F92" s="141">
        <v>1067</v>
      </c>
      <c r="G92" s="430">
        <f>INDEX(Data!$I$4:$BH$90,MATCH($F92,Data!$I$4:$I$90,0),MATCH(G$1,Data!$I$4:$BH$4,0))</f>
        <v>592553.10696577968</v>
      </c>
      <c r="H92" s="23" t="s">
        <v>66</v>
      </c>
      <c r="I92" s="73"/>
      <c r="J92" s="3"/>
    </row>
    <row r="93" spans="1:10" ht="15" customHeight="1">
      <c r="A93" s="201"/>
      <c r="B93" s="74"/>
      <c r="C93" s="46" t="s">
        <v>433</v>
      </c>
      <c r="D93" s="47"/>
      <c r="E93" s="48"/>
      <c r="F93" s="141">
        <v>1068</v>
      </c>
      <c r="G93" s="430">
        <f>INDEX(Data!$I$4:$BH$90,MATCH($F93,Data!$I$4:$I$90,0),MATCH(G$1,Data!$I$4:$BH$4,0))</f>
        <v>85848.939582099993</v>
      </c>
      <c r="H93" s="23" t="s">
        <v>67</v>
      </c>
      <c r="I93" s="73"/>
      <c r="J93" s="3"/>
    </row>
    <row r="94" spans="1:10" ht="15" customHeight="1">
      <c r="A94" s="201"/>
      <c r="B94" s="74"/>
      <c r="C94" s="46" t="s">
        <v>434</v>
      </c>
      <c r="D94" s="47"/>
      <c r="E94" s="48"/>
      <c r="F94" s="141">
        <v>1069</v>
      </c>
      <c r="G94" s="430">
        <f>INDEX(Data!$I$4:$BH$90,MATCH($F94,Data!$I$4:$I$90,0),MATCH(G$1,Data!$I$4:$BH$4,0))</f>
        <v>16.848986019999998</v>
      </c>
      <c r="H94" s="23" t="s">
        <v>68</v>
      </c>
      <c r="I94" s="73"/>
      <c r="J94" s="3"/>
    </row>
    <row r="95" spans="1:10" ht="15" customHeight="1">
      <c r="A95" s="201"/>
      <c r="B95" s="74"/>
      <c r="C95" s="46" t="s">
        <v>435</v>
      </c>
      <c r="D95" s="47"/>
      <c r="E95" s="48"/>
      <c r="F95" s="141">
        <v>1070</v>
      </c>
      <c r="G95" s="430">
        <f>INDEX(Data!$I$4:$BH$90,MATCH($F95,Data!$I$4:$I$90,0),MATCH(G$1,Data!$I$4:$BH$4,0))</f>
        <v>193157.14393380997</v>
      </c>
      <c r="H95" s="331" t="s">
        <v>69</v>
      </c>
      <c r="I95" s="73"/>
      <c r="J95" s="3"/>
    </row>
    <row r="96" spans="1:10" ht="15" customHeight="1">
      <c r="A96" s="201"/>
      <c r="B96" s="74"/>
      <c r="C96" s="330" t="s">
        <v>640</v>
      </c>
      <c r="D96" s="406"/>
      <c r="E96" s="407"/>
      <c r="F96" s="36">
        <v>1108</v>
      </c>
      <c r="G96" s="430">
        <f>INDEX(Data!$I$4:$BH$90,MATCH($F96,Data!$I$4:$I$90,0),MATCH(G$1,Data!$I$4:$BH$4,0))</f>
        <v>4633.146859219999</v>
      </c>
      <c r="H96" s="331" t="s">
        <v>70</v>
      </c>
      <c r="I96" s="73"/>
      <c r="J96" s="3"/>
    </row>
    <row r="97" spans="1:10" ht="15" customHeight="1">
      <c r="A97" s="201"/>
      <c r="B97" s="74"/>
      <c r="C97" s="330" t="s">
        <v>641</v>
      </c>
      <c r="D97" s="47"/>
      <c r="E97" s="48"/>
      <c r="F97" s="141">
        <v>1071</v>
      </c>
      <c r="G97" s="430">
        <f>INDEX(Data!$I$4:$BH$90,MATCH($F97,Data!$I$4:$I$90,0),MATCH(G$1,Data!$I$4:$BH$4,0))</f>
        <v>83449.71384343</v>
      </c>
      <c r="H97" s="331" t="s">
        <v>71</v>
      </c>
      <c r="I97" s="73"/>
      <c r="J97" s="3"/>
    </row>
    <row r="98" spans="1:10" ht="20.100000000000001" customHeight="1">
      <c r="A98" s="201"/>
      <c r="B98" s="74"/>
      <c r="C98" s="330" t="s">
        <v>642</v>
      </c>
      <c r="D98" s="47"/>
      <c r="E98" s="48"/>
      <c r="F98" s="141">
        <v>1072</v>
      </c>
      <c r="G98" s="430">
        <f>INDEX(Data!$I$4:$BH$90,MATCH($F98,Data!$I$4:$I$90,0),MATCH(G$1,Data!$I$4:$BH$4,0))</f>
        <v>7093956.6076457603</v>
      </c>
      <c r="H98" s="331" t="s">
        <v>534</v>
      </c>
      <c r="I98" s="73"/>
      <c r="J98" s="3"/>
    </row>
    <row r="99" spans="1:10" ht="20.100000000000001" customHeight="1">
      <c r="A99" s="201"/>
      <c r="B99" s="79"/>
      <c r="C99" s="301" t="s">
        <v>643</v>
      </c>
      <c r="D99" s="305"/>
      <c r="E99" s="306"/>
      <c r="F99" s="141">
        <v>1073</v>
      </c>
      <c r="G99" s="37">
        <f>INDEX(Data!$I$4:$BH$90,MATCH($F99,Data!$I$4:$I$90,0),MATCH(G$1,Data!$I$4:$BH$4,0))</f>
        <v>14035611.017753793</v>
      </c>
      <c r="H99" s="331" t="s">
        <v>376</v>
      </c>
      <c r="I99" s="73"/>
      <c r="J99" s="3"/>
    </row>
    <row r="100" spans="1:10" ht="15" customHeight="1">
      <c r="A100" s="201"/>
      <c r="B100" s="79"/>
      <c r="C100" s="18"/>
      <c r="D100" s="18"/>
      <c r="E100" s="10"/>
      <c r="F100" s="28"/>
      <c r="G100" s="11"/>
      <c r="H100" s="17"/>
      <c r="I100" s="73"/>
      <c r="J100" s="3"/>
    </row>
    <row r="101" spans="1:10" ht="15" customHeight="1">
      <c r="A101" s="201"/>
      <c r="B101" s="72"/>
      <c r="C101" s="61" t="s">
        <v>199</v>
      </c>
      <c r="D101" s="67"/>
      <c r="E101" s="68"/>
      <c r="F101" s="59" t="s">
        <v>128</v>
      </c>
      <c r="G101" s="303" t="s">
        <v>359</v>
      </c>
      <c r="H101" s="23"/>
      <c r="I101" s="73"/>
      <c r="J101" s="3"/>
    </row>
    <row r="102" spans="1:10" ht="30" customHeight="1">
      <c r="A102" s="201"/>
      <c r="B102" s="80"/>
      <c r="C102" s="301" t="s">
        <v>535</v>
      </c>
      <c r="D102" s="145"/>
      <c r="E102" s="58"/>
      <c r="F102" s="141">
        <v>1074</v>
      </c>
      <c r="G102" s="430">
        <f>INDEX(Data!$I$4:$BH$90,MATCH($F102,Data!$I$4:$I$90,0),MATCH(G$1,Data!$I$4:$BH$4,0))</f>
        <v>155902</v>
      </c>
      <c r="H102" s="23" t="s">
        <v>377</v>
      </c>
      <c r="I102" s="73"/>
      <c r="J102" s="3"/>
    </row>
    <row r="103" spans="1:10" ht="15" customHeight="1">
      <c r="A103" s="201"/>
      <c r="B103" s="79"/>
      <c r="C103" s="18"/>
      <c r="D103" s="18"/>
      <c r="E103" s="10"/>
      <c r="F103" s="28"/>
      <c r="G103" s="11"/>
      <c r="H103" s="17"/>
      <c r="I103" s="73"/>
      <c r="J103" s="3"/>
    </row>
    <row r="104" spans="1:10" ht="15" customHeight="1">
      <c r="A104" s="201"/>
      <c r="B104" s="72"/>
      <c r="C104" s="43" t="s">
        <v>200</v>
      </c>
      <c r="D104" s="44"/>
      <c r="E104" s="45"/>
      <c r="F104" s="59" t="s">
        <v>128</v>
      </c>
      <c r="G104" s="303" t="s">
        <v>359</v>
      </c>
      <c r="H104" s="23"/>
      <c r="I104" s="73"/>
      <c r="J104" s="3"/>
    </row>
    <row r="105" spans="1:10" ht="15" customHeight="1">
      <c r="A105" s="201"/>
      <c r="B105" s="74"/>
      <c r="C105" s="46" t="s">
        <v>72</v>
      </c>
      <c r="D105" s="47"/>
      <c r="E105" s="48"/>
      <c r="F105" s="36">
        <v>1075</v>
      </c>
      <c r="G105" s="430">
        <f>INDEX(Data!$I$4:$BH$90,MATCH($F105,Data!$I$4:$I$90,0),MATCH(G$1,Data!$I$4:$BH$4,0))</f>
        <v>592.09999999999991</v>
      </c>
      <c r="H105" s="23" t="s">
        <v>74</v>
      </c>
      <c r="I105" s="73"/>
      <c r="J105" s="3"/>
    </row>
    <row r="106" spans="1:10" ht="15" customHeight="1">
      <c r="A106" s="201"/>
      <c r="B106" s="74"/>
      <c r="C106" s="99" t="s">
        <v>73</v>
      </c>
      <c r="D106" s="100"/>
      <c r="E106" s="48"/>
      <c r="F106" s="141">
        <v>1076</v>
      </c>
      <c r="G106" s="430">
        <f>INDEX(Data!$I$4:$BH$90,MATCH($F106,Data!$I$4:$I$90,0),MATCH(G$1,Data!$I$4:$BH$4,0))</f>
        <v>8745.9767575499991</v>
      </c>
      <c r="H106" s="23" t="s">
        <v>75</v>
      </c>
      <c r="I106" s="73"/>
      <c r="J106" s="3"/>
    </row>
    <row r="107" spans="1:10" ht="20.100000000000001" customHeight="1">
      <c r="A107" s="201"/>
      <c r="B107" s="74"/>
      <c r="C107" s="301" t="s">
        <v>537</v>
      </c>
      <c r="D107" s="302"/>
      <c r="E107" s="58"/>
      <c r="F107" s="141">
        <v>1077</v>
      </c>
      <c r="G107" s="37">
        <f>INDEX(Data!$I$4:$BH$90,MATCH($F107,Data!$I$4:$I$90,0),MATCH(G$1,Data!$I$4:$BH$4,0))</f>
        <v>9338.0767575499995</v>
      </c>
      <c r="H107" s="23" t="s">
        <v>378</v>
      </c>
      <c r="I107" s="73"/>
      <c r="J107" s="3"/>
    </row>
    <row r="108" spans="1:10" ht="20.100000000000001" customHeight="1">
      <c r="A108" s="201"/>
      <c r="B108" s="111"/>
      <c r="C108" s="112"/>
      <c r="D108" s="112"/>
      <c r="E108" s="104"/>
      <c r="F108" s="113"/>
      <c r="G108" s="104"/>
      <c r="H108" s="114"/>
      <c r="I108" s="115"/>
      <c r="J108" s="3"/>
    </row>
    <row r="109" spans="1:10" ht="20.100000000000001" customHeight="1">
      <c r="A109" s="201"/>
      <c r="B109" s="51" t="s">
        <v>76</v>
      </c>
      <c r="C109" s="52"/>
      <c r="D109" s="52"/>
      <c r="E109" s="52"/>
      <c r="F109" s="52"/>
      <c r="G109" s="52"/>
      <c r="H109" s="69"/>
      <c r="I109" s="53"/>
      <c r="J109" s="3"/>
    </row>
    <row r="110" spans="1:10" ht="15" customHeight="1">
      <c r="A110" s="201"/>
      <c r="B110" s="127"/>
      <c r="C110" s="128"/>
      <c r="D110" s="128"/>
      <c r="E110" s="129"/>
      <c r="F110" s="130"/>
      <c r="G110" s="131"/>
      <c r="H110" s="132"/>
      <c r="I110" s="121"/>
      <c r="J110" s="3"/>
    </row>
    <row r="111" spans="1:10" ht="15" customHeight="1">
      <c r="A111" s="201"/>
      <c r="B111" s="72"/>
      <c r="C111" s="43" t="s">
        <v>201</v>
      </c>
      <c r="D111" s="44"/>
      <c r="E111" s="54"/>
      <c r="F111" s="59" t="s">
        <v>128</v>
      </c>
      <c r="G111" s="303" t="s">
        <v>359</v>
      </c>
      <c r="H111" s="23"/>
      <c r="I111" s="73"/>
      <c r="J111" s="3"/>
    </row>
    <row r="112" spans="1:10" ht="15" customHeight="1">
      <c r="A112" s="201"/>
      <c r="B112" s="81"/>
      <c r="C112" s="46" t="s">
        <v>77</v>
      </c>
      <c r="D112" s="47"/>
      <c r="E112" s="48"/>
      <c r="F112" s="141">
        <v>1078</v>
      </c>
      <c r="G112" s="430">
        <f>INDEX(Data!$I$4:$BH$90,MATCH($F112,Data!$I$4:$I$90,0),MATCH(G$1,Data!$I$4:$BH$4,0))</f>
        <v>1081595.5703439999</v>
      </c>
      <c r="H112" s="23" t="s">
        <v>79</v>
      </c>
      <c r="I112" s="73"/>
      <c r="J112" s="3"/>
    </row>
    <row r="113" spans="1:10" ht="15" customHeight="1">
      <c r="A113" s="201"/>
      <c r="B113" s="81"/>
      <c r="C113" s="99" t="s">
        <v>78</v>
      </c>
      <c r="D113" s="100"/>
      <c r="E113" s="48"/>
      <c r="F113" s="141">
        <v>1079</v>
      </c>
      <c r="G113" s="430">
        <f>INDEX(Data!$I$4:$BH$90,MATCH($F113,Data!$I$4:$I$90,0),MATCH(G$1,Data!$I$4:$BH$4,0))</f>
        <v>1382805.5751255001</v>
      </c>
      <c r="H113" s="23" t="s">
        <v>80</v>
      </c>
      <c r="I113" s="73"/>
      <c r="J113" s="3"/>
    </row>
    <row r="114" spans="1:10" ht="30" customHeight="1">
      <c r="A114" s="201"/>
      <c r="B114" s="81"/>
      <c r="C114" s="301" t="s">
        <v>116</v>
      </c>
      <c r="D114" s="302"/>
      <c r="E114" s="58"/>
      <c r="F114" s="141">
        <v>1080</v>
      </c>
      <c r="G114" s="37">
        <f>INDEX(Data!$I$4:$BH$90,MATCH($F114,Data!$I$4:$I$90,0),MATCH(G$1,Data!$I$4:$BH$4,0))</f>
        <v>2464401.1454694998</v>
      </c>
      <c r="H114" s="23" t="s">
        <v>81</v>
      </c>
      <c r="I114" s="73"/>
      <c r="J114" s="3"/>
    </row>
    <row r="115" spans="1:10" ht="15" customHeight="1">
      <c r="A115" s="201"/>
      <c r="B115" s="79"/>
      <c r="C115" s="18"/>
      <c r="D115" s="18"/>
      <c r="E115" s="10"/>
      <c r="F115" s="28"/>
      <c r="G115" s="11"/>
      <c r="H115" s="17"/>
      <c r="I115" s="73"/>
      <c r="J115" s="3"/>
    </row>
    <row r="116" spans="1:10" ht="15" customHeight="1">
      <c r="A116" s="201"/>
      <c r="B116" s="72"/>
      <c r="C116" s="43" t="s">
        <v>202</v>
      </c>
      <c r="D116" s="44"/>
      <c r="E116" s="54"/>
      <c r="F116" s="59" t="s">
        <v>128</v>
      </c>
      <c r="G116" s="303" t="s">
        <v>359</v>
      </c>
      <c r="H116" s="23"/>
      <c r="I116" s="73"/>
      <c r="J116" s="3"/>
    </row>
    <row r="117" spans="1:10" ht="15" customHeight="1">
      <c r="A117" s="201"/>
      <c r="B117" s="74"/>
      <c r="C117" s="46" t="s">
        <v>82</v>
      </c>
      <c r="D117" s="47"/>
      <c r="E117" s="48"/>
      <c r="F117" s="141">
        <v>1081</v>
      </c>
      <c r="G117" s="431">
        <f>INDEX(Data!$I$4:$BH$90,MATCH($F117,Data!$I$4:$I$90,0),MATCH(G$1,Data!$I$4:$BH$4,0))</f>
        <v>1498.0809999999999</v>
      </c>
      <c r="H117" s="23" t="s">
        <v>86</v>
      </c>
      <c r="I117" s="73"/>
      <c r="J117" s="3"/>
    </row>
    <row r="118" spans="1:10" ht="15" customHeight="1">
      <c r="A118" s="201"/>
      <c r="B118" s="74"/>
      <c r="C118" s="46" t="s">
        <v>83</v>
      </c>
      <c r="D118" s="47"/>
      <c r="E118" s="48"/>
      <c r="F118" s="141">
        <v>1082</v>
      </c>
      <c r="G118" s="430">
        <f>INDEX(Data!$I$4:$BH$90,MATCH($F118,Data!$I$4:$I$90,0),MATCH(G$1,Data!$I$4:$BH$4,0))</f>
        <v>41146</v>
      </c>
      <c r="H118" s="23" t="s">
        <v>114</v>
      </c>
      <c r="I118" s="73"/>
    </row>
    <row r="119" spans="1:10" ht="15" customHeight="1">
      <c r="A119" s="201"/>
      <c r="B119" s="74"/>
      <c r="C119" s="46" t="s">
        <v>84</v>
      </c>
      <c r="D119" s="47"/>
      <c r="E119" s="48"/>
      <c r="F119" s="141">
        <v>1083</v>
      </c>
      <c r="G119" s="430">
        <f>INDEX(Data!$I$4:$BH$90,MATCH($F119,Data!$I$4:$I$90,0),MATCH(G$1,Data!$I$4:$BH$4,0))</f>
        <v>37802</v>
      </c>
      <c r="H119" s="23" t="s">
        <v>87</v>
      </c>
      <c r="I119" s="73"/>
    </row>
    <row r="120" spans="1:10" ht="15" customHeight="1">
      <c r="A120" s="201"/>
      <c r="B120" s="74"/>
      <c r="C120" s="99" t="s">
        <v>127</v>
      </c>
      <c r="D120" s="100"/>
      <c r="E120" s="48"/>
      <c r="F120" s="141">
        <v>1084</v>
      </c>
      <c r="G120" s="431">
        <f>INDEX(Data!$I$4:$BH$90,MATCH($F120,Data!$I$4:$I$90,0),MATCH(G$1,Data!$I$4:$BH$4,0))</f>
        <v>3013</v>
      </c>
      <c r="H120" s="23" t="s">
        <v>88</v>
      </c>
      <c r="I120" s="73"/>
    </row>
    <row r="121" spans="1:10" ht="30" customHeight="1">
      <c r="A121" s="201"/>
      <c r="B121" s="74"/>
      <c r="C121" s="301" t="s">
        <v>539</v>
      </c>
      <c r="D121" s="302"/>
      <c r="E121" s="58"/>
      <c r="F121" s="141">
        <v>1085</v>
      </c>
      <c r="G121" s="37">
        <f>INDEX(Data!$I$4:$BH$90,MATCH($F121,Data!$I$4:$I$90,0),MATCH(G$1,Data!$I$4:$BH$4,0))</f>
        <v>1829.0809999999983</v>
      </c>
      <c r="H121" s="23" t="s">
        <v>601</v>
      </c>
      <c r="I121" s="73"/>
      <c r="J121" s="3"/>
    </row>
    <row r="122" spans="1:10" ht="15" customHeight="1">
      <c r="A122" s="201"/>
      <c r="B122" s="79"/>
      <c r="C122" s="18"/>
      <c r="D122" s="18"/>
      <c r="E122" s="10"/>
      <c r="F122" s="28"/>
      <c r="G122" s="11"/>
      <c r="H122" s="17"/>
      <c r="I122" s="73"/>
      <c r="J122" s="3"/>
    </row>
    <row r="123" spans="1:10" ht="15" customHeight="1">
      <c r="A123" s="201"/>
      <c r="B123" s="72"/>
      <c r="C123" s="43" t="s">
        <v>203</v>
      </c>
      <c r="D123" s="44"/>
      <c r="E123" s="45"/>
      <c r="F123" s="59" t="s">
        <v>128</v>
      </c>
      <c r="G123" s="303" t="s">
        <v>359</v>
      </c>
      <c r="H123" s="23"/>
      <c r="I123" s="73"/>
    </row>
    <row r="124" spans="1:10" ht="20.100000000000001" customHeight="1">
      <c r="A124" s="201"/>
      <c r="B124" s="74"/>
      <c r="C124" s="301" t="s">
        <v>436</v>
      </c>
      <c r="D124" s="145"/>
      <c r="E124" s="58"/>
      <c r="F124" s="141">
        <v>1086</v>
      </c>
      <c r="G124" s="430">
        <f>INDEX(Data!$I$4:$BH$90,MATCH($F124,Data!$I$4:$I$90,0),MATCH(G$1,Data!$I$4:$BH$4,0))</f>
        <v>1112</v>
      </c>
      <c r="H124" s="23" t="s">
        <v>89</v>
      </c>
      <c r="I124" s="73"/>
      <c r="J124" s="3"/>
    </row>
    <row r="125" spans="1:10" ht="20.100000000000001" customHeight="1">
      <c r="A125" s="201"/>
      <c r="B125" s="111"/>
      <c r="C125" s="112"/>
      <c r="D125" s="112"/>
      <c r="E125" s="104"/>
      <c r="F125" s="113"/>
      <c r="G125" s="104"/>
      <c r="H125" s="114"/>
      <c r="I125" s="115"/>
    </row>
    <row r="126" spans="1:10" ht="20.100000000000001" customHeight="1">
      <c r="A126" s="201"/>
      <c r="B126" s="51" t="s">
        <v>90</v>
      </c>
      <c r="C126" s="52"/>
      <c r="D126" s="52"/>
      <c r="E126" s="52"/>
      <c r="F126" s="52"/>
      <c r="G126" s="52"/>
      <c r="H126" s="69"/>
      <c r="I126" s="53"/>
      <c r="J126" s="3"/>
    </row>
    <row r="127" spans="1:10" ht="15" customHeight="1">
      <c r="A127" s="201"/>
      <c r="B127" s="127"/>
      <c r="C127" s="128"/>
      <c r="D127" s="128"/>
      <c r="E127" s="129"/>
      <c r="F127" s="130"/>
      <c r="G127" s="131"/>
      <c r="H127" s="132"/>
      <c r="I127" s="121"/>
      <c r="J127" s="3"/>
    </row>
    <row r="128" spans="1:10" ht="15" customHeight="1">
      <c r="A128" s="201"/>
      <c r="B128" s="72"/>
      <c r="C128" s="43" t="s">
        <v>204</v>
      </c>
      <c r="D128" s="44"/>
      <c r="E128" s="45"/>
      <c r="F128" s="59" t="s">
        <v>128</v>
      </c>
      <c r="G128" s="303" t="s">
        <v>359</v>
      </c>
      <c r="H128" s="23"/>
      <c r="I128" s="73"/>
      <c r="J128" s="3"/>
    </row>
    <row r="129" spans="1:10" ht="30" customHeight="1">
      <c r="A129" s="201"/>
      <c r="B129" s="74"/>
      <c r="C129" s="301" t="s">
        <v>218</v>
      </c>
      <c r="D129" s="145"/>
      <c r="E129" s="58"/>
      <c r="F129" s="141">
        <v>1087</v>
      </c>
      <c r="G129" s="430">
        <f>INDEX(Data!$I$4:$BH$90,MATCH($F129,Data!$I$4:$I$90,0),MATCH(G$1,Data!$I$4:$BH$4,0))</f>
        <v>80319.82740430643</v>
      </c>
      <c r="H129" s="23" t="s">
        <v>602</v>
      </c>
      <c r="I129" s="73"/>
      <c r="J129" s="3"/>
    </row>
    <row r="130" spans="1:10" ht="15" customHeight="1">
      <c r="A130" s="201"/>
      <c r="B130" s="79"/>
      <c r="C130" s="18"/>
      <c r="D130" s="18"/>
      <c r="E130" s="10"/>
      <c r="F130" s="28"/>
      <c r="G130" s="11"/>
      <c r="H130" s="17"/>
      <c r="I130" s="73"/>
      <c r="J130" s="3"/>
    </row>
    <row r="131" spans="1:10" ht="15" customHeight="1">
      <c r="A131" s="201"/>
      <c r="B131" s="72"/>
      <c r="C131" s="43" t="s">
        <v>205</v>
      </c>
      <c r="D131" s="44"/>
      <c r="E131" s="45"/>
      <c r="F131" s="66" t="s">
        <v>128</v>
      </c>
      <c r="G131" s="303" t="s">
        <v>359</v>
      </c>
      <c r="H131" s="23"/>
      <c r="I131" s="73"/>
    </row>
    <row r="132" spans="1:10" ht="15" customHeight="1">
      <c r="A132" s="201"/>
      <c r="B132" s="74"/>
      <c r="C132" s="46" t="s">
        <v>100</v>
      </c>
      <c r="D132" s="47"/>
      <c r="E132" s="48"/>
      <c r="F132" s="141">
        <v>1088</v>
      </c>
      <c r="G132" s="430">
        <f>INDEX(Data!$I$4:$BH$90,MATCH($F132,Data!$I$4:$I$90,0),MATCH(G$1,Data!$I$4:$BH$4,0))</f>
        <v>29553.176999999996</v>
      </c>
      <c r="H132" s="23" t="s">
        <v>91</v>
      </c>
      <c r="I132" s="73"/>
    </row>
    <row r="133" spans="1:10" ht="15" customHeight="1">
      <c r="A133" s="201"/>
      <c r="B133" s="74"/>
      <c r="C133" s="142" t="s">
        <v>113</v>
      </c>
      <c r="D133" s="50"/>
      <c r="E133" s="48"/>
      <c r="F133" s="141">
        <v>1089</v>
      </c>
      <c r="G133" s="430">
        <f>INDEX(Data!$I$4:$BH$90,MATCH($F133,Data!$I$4:$I$90,0),MATCH(G$1,Data!$I$4:$BH$4,0))</f>
        <v>0</v>
      </c>
      <c r="H133" s="23" t="s">
        <v>93</v>
      </c>
      <c r="I133" s="73"/>
    </row>
    <row r="134" spans="1:10" ht="15" customHeight="1">
      <c r="A134" s="201"/>
      <c r="B134" s="74"/>
      <c r="C134" s="46" t="s">
        <v>101</v>
      </c>
      <c r="D134" s="47"/>
      <c r="E134" s="48"/>
      <c r="F134" s="36">
        <v>1090</v>
      </c>
      <c r="G134" s="430">
        <f>INDEX(Data!$I$4:$BH$90,MATCH($F134,Data!$I$4:$I$90,0),MATCH(G$1,Data!$I$4:$BH$4,0))</f>
        <v>36367.267999999989</v>
      </c>
      <c r="H134" s="23" t="s">
        <v>92</v>
      </c>
      <c r="I134" s="73"/>
    </row>
    <row r="135" spans="1:10" ht="20.100000000000001" customHeight="1">
      <c r="A135" s="201"/>
      <c r="B135" s="74"/>
      <c r="C135" s="301" t="s">
        <v>541</v>
      </c>
      <c r="D135" s="302"/>
      <c r="E135" s="58"/>
      <c r="F135" s="141">
        <v>1091</v>
      </c>
      <c r="G135" s="37">
        <f>INDEX(Data!$I$4:$BH$90,MATCH($F135,Data!$I$4:$I$90,0),MATCH(G$1,Data!$I$4:$BH$4,0))</f>
        <v>65920.444999999978</v>
      </c>
      <c r="H135" s="23" t="s">
        <v>603</v>
      </c>
      <c r="I135" s="73"/>
      <c r="J135" s="3"/>
    </row>
    <row r="136" spans="1:10" ht="20.100000000000001" customHeight="1">
      <c r="A136" s="201"/>
      <c r="B136" s="111"/>
      <c r="C136" s="112"/>
      <c r="D136" s="112"/>
      <c r="E136" s="104"/>
      <c r="F136" s="113"/>
      <c r="G136" s="104"/>
      <c r="H136" s="114"/>
      <c r="I136" s="115"/>
    </row>
    <row r="137" spans="1:10" ht="20.100000000000001" customHeight="1">
      <c r="A137" s="201"/>
      <c r="B137" s="51" t="s">
        <v>151</v>
      </c>
      <c r="C137" s="52"/>
      <c r="D137" s="52"/>
      <c r="E137" s="52"/>
      <c r="F137" s="52"/>
      <c r="G137" s="52"/>
      <c r="H137" s="69"/>
      <c r="I137" s="53"/>
      <c r="J137" s="3"/>
    </row>
    <row r="138" spans="1:10" ht="20.100000000000001" customHeight="1">
      <c r="A138" s="201"/>
      <c r="B138" s="299"/>
      <c r="C138" s="18"/>
      <c r="D138" s="18"/>
      <c r="E138" s="10"/>
      <c r="F138" s="28"/>
      <c r="G138" s="11"/>
      <c r="H138" s="17"/>
      <c r="J138" s="3"/>
    </row>
    <row r="139" spans="1:10" ht="20.100000000000001" customHeight="1">
      <c r="A139" s="201"/>
      <c r="B139" s="299"/>
      <c r="C139" s="18"/>
      <c r="D139" s="18"/>
      <c r="E139" s="10"/>
      <c r="F139" s="28"/>
      <c r="G139" s="11"/>
      <c r="H139" s="17"/>
      <c r="J139" s="3"/>
    </row>
    <row r="140" spans="1:10" ht="15" customHeight="1">
      <c r="A140" s="201"/>
      <c r="B140" s="299"/>
      <c r="C140" s="18"/>
      <c r="D140" s="18"/>
      <c r="E140" s="10"/>
      <c r="F140" s="28"/>
      <c r="G140" s="11"/>
      <c r="H140" s="17"/>
      <c r="J140" s="3"/>
    </row>
    <row r="141" spans="1:10" ht="15" customHeight="1">
      <c r="A141" s="201"/>
      <c r="B141" s="299"/>
      <c r="C141" s="18"/>
      <c r="D141" s="18"/>
      <c r="E141" s="10"/>
      <c r="F141" s="28"/>
      <c r="G141" s="11"/>
      <c r="H141" s="17"/>
    </row>
    <row r="142" spans="1:10" ht="15" customHeight="1">
      <c r="A142" s="201"/>
      <c r="B142" s="15"/>
      <c r="C142" s="300"/>
      <c r="D142" s="300"/>
      <c r="E142" s="300"/>
      <c r="F142" s="300"/>
      <c r="G142" s="300"/>
      <c r="H142" s="300"/>
    </row>
    <row r="143" spans="1:10" ht="15" customHeight="1">
      <c r="A143" s="201"/>
      <c r="B143" s="300"/>
      <c r="C143" s="300"/>
      <c r="D143" s="300"/>
      <c r="E143" s="300"/>
      <c r="F143" s="300"/>
      <c r="G143" s="300"/>
      <c r="H143" s="300"/>
      <c r="I143" s="300"/>
    </row>
    <row r="144" spans="1:10" ht="0" hidden="1" customHeight="1">
      <c r="I144" s="300"/>
    </row>
  </sheetData>
  <sheetProtection algorithmName="SHA-512" hashValue="9AbaxIgUgXwggJ1EgH+IFC6wL67091M0TEyl6p15jB39HvCi3ICcNMiXQZkI+1iOwixgPWBc17ET5LEVDIzZjg==" saltValue="nisqTG5KigchWRn/cx1XAQ==" spinCount="100000" sheet="1" autoFilter="0"/>
  <mergeCells count="4">
    <mergeCell ref="F2:I2"/>
    <mergeCell ref="C3:E3"/>
    <mergeCell ref="C38:E39"/>
    <mergeCell ref="C58:E59"/>
  </mergeCells>
  <phoneticPr fontId="7" type="noConversion"/>
  <conditionalFormatting sqref="G17">
    <cfRule type="containsText" priority="3" stopIfTrue="1" operator="containsText" text="&lt;select&gt;">
      <formula>NOT(ISERROR(SEARCH("&lt;select&gt;",G17)))</formula>
    </cfRule>
  </conditionalFormatting>
  <conditionalFormatting sqref="G17">
    <cfRule type="containsBlanks" priority="4" stopIfTrue="1">
      <formula>LEN(TRIM(G17))=0</formula>
    </cfRule>
  </conditionalFormatting>
  <printOptions horizontalCentered="1"/>
  <pageMargins left="0.39370078740157483" right="0.39370078740157483" top="0.78740157480314965" bottom="0.59055118110236227" header="0.15748031496062992" footer="0.15748031496062992"/>
  <pageSetup paperSize="9" scale="53" fitToHeight="2" orientation="portrait" r:id="rId1"/>
  <headerFooter>
    <oddFooter>&amp;LEuropean Banking Authority&amp;Cofficial figures are on institutions' website&amp;REnd-2018 G-SII disclosure exercise</oddFooter>
  </headerFooter>
  <rowBreaks count="1" manualBreakCount="1">
    <brk id="81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sample!$A$3:$A$38</xm:f>
          </x14:formula1>
          <xm:sqref>F2:I2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 tint="0.79998168889431442"/>
    <pageSetUpPr fitToPage="1"/>
  </sheetPr>
  <dimension ref="A1:Z98"/>
  <sheetViews>
    <sheetView view="pageBreakPreview" zoomScale="85" zoomScaleNormal="90" zoomScaleSheetLayoutView="85" workbookViewId="0">
      <selection activeCell="G2" sqref="G2"/>
    </sheetView>
  </sheetViews>
  <sheetFormatPr defaultColWidth="0" defaultRowHeight="12.75" zeroHeight="1"/>
  <cols>
    <col min="1" max="1" width="6.85546875" style="434" customWidth="1"/>
    <col min="2" max="16" width="9.140625" style="434" customWidth="1"/>
    <col min="17" max="17" width="4.28515625" style="434" customWidth="1"/>
    <col min="18" max="20" width="9.140625" style="434" hidden="1" customWidth="1"/>
    <col min="21" max="26" width="14.85546875" style="434" hidden="1" customWidth="1"/>
    <col min="27" max="16384" width="9.140625" style="434" hidden="1"/>
  </cols>
  <sheetData>
    <row r="1" spans="1:26">
      <c r="A1" s="432"/>
      <c r="B1" s="433" t="s">
        <v>634</v>
      </c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</row>
    <row r="2" spans="1:26" ht="31.5" customHeight="1">
      <c r="B2" s="528" t="s">
        <v>243</v>
      </c>
      <c r="C2" s="529"/>
      <c r="D2" s="529"/>
      <c r="E2" s="530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1:26" ht="13.5" thickBot="1">
      <c r="P3" s="436" t="s">
        <v>632</v>
      </c>
    </row>
    <row r="4" spans="1:26" s="437" customFormat="1" ht="24.95" customHeight="1">
      <c r="B4" s="535" t="s">
        <v>312</v>
      </c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7"/>
    </row>
    <row r="5" spans="1:26">
      <c r="B5" s="438"/>
      <c r="C5" s="439"/>
      <c r="D5" s="439"/>
      <c r="E5" s="439"/>
      <c r="F5" s="439"/>
      <c r="G5" s="439"/>
      <c r="H5" s="531" t="str">
        <f>T14</f>
        <v>Total exposures</v>
      </c>
      <c r="I5" s="531"/>
      <c r="J5" s="531"/>
      <c r="K5" s="439"/>
      <c r="L5" s="439"/>
      <c r="M5" s="439"/>
      <c r="N5" s="439"/>
      <c r="O5" s="439"/>
      <c r="P5" s="440"/>
    </row>
    <row r="6" spans="1:26">
      <c r="B6" s="438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40"/>
    </row>
    <row r="7" spans="1:26">
      <c r="B7" s="438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40"/>
    </row>
    <row r="8" spans="1:26">
      <c r="B8" s="438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40"/>
    </row>
    <row r="9" spans="1:26">
      <c r="B9" s="438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40"/>
    </row>
    <row r="10" spans="1:26">
      <c r="B10" s="438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40"/>
    </row>
    <row r="11" spans="1:26">
      <c r="B11" s="438"/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40"/>
    </row>
    <row r="12" spans="1:26">
      <c r="B12" s="438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40"/>
    </row>
    <row r="13" spans="1:26" ht="13.5" thickBot="1">
      <c r="B13" s="438"/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40"/>
      <c r="U13" s="435">
        <v>2013</v>
      </c>
      <c r="V13" s="435">
        <v>2014</v>
      </c>
      <c r="W13" s="435">
        <v>2015</v>
      </c>
      <c r="X13" s="435">
        <v>2016</v>
      </c>
      <c r="Y13" s="435">
        <v>2017</v>
      </c>
      <c r="Z13" s="435">
        <v>2018</v>
      </c>
    </row>
    <row r="14" spans="1:26">
      <c r="B14" s="438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40"/>
      <c r="T14" s="441" t="s">
        <v>382</v>
      </c>
      <c r="U14" s="442">
        <f>INDEX('Summary - 2013'!$E$6:$Q$42,MATCH($B$2,'Summary - 2013'!$E$6:$E$42,0),MATCH($T14,'Summary - 2013'!$E$6:$Q$6,0))</f>
        <v>421707.62530000001</v>
      </c>
      <c r="V14" s="442">
        <f>INDEX('Summary - 2014'!$E$6:$Q$43,MATCH($B$2,'Summary - 2014'!$E$6:$E$43,0),MATCH($T14,'Summary - 2014'!$E$6:$Q$6,0))</f>
        <v>421311.04135842773</v>
      </c>
      <c r="W14" s="442">
        <f>INDEX('Summary - 2015'!$E$6:$Q$43,MATCH($B$2,'Summary - 2015'!$E$6:$E$43,0),MATCH($T14,'Summary - 2015'!$E$6:$Q$6,0))</f>
        <v>464177.41804640001</v>
      </c>
      <c r="X14" s="442">
        <f>INDEX('Summary - 2016'!$E$6:$Q$42,MATCH($B$2,'Summary - 2016'!$E$6:$E$42,0),MATCH($T14,'Summary - 2016'!$E$6:$Q$6,0))</f>
        <v>479926.02389999997</v>
      </c>
      <c r="Y14" s="442">
        <f>INDEX('Summary - 2017'!$E$6:$Q$42,MATCH($B$2,'Summary - 2017'!$E$6:$E$42,0),MATCH($T14,'Summary - 2017'!$E$6:$Q$6,0))</f>
        <v>487465.96058150003</v>
      </c>
      <c r="Z14" s="443">
        <f>INDEX('Summary - 2018'!$E$6:$Q$42,MATCH($B$2,'Summary - 2018'!$E$6:$E$42,0),MATCH($T14,'Summary - 2018'!$E$6:$Q$6,0))</f>
        <v>481832.53381540341</v>
      </c>
    </row>
    <row r="15" spans="1:26" ht="13.5" thickBot="1">
      <c r="B15" s="438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40"/>
      <c r="T15" s="444"/>
      <c r="U15" s="445">
        <f t="shared" ref="U15:Z15" si="0">U14/$U14*100</f>
        <v>100</v>
      </c>
      <c r="V15" s="445">
        <f t="shared" si="0"/>
        <v>99.905957607171516</v>
      </c>
      <c r="W15" s="445">
        <f t="shared" si="0"/>
        <v>110.07090936906519</v>
      </c>
      <c r="X15" s="445">
        <f t="shared" si="0"/>
        <v>113.80539385755326</v>
      </c>
      <c r="Y15" s="445">
        <f t="shared" si="0"/>
        <v>115.59334746074843</v>
      </c>
      <c r="Z15" s="446">
        <f t="shared" si="0"/>
        <v>114.25748668230291</v>
      </c>
    </row>
    <row r="16" spans="1:26">
      <c r="B16" s="438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40"/>
      <c r="T16" s="441" t="s">
        <v>319</v>
      </c>
      <c r="U16" s="442">
        <f>INDEX('Summary - 2013'!$E$6:$Q$42,MATCH($B$2,'Summary - 2013'!$E$6:$E$42,0),MATCH($T16,'Summary - 2013'!$E$6:$Q$6,0))</f>
        <v>52974.052000000003</v>
      </c>
      <c r="V16" s="442">
        <f>INDEX('Summary - 2014'!$E$6:$Q$43,MATCH($B$2,'Summary - 2014'!$E$6:$E$43,0),MATCH($T16,'Summary - 2014'!$E$6:$Q$6,0))</f>
        <v>93717.19336292558</v>
      </c>
      <c r="W16" s="442">
        <f>INDEX('Summary - 2015'!$E$6:$Q$43,MATCH($B$2,'Summary - 2015'!$E$6:$E$43,0),MATCH($T16,'Summary - 2015'!$E$6:$Q$6,0))</f>
        <v>90948.637176000004</v>
      </c>
      <c r="X16" s="442">
        <f>INDEX('Summary - 2016'!$E$6:$Q$42,MATCH($B$2,'Summary - 2016'!$E$6:$E$42,0),MATCH($T16,'Summary - 2016'!$E$6:$Q$6,0))</f>
        <v>93217.668000000005</v>
      </c>
      <c r="Y16" s="442">
        <f>INDEX('Summary - 2017'!$E$6:$Q$42,MATCH($B$2,'Summary - 2017'!$E$6:$E$42,0),MATCH($T16,'Summary - 2017'!$E$6:$Q$6,0))</f>
        <v>75132.811691999988</v>
      </c>
      <c r="Z16" s="443">
        <f>INDEX('Summary - 2018'!$E$6:$Q$42,MATCH($B$2,'Summary - 2018'!$E$6:$E$42,0),MATCH($T16,'Summary - 2018'!$E$6:$Q$6,0))</f>
        <v>65316.746207999997</v>
      </c>
    </row>
    <row r="17" spans="2:26">
      <c r="B17" s="438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40"/>
      <c r="T17" s="447"/>
      <c r="U17" s="448">
        <f t="shared" ref="U17:Z17" si="1">U16/$U16*100</f>
        <v>100</v>
      </c>
      <c r="V17" s="448">
        <f t="shared" si="1"/>
        <v>176.9115063407375</v>
      </c>
      <c r="W17" s="448">
        <f t="shared" si="1"/>
        <v>171.68525672908689</v>
      </c>
      <c r="X17" s="448">
        <f t="shared" si="1"/>
        <v>175.9685439958416</v>
      </c>
      <c r="Y17" s="448">
        <f t="shared" si="1"/>
        <v>141.82945962298672</v>
      </c>
      <c r="Z17" s="449">
        <f t="shared" si="1"/>
        <v>123.29950936734082</v>
      </c>
    </row>
    <row r="18" spans="2:26">
      <c r="B18" s="438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40"/>
      <c r="T18" s="447" t="s">
        <v>320</v>
      </c>
      <c r="U18" s="450">
        <f>INDEX('Summary - 2013'!$E$6:$Q$42,MATCH($B$2,'Summary - 2013'!$E$6:$E$42,0),MATCH($T18,'Summary - 2013'!$E$6:$Q$6,0))</f>
        <v>44558.413326000002</v>
      </c>
      <c r="V18" s="450">
        <f>INDEX('Summary - 2014'!$E$6:$Q$43,MATCH($B$2,'Summary - 2014'!$E$6:$E$43,0),MATCH($T18,'Summary - 2014'!$E$6:$Q$6,0))</f>
        <v>55090.776712084458</v>
      </c>
      <c r="W18" s="450">
        <f>INDEX('Summary - 2015'!$E$6:$Q$43,MATCH($B$2,'Summary - 2015'!$E$6:$E$43,0),MATCH($T18,'Summary - 2015'!$E$6:$Q$6,0))</f>
        <v>58548.438520999996</v>
      </c>
      <c r="X18" s="450">
        <f>INDEX('Summary - 2016'!$E$6:$Q$42,MATCH($B$2,'Summary - 2016'!$E$6:$E$42,0),MATCH($T18,'Summary - 2016'!$E$6:$Q$6,0))</f>
        <v>38147.758999999998</v>
      </c>
      <c r="Y18" s="450">
        <f>INDEX('Summary - 2017'!$E$6:$Q$42,MATCH($B$2,'Summary - 2017'!$E$6:$E$42,0),MATCH($T18,'Summary - 2017'!$E$6:$Q$6,0))</f>
        <v>41433.686389000002</v>
      </c>
      <c r="Z18" s="451">
        <f>INDEX('Summary - 2018'!$E$6:$Q$42,MATCH($B$2,'Summary - 2018'!$E$6:$E$42,0),MATCH($T18,'Summary - 2018'!$E$6:$Q$6,0))</f>
        <v>28935.331208</v>
      </c>
    </row>
    <row r="19" spans="2:26">
      <c r="B19" s="438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40"/>
      <c r="T19" s="447"/>
      <c r="U19" s="448">
        <f t="shared" ref="U19:Z19" si="2">U18/$U18*100</f>
        <v>100</v>
      </c>
      <c r="V19" s="448">
        <f t="shared" si="2"/>
        <v>123.63720473847928</v>
      </c>
      <c r="W19" s="448">
        <f t="shared" si="2"/>
        <v>131.39704525079389</v>
      </c>
      <c r="X19" s="448">
        <f t="shared" si="2"/>
        <v>85.612920551954758</v>
      </c>
      <c r="Y19" s="448">
        <f t="shared" si="2"/>
        <v>92.987346936842769</v>
      </c>
      <c r="Z19" s="449">
        <f t="shared" si="2"/>
        <v>64.937974779986433</v>
      </c>
    </row>
    <row r="20" spans="2:26">
      <c r="B20" s="438"/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40"/>
      <c r="T20" s="447" t="s">
        <v>321</v>
      </c>
      <c r="U20" s="450">
        <f>INDEX('Summary - 2013'!$E$6:$Q$42,MATCH($B$2,'Summary - 2013'!$E$6:$E$42,0),MATCH($T20,'Summary - 2013'!$E$6:$Q$6,0))</f>
        <v>84892</v>
      </c>
      <c r="V20" s="450">
        <f>INDEX('Summary - 2014'!$E$6:$Q$43,MATCH($B$2,'Summary - 2014'!$E$6:$E$43,0),MATCH($T20,'Summary - 2014'!$E$6:$Q$6,0))</f>
        <v>77325.758000000002</v>
      </c>
      <c r="W20" s="450">
        <f>INDEX('Summary - 2015'!$E$6:$Q$43,MATCH($B$2,'Summary - 2015'!$E$6:$E$43,0),MATCH($T20,'Summary - 2015'!$E$6:$Q$6,0))</f>
        <v>83827.236000000004</v>
      </c>
      <c r="X20" s="450">
        <f>INDEX('Summary - 2016'!$E$6:$Q$42,MATCH($B$2,'Summary - 2016'!$E$6:$E$42,0),MATCH($T20,'Summary - 2016'!$E$6:$Q$6,0))</f>
        <v>91979</v>
      </c>
      <c r="Y20" s="450">
        <f>INDEX('Summary - 2017'!$E$6:$Q$42,MATCH($B$2,'Summary - 2017'!$E$6:$E$42,0),MATCH($T20,'Summary - 2017'!$E$6:$Q$6,0))</f>
        <v>113618.221083</v>
      </c>
      <c r="Z20" s="451">
        <f>INDEX('Summary - 2018'!$E$6:$Q$42,MATCH($B$2,'Summary - 2018'!$E$6:$E$42,0),MATCH($T20,'Summary - 2018'!$E$6:$Q$6,0))</f>
        <v>111841.2</v>
      </c>
    </row>
    <row r="21" spans="2:26" ht="13.5" thickBot="1">
      <c r="B21" s="452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4"/>
      <c r="T21" s="447"/>
      <c r="U21" s="448">
        <f t="shared" ref="U21:Z21" si="3">U20/$U20*100</f>
        <v>100</v>
      </c>
      <c r="V21" s="448">
        <f t="shared" si="3"/>
        <v>91.08721434292984</v>
      </c>
      <c r="W21" s="448">
        <f t="shared" si="3"/>
        <v>98.745742826179153</v>
      </c>
      <c r="X21" s="448">
        <f t="shared" si="3"/>
        <v>108.34825425246196</v>
      </c>
      <c r="Y21" s="448">
        <f t="shared" si="3"/>
        <v>133.83854907765161</v>
      </c>
      <c r="Z21" s="449">
        <f t="shared" si="3"/>
        <v>131.7452763511285</v>
      </c>
    </row>
    <row r="22" spans="2:26" ht="13.5" thickBot="1">
      <c r="T22" s="441" t="s">
        <v>322</v>
      </c>
      <c r="U22" s="442">
        <f>INDEX('Summary - 2013'!$E$6:$Q$42,MATCH($B$2,'Summary - 2013'!$E$6:$E$42,0),MATCH($T22,'Summary - 2013'!$E$6:$Q$6,0))</f>
        <v>574979.28140841157</v>
      </c>
      <c r="V22" s="442">
        <f>INDEX('Summary - 2014'!$E$6:$Q$43,MATCH($B$2,'Summary - 2014'!$E$6:$E$43,0),MATCH($T22,'Summary - 2014'!$E$6:$Q$6,0))</f>
        <v>3882985.9695718423</v>
      </c>
      <c r="W22" s="442">
        <f>INDEX('Summary - 2015'!$E$6:$Q$43,MATCH($B$2,'Summary - 2015'!$E$6:$E$43,0),MATCH($T22,'Summary - 2015'!$E$6:$Q$6,0))</f>
        <v>3950733.0329999998</v>
      </c>
      <c r="X22" s="442">
        <f>INDEX('Summary - 2016'!$E$6:$Q$42,MATCH($B$2,'Summary - 2016'!$E$6:$E$42,0),MATCH($T22,'Summary - 2016'!$E$6:$Q$6,0))</f>
        <v>3383064.1830000002</v>
      </c>
      <c r="Y22" s="442">
        <f>INDEX('Summary - 2017'!$E$6:$Q$42,MATCH($B$2,'Summary - 2017'!$E$6:$E$42,0),MATCH($T22,'Summary - 2017'!$E$6:$Q$6,0))</f>
        <v>10315795</v>
      </c>
      <c r="Z22" s="443">
        <f>INDEX('Summary - 2018'!$E$6:$Q$42,MATCH($B$2,'Summary - 2018'!$E$6:$E$42,0),MATCH($T22,'Summary - 2018'!$E$6:$Q$6,0))</f>
        <v>14035611.017753793</v>
      </c>
    </row>
    <row r="23" spans="2:26" s="437" customFormat="1" ht="24.95" customHeight="1">
      <c r="B23" s="535" t="s">
        <v>313</v>
      </c>
      <c r="C23" s="536"/>
      <c r="D23" s="536"/>
      <c r="E23" s="536"/>
      <c r="F23" s="536"/>
      <c r="G23" s="536"/>
      <c r="H23" s="536"/>
      <c r="I23" s="536"/>
      <c r="J23" s="536"/>
      <c r="K23" s="536"/>
      <c r="L23" s="536"/>
      <c r="M23" s="536"/>
      <c r="N23" s="536"/>
      <c r="O23" s="536"/>
      <c r="P23" s="537"/>
      <c r="T23" s="455"/>
      <c r="U23" s="448">
        <f t="shared" ref="U23:Z23" si="4">U22/$U22*100</f>
        <v>100</v>
      </c>
      <c r="V23" s="448">
        <f t="shared" si="4"/>
        <v>675.32624133176932</v>
      </c>
      <c r="W23" s="448">
        <f t="shared" si="4"/>
        <v>687.10876387105304</v>
      </c>
      <c r="X23" s="448">
        <f t="shared" si="4"/>
        <v>588.38018905884496</v>
      </c>
      <c r="Y23" s="448">
        <f t="shared" si="4"/>
        <v>1794.11595053155</v>
      </c>
      <c r="Z23" s="449">
        <f t="shared" si="4"/>
        <v>2441.0637863982802</v>
      </c>
    </row>
    <row r="24" spans="2:26">
      <c r="B24" s="438"/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40"/>
      <c r="T24" s="447" t="s">
        <v>323</v>
      </c>
      <c r="U24" s="450">
        <f>INDEX('Summary - 2013'!$E$6:$Q$42,MATCH($B$2,'Summary - 2013'!$E$6:$E$42,0),MATCH($T24,'Summary - 2013'!$E$6:$Q$6,0))</f>
        <v>112395.912</v>
      </c>
      <c r="V24" s="450">
        <f>INDEX('Summary - 2014'!$E$6:$Q$43,MATCH($B$2,'Summary - 2014'!$E$6:$E$43,0),MATCH($T24,'Summary - 2014'!$E$6:$Q$6,0))</f>
        <v>231073.83600000001</v>
      </c>
      <c r="W24" s="450">
        <f>INDEX('Summary - 2015'!$E$6:$Q$43,MATCH($B$2,'Summary - 2015'!$E$6:$E$43,0),MATCH($T24,'Summary - 2015'!$E$6:$Q$6,0))</f>
        <v>191709.74100000001</v>
      </c>
      <c r="X24" s="450">
        <f>INDEX('Summary - 2016'!$E$6:$Q$42,MATCH($B$2,'Summary - 2016'!$E$6:$E$42,0),MATCH($T24,'Summary - 2016'!$E$6:$Q$6,0))</f>
        <v>177147.43599999999</v>
      </c>
      <c r="Y24" s="450">
        <f>INDEX('Summary - 2017'!$E$6:$Q$42,MATCH($B$2,'Summary - 2017'!$E$6:$E$42,0),MATCH($T24,'Summary - 2017'!$E$6:$Q$6,0))</f>
        <v>187153.95671299999</v>
      </c>
      <c r="Z24" s="451">
        <f>INDEX('Summary - 2018'!$E$6:$Q$42,MATCH($B$2,'Summary - 2018'!$E$6:$E$42,0),MATCH($T24,'Summary - 2018'!$E$6:$Q$6,0))</f>
        <v>155902</v>
      </c>
    </row>
    <row r="25" spans="2:26">
      <c r="B25" s="438"/>
      <c r="C25" s="531" t="str">
        <f>T16</f>
        <v>Intra-financial system assets</v>
      </c>
      <c r="D25" s="531"/>
      <c r="E25" s="531"/>
      <c r="F25" s="439"/>
      <c r="G25" s="439"/>
      <c r="H25" s="531" t="str">
        <f>T18</f>
        <v>Intra-financial system liabilities</v>
      </c>
      <c r="I25" s="531"/>
      <c r="J25" s="531"/>
      <c r="K25" s="439"/>
      <c r="L25" s="439"/>
      <c r="M25" s="531" t="str">
        <f>T20</f>
        <v>Securities outstanding</v>
      </c>
      <c r="N25" s="531"/>
      <c r="O25" s="531"/>
      <c r="P25" s="440"/>
      <c r="T25" s="447"/>
      <c r="U25" s="448">
        <f t="shared" ref="U25:Z25" si="5">U24/$U24*100</f>
        <v>100</v>
      </c>
      <c r="V25" s="448">
        <f t="shared" si="5"/>
        <v>205.58918192683024</v>
      </c>
      <c r="W25" s="448">
        <f t="shared" si="5"/>
        <v>170.56647131436597</v>
      </c>
      <c r="X25" s="448">
        <f t="shared" si="5"/>
        <v>157.61021272730986</v>
      </c>
      <c r="Y25" s="448">
        <f t="shared" si="5"/>
        <v>166.51313502665471</v>
      </c>
      <c r="Z25" s="449">
        <f t="shared" si="5"/>
        <v>138.70789179592228</v>
      </c>
    </row>
    <row r="26" spans="2:26">
      <c r="B26" s="438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40"/>
      <c r="T26" s="447" t="s">
        <v>324</v>
      </c>
      <c r="U26" s="450">
        <f>INDEX('Summary - 2013'!$E$6:$Q$42,MATCH($B$2,'Summary - 2013'!$E$6:$E$42,0),MATCH($T26,'Summary - 2013'!$E$6:$Q$6,0))</f>
        <v>4056.2559999999999</v>
      </c>
      <c r="V26" s="450">
        <f>INDEX('Summary - 2014'!$E$6:$Q$43,MATCH($B$2,'Summary - 2014'!$E$6:$E$43,0),MATCH($T26,'Summary - 2014'!$E$6:$Q$6,0))</f>
        <v>5587.6459563333301</v>
      </c>
      <c r="W26" s="450">
        <f>INDEX('Summary - 2015'!$E$6:$Q$43,MATCH($B$2,'Summary - 2015'!$E$6:$E$43,0),MATCH($T26,'Summary - 2015'!$E$6:$Q$6,0))</f>
        <v>4969.3357272727271</v>
      </c>
      <c r="X26" s="450">
        <f>INDEX('Summary - 2016'!$E$6:$Q$42,MATCH($B$2,'Summary - 2016'!$E$6:$E$42,0),MATCH($T26,'Summary - 2016'!$E$6:$Q$6,0))</f>
        <v>6540.3410000000003</v>
      </c>
      <c r="Y26" s="450">
        <f>INDEX('Summary - 2017'!$E$6:$Q$42,MATCH($B$2,'Summary - 2017'!$E$6:$E$42,0),MATCH($T26,'Summary - 2017'!$E$6:$Q$6,0))</f>
        <v>11873</v>
      </c>
      <c r="Z26" s="451">
        <f>INDEX('Summary - 2018'!$E$6:$Q$42,MATCH($B$2,'Summary - 2018'!$E$6:$E$42,0),MATCH($T26,'Summary - 2018'!$E$6:$Q$6,0))</f>
        <v>9338.0767575499995</v>
      </c>
    </row>
    <row r="27" spans="2:26" ht="13.5" thickBot="1">
      <c r="B27" s="438"/>
      <c r="C27" s="439"/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40"/>
      <c r="T27" s="444"/>
      <c r="U27" s="445">
        <f t="shared" ref="U27:Z27" si="6">U26/$U26*100</f>
        <v>100</v>
      </c>
      <c r="V27" s="445">
        <f t="shared" si="6"/>
        <v>137.75377974993023</v>
      </c>
      <c r="W27" s="445">
        <f t="shared" si="6"/>
        <v>122.51040682029752</v>
      </c>
      <c r="X27" s="445">
        <f t="shared" si="6"/>
        <v>161.24083391186358</v>
      </c>
      <c r="Y27" s="445">
        <f t="shared" si="6"/>
        <v>292.70834976885089</v>
      </c>
      <c r="Z27" s="446">
        <f t="shared" si="6"/>
        <v>230.21418661815233</v>
      </c>
    </row>
    <row r="28" spans="2:26">
      <c r="B28" s="438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40"/>
      <c r="T28" s="441" t="s">
        <v>383</v>
      </c>
      <c r="U28" s="442">
        <f>INDEX('Summary - 2013'!$E$6:$Q$42,MATCH($B$2,'Summary - 2013'!$E$6:$E$42,0),MATCH($T28,'Summary - 2013'!$E$6:$Q$6,0))</f>
        <v>947002</v>
      </c>
      <c r="V28" s="442">
        <f>INDEX('Summary - 2014'!$E$6:$Q$43,MATCH($B$2,'Summary - 2014'!$E$6:$E$43,0),MATCH($T28,'Summary - 2014'!$E$6:$Q$6,0))</f>
        <v>1097406</v>
      </c>
      <c r="W28" s="442">
        <f>INDEX('Summary - 2015'!$E$6:$Q$43,MATCH($B$2,'Summary - 2015'!$E$6:$E$43,0),MATCH($T28,'Summary - 2015'!$E$6:$Q$6,0))</f>
        <v>1248949</v>
      </c>
      <c r="X28" s="442">
        <f>INDEX('Summary - 2016'!$E$6:$Q$42,MATCH($B$2,'Summary - 2016'!$E$6:$E$42,0),MATCH($T28,'Summary - 2016'!$E$6:$Q$6,0))</f>
        <v>1210412.4509999999</v>
      </c>
      <c r="Y28" s="442">
        <f>INDEX('Summary - 2017'!$E$6:$Q$42,MATCH($B$2,'Summary - 2017'!$E$6:$E$42,0),MATCH($T28,'Summary - 2017'!$E$6:$Q$6,0))</f>
        <v>1244620</v>
      </c>
      <c r="Z28" s="443">
        <f>INDEX('Summary - 2018'!$E$6:$Q$42,MATCH($B$2,'Summary - 2018'!$E$6:$E$42,0),MATCH($T28,'Summary - 2018'!$E$6:$Q$6,0))</f>
        <v>2464401.1454694998</v>
      </c>
    </row>
    <row r="29" spans="2:26">
      <c r="B29" s="438"/>
      <c r="C29" s="439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40"/>
      <c r="T29" s="447"/>
      <c r="U29" s="448">
        <f t="shared" ref="U29:Z29" si="7">U28/$U28*100</f>
        <v>100</v>
      </c>
      <c r="V29" s="448">
        <f t="shared" si="7"/>
        <v>115.88212062910111</v>
      </c>
      <c r="W29" s="448">
        <f t="shared" si="7"/>
        <v>131.88451555540536</v>
      </c>
      <c r="X29" s="448">
        <f t="shared" si="7"/>
        <v>127.81519479367518</v>
      </c>
      <c r="Y29" s="448">
        <f t="shared" si="7"/>
        <v>131.42738874891501</v>
      </c>
      <c r="Z29" s="449">
        <f t="shared" si="7"/>
        <v>260.23188393155448</v>
      </c>
    </row>
    <row r="30" spans="2:26">
      <c r="B30" s="438"/>
      <c r="C30" s="439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40"/>
      <c r="T30" s="447" t="s">
        <v>325</v>
      </c>
      <c r="U30" s="450">
        <f>INDEX('Summary - 2013'!$E$6:$Q$42,MATCH($B$2,'Summary - 2013'!$E$6:$E$42,0),MATCH($T30,'Summary - 2013'!$E$6:$Q$6,0))</f>
        <v>1125</v>
      </c>
      <c r="V30" s="450">
        <f>INDEX('Summary - 2014'!$E$6:$Q$43,MATCH($B$2,'Summary - 2014'!$E$6:$E$43,0),MATCH($T30,'Summary - 2014'!$E$6:$Q$6,0))</f>
        <v>1668.3330000000001</v>
      </c>
      <c r="W30" s="450">
        <f>INDEX('Summary - 2015'!$E$6:$Q$43,MATCH($B$2,'Summary - 2015'!$E$6:$E$43,0),MATCH($T30,'Summary - 2015'!$E$6:$Q$6,0))</f>
        <v>926.94100000000003</v>
      </c>
      <c r="X30" s="450">
        <f>INDEX('Summary - 2016'!$E$6:$Q$42,MATCH($B$2,'Summary - 2016'!$E$6:$E$42,0),MATCH($T30,'Summary - 2016'!$E$6:$Q$6,0))</f>
        <v>1646.136</v>
      </c>
      <c r="Y30" s="450">
        <f>INDEX('Summary - 2017'!$E$6:$Q$42,MATCH($B$2,'Summary - 2017'!$E$6:$E$42,0),MATCH($T30,'Summary - 2017'!$E$6:$Q$6,0))</f>
        <v>1888</v>
      </c>
      <c r="Z30" s="451">
        <f>INDEX('Summary - 2018'!$E$6:$Q$42,MATCH($B$2,'Summary - 2018'!$E$6:$E$42,0),MATCH($T30,'Summary - 2018'!$E$6:$Q$6,0))</f>
        <v>1829.0809999999983</v>
      </c>
    </row>
    <row r="31" spans="2:26">
      <c r="B31" s="438"/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40"/>
      <c r="T31" s="447"/>
      <c r="U31" s="448">
        <f t="shared" ref="U31:Z31" si="8">U30/$U30*100</f>
        <v>100</v>
      </c>
      <c r="V31" s="448">
        <f t="shared" si="8"/>
        <v>148.29626666666667</v>
      </c>
      <c r="W31" s="448">
        <f t="shared" si="8"/>
        <v>82.394755555555548</v>
      </c>
      <c r="X31" s="448">
        <f t="shared" si="8"/>
        <v>146.32319999999999</v>
      </c>
      <c r="Y31" s="448">
        <f t="shared" si="8"/>
        <v>167.82222222222222</v>
      </c>
      <c r="Z31" s="449">
        <f t="shared" si="8"/>
        <v>162.58497777777762</v>
      </c>
    </row>
    <row r="32" spans="2:26">
      <c r="B32" s="438"/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40"/>
      <c r="T32" s="447" t="s">
        <v>326</v>
      </c>
      <c r="U32" s="450">
        <f>INDEX('Summary - 2013'!$E$6:$Q$42,MATCH($B$2,'Summary - 2013'!$E$6:$E$42,0),MATCH($T32,'Summary - 2013'!$E$6:$Q$6,0))</f>
        <v>1321</v>
      </c>
      <c r="V32" s="450">
        <f>INDEX('Summary - 2014'!$E$6:$Q$43,MATCH($B$2,'Summary - 2014'!$E$6:$E$43,0),MATCH($T32,'Summary - 2014'!$E$6:$Q$6,0))</f>
        <v>2005.2819999999999</v>
      </c>
      <c r="W32" s="450">
        <f>INDEX('Summary - 2015'!$E$6:$Q$43,MATCH($B$2,'Summary - 2015'!$E$6:$E$43,0),MATCH($T32,'Summary - 2015'!$E$6:$Q$6,0))</f>
        <v>1988.576</v>
      </c>
      <c r="X32" s="450">
        <f>INDEX('Summary - 2016'!$E$6:$Q$42,MATCH($B$2,'Summary - 2016'!$E$6:$E$42,0),MATCH($T32,'Summary - 2016'!$E$6:$Q$6,0))</f>
        <v>2195.9670000000001</v>
      </c>
      <c r="Y32" s="450">
        <f>INDEX('Summary - 2017'!$E$6:$Q$42,MATCH($B$2,'Summary - 2017'!$E$6:$E$42,0),MATCH($T32,'Summary - 2017'!$E$6:$Q$6,0))</f>
        <v>1343.7293259999999</v>
      </c>
      <c r="Z32" s="451">
        <f>INDEX('Summary - 2018'!$E$6:$Q$42,MATCH($B$2,'Summary - 2018'!$E$6:$E$42,0),MATCH($T32,'Summary - 2018'!$E$6:$Q$6,0))</f>
        <v>1112</v>
      </c>
    </row>
    <row r="33" spans="2:26" ht="13.5" thickBot="1">
      <c r="B33" s="438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39"/>
      <c r="O33" s="439"/>
      <c r="P33" s="440"/>
      <c r="T33" s="444"/>
      <c r="U33" s="445">
        <f t="shared" ref="U33:Z33" si="9">U32/$U32*100</f>
        <v>100</v>
      </c>
      <c r="V33" s="445">
        <f t="shared" si="9"/>
        <v>151.80030280090838</v>
      </c>
      <c r="W33" s="445">
        <f t="shared" si="9"/>
        <v>150.53565480696443</v>
      </c>
      <c r="X33" s="445">
        <f t="shared" si="9"/>
        <v>166.23520060560182</v>
      </c>
      <c r="Y33" s="445">
        <f t="shared" si="9"/>
        <v>101.72061514004542</v>
      </c>
      <c r="Z33" s="446">
        <f t="shared" si="9"/>
        <v>84.17865253595761</v>
      </c>
    </row>
    <row r="34" spans="2:26">
      <c r="B34" s="438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40"/>
      <c r="T34" s="441" t="s">
        <v>327</v>
      </c>
      <c r="U34" s="442">
        <f>INDEX('Summary - 2013'!$E$6:$Q$42,MATCH($B$2,'Summary - 2013'!$E$6:$E$42,0),MATCH($T34,'Summary - 2013'!$E$6:$Q$6,0))</f>
        <v>94970.361000000004</v>
      </c>
      <c r="V34" s="442">
        <f>INDEX('Summary - 2014'!$E$6:$Q$43,MATCH($B$2,'Summary - 2014'!$E$6:$E$43,0),MATCH($T34,'Summary - 2014'!$E$6:$Q$6,0))</f>
        <v>114311.106</v>
      </c>
      <c r="W34" s="442">
        <f>INDEX('Summary - 2015'!$E$6:$Q$43,MATCH($B$2,'Summary - 2015'!$E$6:$E$43,0),MATCH($T34,'Summary - 2015'!$E$6:$Q$6,0))</f>
        <v>112247.683</v>
      </c>
      <c r="X34" s="442">
        <f>INDEX('Summary - 2016'!$E$6:$Q$42,MATCH($B$2,'Summary - 2016'!$E$6:$E$42,0),MATCH($T34,'Summary - 2016'!$E$6:$Q$6,0))</f>
        <v>119555.758</v>
      </c>
      <c r="Y34" s="442">
        <f>INDEX('Summary - 2017'!$E$6:$Q$42,MATCH($B$2,'Summary - 2017'!$E$6:$E$42,0),MATCH($T34,'Summary - 2017'!$E$6:$Q$6,0))</f>
        <v>119217</v>
      </c>
      <c r="Z34" s="443">
        <f>INDEX('Summary - 2018'!$E$6:$Q$42,MATCH($B$2,'Summary - 2018'!$E$6:$E$42,0),MATCH($T34,'Summary - 2018'!$E$6:$Q$6,0))</f>
        <v>80319.82740430643</v>
      </c>
    </row>
    <row r="35" spans="2:26">
      <c r="B35" s="438"/>
      <c r="C35" s="439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40"/>
      <c r="T35" s="447"/>
      <c r="U35" s="448">
        <f t="shared" ref="U35:Z35" si="10">U34/$U34*100</f>
        <v>100</v>
      </c>
      <c r="V35" s="448">
        <f t="shared" si="10"/>
        <v>120.36503262317808</v>
      </c>
      <c r="W35" s="448">
        <f t="shared" si="10"/>
        <v>118.19233055247626</v>
      </c>
      <c r="X35" s="448">
        <f t="shared" si="10"/>
        <v>125.88744187252271</v>
      </c>
      <c r="Y35" s="448">
        <f t="shared" si="10"/>
        <v>125.53074321787614</v>
      </c>
      <c r="Z35" s="449">
        <f t="shared" si="10"/>
        <v>84.573572805842474</v>
      </c>
    </row>
    <row r="36" spans="2:26">
      <c r="B36" s="438"/>
      <c r="C36" s="439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40"/>
      <c r="T36" s="447" t="s">
        <v>328</v>
      </c>
      <c r="U36" s="450">
        <f>INDEX('Summary - 2013'!$E$6:$Q$42,MATCH($B$2,'Summary - 2013'!$E$6:$E$42,0),MATCH($T36,'Summary - 2013'!$E$6:$Q$6,0))</f>
        <v>117309.071</v>
      </c>
      <c r="V36" s="450">
        <f>INDEX('Summary - 2014'!$E$6:$Q$43,MATCH($B$2,'Summary - 2014'!$E$6:$E$43,0),MATCH($T36,'Summary - 2014'!$E$6:$Q$6,0))</f>
        <v>118152.25199999999</v>
      </c>
      <c r="W36" s="450">
        <f>INDEX('Summary - 2015'!$E$6:$Q$43,MATCH($B$2,'Summary - 2015'!$E$6:$E$43,0),MATCH($T36,'Summary - 2015'!$E$6:$Q$6,0))</f>
        <v>121133.777</v>
      </c>
      <c r="X36" s="450">
        <f>INDEX('Summary - 2016'!$E$6:$Q$42,MATCH($B$2,'Summary - 2016'!$E$6:$E$42,0),MATCH($T36,'Summary - 2016'!$E$6:$Q$6,0))</f>
        <v>119782.78599999999</v>
      </c>
      <c r="Y36" s="450">
        <f>INDEX('Summary - 2017'!$E$6:$Q$42,MATCH($B$2,'Summary - 2017'!$E$6:$E$42,0),MATCH($T36,'Summary - 2017'!$E$6:$Q$6,0))</f>
        <v>119705.74973499999</v>
      </c>
      <c r="Z36" s="451">
        <f>INDEX('Summary - 2018'!$E$6:$Q$42,MATCH($B$2,'Summary - 2018'!$E$6:$E$42,0),MATCH($T36,'Summary - 2018'!$E$6:$Q$6,0))</f>
        <v>65920.444999999978</v>
      </c>
    </row>
    <row r="37" spans="2:26" ht="13.5" thickBot="1">
      <c r="B37" s="438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40"/>
      <c r="T37" s="444"/>
      <c r="U37" s="445">
        <f t="shared" ref="U37:Z37" si="11">U36/$U36*100</f>
        <v>100</v>
      </c>
      <c r="V37" s="445">
        <f t="shared" si="11"/>
        <v>100.71876879836512</v>
      </c>
      <c r="W37" s="445">
        <f t="shared" si="11"/>
        <v>103.26036679635797</v>
      </c>
      <c r="X37" s="445">
        <f t="shared" si="11"/>
        <v>102.10871587244945</v>
      </c>
      <c r="Y37" s="445">
        <f t="shared" si="11"/>
        <v>102.04304638556042</v>
      </c>
      <c r="Z37" s="446">
        <f t="shared" si="11"/>
        <v>56.193817270959357</v>
      </c>
    </row>
    <row r="38" spans="2:26">
      <c r="B38" s="438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40"/>
    </row>
    <row r="39" spans="2:26">
      <c r="B39" s="438"/>
      <c r="C39" s="439"/>
      <c r="D39" s="439"/>
      <c r="E39" s="456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40"/>
    </row>
    <row r="40" spans="2:26" ht="13.5" thickBot="1">
      <c r="B40" s="452"/>
      <c r="C40" s="453"/>
      <c r="D40" s="453"/>
      <c r="E40" s="453"/>
      <c r="F40" s="453"/>
      <c r="G40" s="453"/>
      <c r="H40" s="453"/>
      <c r="I40" s="453"/>
      <c r="J40" s="453"/>
      <c r="K40" s="453"/>
      <c r="L40" s="453"/>
      <c r="M40" s="453"/>
      <c r="N40" s="453"/>
      <c r="O40" s="453"/>
      <c r="P40" s="454"/>
    </row>
    <row r="41" spans="2:26" ht="13.5" thickBot="1"/>
    <row r="42" spans="2:26" ht="24.95" customHeight="1">
      <c r="B42" s="532" t="s">
        <v>631</v>
      </c>
      <c r="C42" s="533"/>
      <c r="D42" s="533"/>
      <c r="E42" s="533"/>
      <c r="F42" s="533"/>
      <c r="G42" s="533"/>
      <c r="H42" s="533"/>
      <c r="I42" s="533"/>
      <c r="J42" s="533"/>
      <c r="K42" s="533"/>
      <c r="L42" s="533"/>
      <c r="M42" s="533"/>
      <c r="N42" s="533"/>
      <c r="O42" s="533"/>
      <c r="P42" s="534"/>
    </row>
    <row r="43" spans="2:26">
      <c r="B43" s="438"/>
      <c r="C43" s="531" t="str">
        <f>T22</f>
        <v xml:space="preserve">Payments activity </v>
      </c>
      <c r="D43" s="531"/>
      <c r="E43" s="531"/>
      <c r="F43" s="439"/>
      <c r="G43" s="439"/>
      <c r="H43" s="531" t="str">
        <f>T24</f>
        <v>Assets under custody</v>
      </c>
      <c r="I43" s="531"/>
      <c r="J43" s="531"/>
      <c r="K43" s="439"/>
      <c r="L43" s="439"/>
      <c r="M43" s="531" t="str">
        <f>T26</f>
        <v>Underwriting activity</v>
      </c>
      <c r="N43" s="531"/>
      <c r="O43" s="531"/>
      <c r="P43" s="440"/>
    </row>
    <row r="44" spans="2:26">
      <c r="B44" s="438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440"/>
    </row>
    <row r="45" spans="2:26">
      <c r="B45" s="438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40"/>
    </row>
    <row r="46" spans="2:26">
      <c r="B46" s="438"/>
      <c r="C46" s="439"/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439"/>
      <c r="P46" s="440"/>
    </row>
    <row r="47" spans="2:26">
      <c r="B47" s="438"/>
      <c r="C47" s="439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40"/>
    </row>
    <row r="48" spans="2:26">
      <c r="B48" s="438"/>
      <c r="C48" s="439"/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439"/>
      <c r="O48" s="439"/>
      <c r="P48" s="440"/>
    </row>
    <row r="49" spans="2:16">
      <c r="B49" s="438"/>
      <c r="C49" s="439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39"/>
      <c r="P49" s="440"/>
    </row>
    <row r="50" spans="2:16">
      <c r="B50" s="438"/>
      <c r="C50" s="439"/>
      <c r="D50" s="439"/>
      <c r="E50" s="439"/>
      <c r="F50" s="439"/>
      <c r="G50" s="439"/>
      <c r="H50" s="439"/>
      <c r="I50" s="439"/>
      <c r="J50" s="439"/>
      <c r="K50" s="439"/>
      <c r="L50" s="439"/>
      <c r="M50" s="439"/>
      <c r="N50" s="439"/>
      <c r="O50" s="439"/>
      <c r="P50" s="440"/>
    </row>
    <row r="51" spans="2:16">
      <c r="B51" s="438"/>
      <c r="C51" s="439"/>
      <c r="D51" s="439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40"/>
    </row>
    <row r="52" spans="2:16">
      <c r="B52" s="438"/>
      <c r="C52" s="439"/>
      <c r="D52" s="439"/>
      <c r="E52" s="439"/>
      <c r="F52" s="439"/>
      <c r="G52" s="439"/>
      <c r="H52" s="439"/>
      <c r="I52" s="439"/>
      <c r="J52" s="439"/>
      <c r="K52" s="439"/>
      <c r="L52" s="439"/>
      <c r="M52" s="439"/>
      <c r="N52" s="439"/>
      <c r="O52" s="439"/>
      <c r="P52" s="440"/>
    </row>
    <row r="53" spans="2:16">
      <c r="B53" s="438"/>
      <c r="C53" s="439"/>
      <c r="D53" s="439"/>
      <c r="E53" s="439"/>
      <c r="F53" s="439"/>
      <c r="G53" s="439"/>
      <c r="H53" s="439"/>
      <c r="I53" s="439"/>
      <c r="J53" s="439"/>
      <c r="K53" s="439"/>
      <c r="L53" s="439"/>
      <c r="M53" s="439"/>
      <c r="N53" s="439"/>
      <c r="O53" s="439"/>
      <c r="P53" s="440"/>
    </row>
    <row r="54" spans="2:16">
      <c r="B54" s="438"/>
      <c r="C54" s="439"/>
      <c r="D54" s="439"/>
      <c r="E54" s="439"/>
      <c r="F54" s="439"/>
      <c r="G54" s="439"/>
      <c r="H54" s="439"/>
      <c r="I54" s="439"/>
      <c r="J54" s="439"/>
      <c r="K54" s="439"/>
      <c r="L54" s="439"/>
      <c r="M54" s="439"/>
      <c r="N54" s="439"/>
      <c r="O54" s="439"/>
      <c r="P54" s="440"/>
    </row>
    <row r="55" spans="2:16">
      <c r="B55" s="438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40"/>
    </row>
    <row r="56" spans="2:16">
      <c r="B56" s="438"/>
      <c r="C56" s="439"/>
      <c r="D56" s="439"/>
      <c r="E56" s="439"/>
      <c r="F56" s="439"/>
      <c r="G56" s="439"/>
      <c r="H56" s="439"/>
      <c r="I56" s="439"/>
      <c r="J56" s="439"/>
      <c r="K56" s="439"/>
      <c r="L56" s="439"/>
      <c r="M56" s="439"/>
      <c r="N56" s="439"/>
      <c r="O56" s="439"/>
      <c r="P56" s="440"/>
    </row>
    <row r="57" spans="2:16">
      <c r="B57" s="438"/>
      <c r="C57" s="439"/>
      <c r="D57" s="439"/>
      <c r="E57" s="439"/>
      <c r="F57" s="439"/>
      <c r="G57" s="439"/>
      <c r="H57" s="439"/>
      <c r="I57" s="439"/>
      <c r="J57" s="439"/>
      <c r="K57" s="439"/>
      <c r="L57" s="439"/>
      <c r="M57" s="439"/>
      <c r="N57" s="439"/>
      <c r="O57" s="439"/>
      <c r="P57" s="440"/>
    </row>
    <row r="58" spans="2:16">
      <c r="B58" s="438"/>
      <c r="C58" s="439"/>
      <c r="D58" s="439"/>
      <c r="E58" s="439"/>
      <c r="F58" s="439"/>
      <c r="G58" s="439"/>
      <c r="H58" s="439"/>
      <c r="I58" s="439"/>
      <c r="J58" s="439"/>
      <c r="K58" s="439"/>
      <c r="L58" s="439"/>
      <c r="M58" s="439"/>
      <c r="N58" s="439"/>
      <c r="O58" s="439"/>
      <c r="P58" s="440"/>
    </row>
    <row r="59" spans="2:16" ht="13.5" thickBot="1">
      <c r="B59" s="452"/>
      <c r="C59" s="453"/>
      <c r="D59" s="453"/>
      <c r="E59" s="453"/>
      <c r="F59" s="453"/>
      <c r="G59" s="453"/>
      <c r="H59" s="453"/>
      <c r="I59" s="453"/>
      <c r="J59" s="453"/>
      <c r="K59" s="453"/>
      <c r="L59" s="453"/>
      <c r="M59" s="453"/>
      <c r="N59" s="453"/>
      <c r="O59" s="453"/>
      <c r="P59" s="454"/>
    </row>
    <row r="60" spans="2:16" ht="13.5" thickBot="1"/>
    <row r="61" spans="2:16" ht="24.95" customHeight="1">
      <c r="B61" s="532" t="s">
        <v>315</v>
      </c>
      <c r="C61" s="533"/>
      <c r="D61" s="533"/>
      <c r="E61" s="533"/>
      <c r="F61" s="533"/>
      <c r="G61" s="533"/>
      <c r="H61" s="533"/>
      <c r="I61" s="533"/>
      <c r="J61" s="533"/>
      <c r="K61" s="533"/>
      <c r="L61" s="533"/>
      <c r="M61" s="533"/>
      <c r="N61" s="533"/>
      <c r="O61" s="533"/>
      <c r="P61" s="534"/>
    </row>
    <row r="62" spans="2:16">
      <c r="B62" s="438"/>
      <c r="C62" s="531" t="str">
        <f>T28</f>
        <v>OTC derivatives</v>
      </c>
      <c r="D62" s="531"/>
      <c r="E62" s="531"/>
      <c r="F62" s="439"/>
      <c r="G62" s="439"/>
      <c r="H62" s="531" t="str">
        <f>T30</f>
        <v>Trading and AFS securities</v>
      </c>
      <c r="I62" s="531"/>
      <c r="J62" s="531"/>
      <c r="K62" s="439"/>
      <c r="L62" s="439"/>
      <c r="M62" s="531" t="str">
        <f>T32</f>
        <v>Level 3 assets</v>
      </c>
      <c r="N62" s="531"/>
      <c r="O62" s="531"/>
      <c r="P62" s="440"/>
    </row>
    <row r="63" spans="2:16">
      <c r="B63" s="438"/>
      <c r="C63" s="439"/>
      <c r="D63" s="439"/>
      <c r="E63" s="439"/>
      <c r="F63" s="439"/>
      <c r="G63" s="439"/>
      <c r="H63" s="439"/>
      <c r="I63" s="439"/>
      <c r="J63" s="439"/>
      <c r="K63" s="439"/>
      <c r="L63" s="439"/>
      <c r="M63" s="439"/>
      <c r="N63" s="439"/>
      <c r="O63" s="439"/>
      <c r="P63" s="440"/>
    </row>
    <row r="64" spans="2:16">
      <c r="B64" s="438"/>
      <c r="C64" s="439"/>
      <c r="D64" s="439"/>
      <c r="E64" s="439"/>
      <c r="F64" s="439"/>
      <c r="G64" s="439"/>
      <c r="H64" s="439"/>
      <c r="I64" s="439"/>
      <c r="J64" s="439"/>
      <c r="K64" s="439"/>
      <c r="L64" s="439"/>
      <c r="M64" s="439"/>
      <c r="N64" s="439"/>
      <c r="O64" s="439"/>
      <c r="P64" s="440"/>
    </row>
    <row r="65" spans="2:16">
      <c r="B65" s="438"/>
      <c r="C65" s="439"/>
      <c r="D65" s="439"/>
      <c r="E65" s="439"/>
      <c r="F65" s="439"/>
      <c r="G65" s="439"/>
      <c r="H65" s="439"/>
      <c r="I65" s="439"/>
      <c r="J65" s="439"/>
      <c r="K65" s="439"/>
      <c r="L65" s="439"/>
      <c r="M65" s="439"/>
      <c r="N65" s="439"/>
      <c r="O65" s="439"/>
      <c r="P65" s="440"/>
    </row>
    <row r="66" spans="2:16">
      <c r="B66" s="438"/>
      <c r="C66" s="439"/>
      <c r="D66" s="439"/>
      <c r="E66" s="439"/>
      <c r="F66" s="439"/>
      <c r="G66" s="439"/>
      <c r="H66" s="439"/>
      <c r="I66" s="439"/>
      <c r="J66" s="439"/>
      <c r="K66" s="439"/>
      <c r="L66" s="439"/>
      <c r="M66" s="439"/>
      <c r="N66" s="439"/>
      <c r="O66" s="439"/>
      <c r="P66" s="440"/>
    </row>
    <row r="67" spans="2:16">
      <c r="B67" s="438"/>
      <c r="C67" s="439"/>
      <c r="D67" s="439"/>
      <c r="E67" s="439"/>
      <c r="F67" s="439"/>
      <c r="G67" s="439"/>
      <c r="H67" s="439"/>
      <c r="I67" s="439"/>
      <c r="J67" s="439"/>
      <c r="K67" s="439"/>
      <c r="L67" s="439"/>
      <c r="M67" s="439"/>
      <c r="N67" s="439"/>
      <c r="O67" s="439"/>
      <c r="P67" s="440"/>
    </row>
    <row r="68" spans="2:16">
      <c r="B68" s="438"/>
      <c r="C68" s="439"/>
      <c r="D68" s="439"/>
      <c r="E68" s="439"/>
      <c r="F68" s="439"/>
      <c r="G68" s="439"/>
      <c r="H68" s="439"/>
      <c r="I68" s="439"/>
      <c r="J68" s="439"/>
      <c r="K68" s="439"/>
      <c r="L68" s="439"/>
      <c r="M68" s="439"/>
      <c r="N68" s="439"/>
      <c r="O68" s="439"/>
      <c r="P68" s="440"/>
    </row>
    <row r="69" spans="2:16">
      <c r="B69" s="438"/>
      <c r="C69" s="439"/>
      <c r="D69" s="439"/>
      <c r="E69" s="439"/>
      <c r="F69" s="439"/>
      <c r="G69" s="439"/>
      <c r="H69" s="439"/>
      <c r="I69" s="439"/>
      <c r="J69" s="439"/>
      <c r="K69" s="439"/>
      <c r="L69" s="439"/>
      <c r="M69" s="439"/>
      <c r="N69" s="439"/>
      <c r="O69" s="439"/>
      <c r="P69" s="440"/>
    </row>
    <row r="70" spans="2:16">
      <c r="B70" s="438"/>
      <c r="C70" s="439"/>
      <c r="D70" s="439"/>
      <c r="E70" s="439"/>
      <c r="F70" s="439"/>
      <c r="G70" s="439"/>
      <c r="H70" s="439"/>
      <c r="I70" s="439"/>
      <c r="J70" s="439"/>
      <c r="K70" s="439"/>
      <c r="L70" s="439"/>
      <c r="M70" s="439"/>
      <c r="N70" s="439"/>
      <c r="O70" s="439"/>
      <c r="P70" s="440"/>
    </row>
    <row r="71" spans="2:16">
      <c r="B71" s="438"/>
      <c r="C71" s="439"/>
      <c r="D71" s="439"/>
      <c r="E71" s="439"/>
      <c r="F71" s="439"/>
      <c r="G71" s="439"/>
      <c r="H71" s="439"/>
      <c r="I71" s="439"/>
      <c r="J71" s="439"/>
      <c r="K71" s="439"/>
      <c r="L71" s="439"/>
      <c r="M71" s="439"/>
      <c r="N71" s="439"/>
      <c r="O71" s="439"/>
      <c r="P71" s="440"/>
    </row>
    <row r="72" spans="2:16">
      <c r="B72" s="438"/>
      <c r="C72" s="439"/>
      <c r="D72" s="439"/>
      <c r="E72" s="439"/>
      <c r="F72" s="439"/>
      <c r="G72" s="439"/>
      <c r="H72" s="439"/>
      <c r="I72" s="439"/>
      <c r="J72" s="439"/>
      <c r="K72" s="439"/>
      <c r="L72" s="439"/>
      <c r="M72" s="439"/>
      <c r="N72" s="439"/>
      <c r="O72" s="439"/>
      <c r="P72" s="440"/>
    </row>
    <row r="73" spans="2:16">
      <c r="B73" s="438"/>
      <c r="C73" s="439"/>
      <c r="D73" s="439"/>
      <c r="E73" s="439"/>
      <c r="F73" s="439"/>
      <c r="G73" s="439"/>
      <c r="H73" s="439"/>
      <c r="I73" s="439"/>
      <c r="J73" s="439"/>
      <c r="K73" s="439"/>
      <c r="L73" s="439"/>
      <c r="M73" s="439"/>
      <c r="N73" s="439"/>
      <c r="O73" s="439"/>
      <c r="P73" s="440"/>
    </row>
    <row r="74" spans="2:16">
      <c r="B74" s="438"/>
      <c r="C74" s="439"/>
      <c r="D74" s="439"/>
      <c r="E74" s="439"/>
      <c r="F74" s="439"/>
      <c r="G74" s="439"/>
      <c r="H74" s="439"/>
      <c r="I74" s="439"/>
      <c r="J74" s="439"/>
      <c r="K74" s="439"/>
      <c r="L74" s="439"/>
      <c r="M74" s="439"/>
      <c r="N74" s="439"/>
      <c r="O74" s="439"/>
      <c r="P74" s="440"/>
    </row>
    <row r="75" spans="2:16">
      <c r="B75" s="438"/>
      <c r="C75" s="439"/>
      <c r="D75" s="439"/>
      <c r="E75" s="439"/>
      <c r="F75" s="439"/>
      <c r="G75" s="439"/>
      <c r="H75" s="439"/>
      <c r="I75" s="439"/>
      <c r="J75" s="439"/>
      <c r="K75" s="439"/>
      <c r="L75" s="439"/>
      <c r="M75" s="439"/>
      <c r="N75" s="439"/>
      <c r="O75" s="439"/>
      <c r="P75" s="440"/>
    </row>
    <row r="76" spans="2:16">
      <c r="B76" s="438"/>
      <c r="C76" s="439"/>
      <c r="D76" s="439"/>
      <c r="E76" s="439"/>
      <c r="F76" s="439"/>
      <c r="G76" s="439"/>
      <c r="H76" s="439"/>
      <c r="I76" s="439"/>
      <c r="J76" s="439"/>
      <c r="K76" s="439"/>
      <c r="L76" s="439"/>
      <c r="M76" s="439"/>
      <c r="N76" s="439"/>
      <c r="O76" s="439"/>
      <c r="P76" s="440"/>
    </row>
    <row r="77" spans="2:16">
      <c r="B77" s="438"/>
      <c r="C77" s="439"/>
      <c r="D77" s="439"/>
      <c r="E77" s="439"/>
      <c r="F77" s="439"/>
      <c r="G77" s="439"/>
      <c r="H77" s="439"/>
      <c r="I77" s="439"/>
      <c r="J77" s="439"/>
      <c r="K77" s="439"/>
      <c r="L77" s="439"/>
      <c r="M77" s="439"/>
      <c r="N77" s="439"/>
      <c r="O77" s="439"/>
      <c r="P77" s="440"/>
    </row>
    <row r="78" spans="2:16" ht="13.5" thickBot="1">
      <c r="B78" s="452"/>
      <c r="C78" s="453"/>
      <c r="D78" s="453"/>
      <c r="E78" s="453"/>
      <c r="F78" s="453"/>
      <c r="G78" s="453"/>
      <c r="H78" s="453"/>
      <c r="I78" s="453"/>
      <c r="J78" s="453"/>
      <c r="K78" s="453"/>
      <c r="L78" s="453"/>
      <c r="M78" s="453"/>
      <c r="N78" s="453"/>
      <c r="O78" s="453"/>
      <c r="P78" s="454"/>
    </row>
    <row r="79" spans="2:16" ht="13.5" thickBot="1"/>
    <row r="80" spans="2:16" ht="24.95" customHeight="1">
      <c r="B80" s="532" t="s">
        <v>316</v>
      </c>
      <c r="C80" s="533"/>
      <c r="D80" s="533"/>
      <c r="E80" s="533"/>
      <c r="F80" s="533"/>
      <c r="G80" s="533"/>
      <c r="H80" s="533"/>
      <c r="I80" s="533"/>
      <c r="J80" s="533"/>
      <c r="K80" s="533"/>
      <c r="L80" s="533"/>
      <c r="M80" s="533"/>
      <c r="N80" s="533"/>
      <c r="O80" s="533"/>
      <c r="P80" s="534"/>
    </row>
    <row r="81" spans="2:16">
      <c r="B81" s="438"/>
      <c r="C81" s="439"/>
      <c r="D81" s="531" t="str">
        <f>T34</f>
        <v>Cross-jurisdictional claims</v>
      </c>
      <c r="E81" s="531"/>
      <c r="F81" s="531"/>
      <c r="G81" s="531"/>
      <c r="H81" s="439"/>
      <c r="I81" s="439"/>
      <c r="J81" s="439"/>
      <c r="K81" s="439"/>
      <c r="L81" s="531" t="str">
        <f>T36</f>
        <v>Cross-jurisdictional liabilities</v>
      </c>
      <c r="M81" s="531"/>
      <c r="N81" s="531"/>
      <c r="O81" s="439"/>
      <c r="P81" s="440"/>
    </row>
    <row r="82" spans="2:16">
      <c r="B82" s="438"/>
      <c r="C82" s="439"/>
      <c r="D82" s="439"/>
      <c r="E82" s="439"/>
      <c r="F82" s="439"/>
      <c r="G82" s="439"/>
      <c r="H82" s="439"/>
      <c r="I82" s="439"/>
      <c r="J82" s="439"/>
      <c r="K82" s="439"/>
      <c r="L82" s="439"/>
      <c r="M82" s="439"/>
      <c r="N82" s="439"/>
      <c r="O82" s="439"/>
      <c r="P82" s="440"/>
    </row>
    <row r="83" spans="2:16">
      <c r="B83" s="438"/>
      <c r="C83" s="439"/>
      <c r="D83" s="439"/>
      <c r="E83" s="439"/>
      <c r="F83" s="439"/>
      <c r="G83" s="439"/>
      <c r="H83" s="439"/>
      <c r="I83" s="439"/>
      <c r="J83" s="439"/>
      <c r="K83" s="439"/>
      <c r="L83" s="439"/>
      <c r="M83" s="439"/>
      <c r="N83" s="439"/>
      <c r="O83" s="439"/>
      <c r="P83" s="440"/>
    </row>
    <row r="84" spans="2:16">
      <c r="B84" s="438"/>
      <c r="C84" s="439"/>
      <c r="D84" s="439"/>
      <c r="E84" s="439"/>
      <c r="F84" s="439"/>
      <c r="G84" s="439"/>
      <c r="H84" s="439"/>
      <c r="I84" s="439"/>
      <c r="J84" s="439"/>
      <c r="K84" s="439"/>
      <c r="L84" s="439"/>
      <c r="M84" s="439"/>
      <c r="N84" s="439"/>
      <c r="O84" s="439"/>
      <c r="P84" s="440"/>
    </row>
    <row r="85" spans="2:16">
      <c r="B85" s="438"/>
      <c r="C85" s="439"/>
      <c r="D85" s="439"/>
      <c r="E85" s="439"/>
      <c r="F85" s="439"/>
      <c r="G85" s="439"/>
      <c r="H85" s="439"/>
      <c r="I85" s="439"/>
      <c r="J85" s="439"/>
      <c r="K85" s="439"/>
      <c r="L85" s="439"/>
      <c r="M85" s="439"/>
      <c r="N85" s="439"/>
      <c r="O85" s="439"/>
      <c r="P85" s="440"/>
    </row>
    <row r="86" spans="2:16">
      <c r="B86" s="438"/>
      <c r="C86" s="439"/>
      <c r="D86" s="439"/>
      <c r="E86" s="439"/>
      <c r="F86" s="439"/>
      <c r="G86" s="439"/>
      <c r="H86" s="439"/>
      <c r="I86" s="439"/>
      <c r="J86" s="439"/>
      <c r="K86" s="439"/>
      <c r="L86" s="439"/>
      <c r="M86" s="439"/>
      <c r="N86" s="439"/>
      <c r="O86" s="439"/>
      <c r="P86" s="440"/>
    </row>
    <row r="87" spans="2:16">
      <c r="B87" s="438"/>
      <c r="C87" s="439"/>
      <c r="D87" s="439"/>
      <c r="E87" s="439"/>
      <c r="F87" s="439"/>
      <c r="G87" s="439"/>
      <c r="H87" s="439"/>
      <c r="I87" s="439"/>
      <c r="J87" s="439"/>
      <c r="K87" s="439"/>
      <c r="L87" s="439"/>
      <c r="M87" s="439"/>
      <c r="N87" s="439"/>
      <c r="O87" s="439"/>
      <c r="P87" s="440"/>
    </row>
    <row r="88" spans="2:16">
      <c r="B88" s="438"/>
      <c r="C88" s="439"/>
      <c r="D88" s="439"/>
      <c r="E88" s="439"/>
      <c r="F88" s="439"/>
      <c r="G88" s="439"/>
      <c r="H88" s="439"/>
      <c r="I88" s="439"/>
      <c r="J88" s="439"/>
      <c r="K88" s="439"/>
      <c r="L88" s="439"/>
      <c r="M88" s="439"/>
      <c r="N88" s="439"/>
      <c r="O88" s="439"/>
      <c r="P88" s="440"/>
    </row>
    <row r="89" spans="2:16">
      <c r="B89" s="438"/>
      <c r="C89" s="439"/>
      <c r="D89" s="439"/>
      <c r="E89" s="439"/>
      <c r="F89" s="439"/>
      <c r="G89" s="439"/>
      <c r="H89" s="439"/>
      <c r="I89" s="439"/>
      <c r="J89" s="439"/>
      <c r="K89" s="439"/>
      <c r="L89" s="439"/>
      <c r="M89" s="439"/>
      <c r="N89" s="439"/>
      <c r="O89" s="439"/>
      <c r="P89" s="440"/>
    </row>
    <row r="90" spans="2:16">
      <c r="B90" s="438"/>
      <c r="C90" s="439"/>
      <c r="D90" s="439"/>
      <c r="E90" s="439"/>
      <c r="F90" s="439"/>
      <c r="G90" s="439"/>
      <c r="H90" s="439"/>
      <c r="I90" s="439"/>
      <c r="J90" s="439"/>
      <c r="K90" s="439"/>
      <c r="L90" s="439"/>
      <c r="M90" s="439"/>
      <c r="N90" s="439"/>
      <c r="O90" s="439"/>
      <c r="P90" s="440"/>
    </row>
    <row r="91" spans="2:16">
      <c r="B91" s="438"/>
      <c r="C91" s="439"/>
      <c r="D91" s="439"/>
      <c r="E91" s="439"/>
      <c r="F91" s="439"/>
      <c r="G91" s="439"/>
      <c r="H91" s="439"/>
      <c r="I91" s="439"/>
      <c r="J91" s="439"/>
      <c r="K91" s="439"/>
      <c r="L91" s="439"/>
      <c r="M91" s="439"/>
      <c r="N91" s="439"/>
      <c r="O91" s="439"/>
      <c r="P91" s="440"/>
    </row>
    <row r="92" spans="2:16">
      <c r="B92" s="438"/>
      <c r="C92" s="439"/>
      <c r="D92" s="439"/>
      <c r="E92" s="439"/>
      <c r="F92" s="439"/>
      <c r="G92" s="439"/>
      <c r="H92" s="439"/>
      <c r="I92" s="439"/>
      <c r="J92" s="439"/>
      <c r="K92" s="439"/>
      <c r="L92" s="439"/>
      <c r="M92" s="439"/>
      <c r="N92" s="439"/>
      <c r="O92" s="439"/>
      <c r="P92" s="440"/>
    </row>
    <row r="93" spans="2:16">
      <c r="B93" s="438"/>
      <c r="C93" s="439"/>
      <c r="D93" s="439"/>
      <c r="E93" s="439"/>
      <c r="F93" s="439"/>
      <c r="G93" s="439"/>
      <c r="H93" s="439"/>
      <c r="I93" s="439"/>
      <c r="J93" s="439"/>
      <c r="K93" s="439"/>
      <c r="L93" s="439"/>
      <c r="M93" s="439"/>
      <c r="N93" s="439"/>
      <c r="O93" s="439"/>
      <c r="P93" s="440"/>
    </row>
    <row r="94" spans="2:16">
      <c r="B94" s="438"/>
      <c r="C94" s="439"/>
      <c r="D94" s="439"/>
      <c r="E94" s="439"/>
      <c r="F94" s="439"/>
      <c r="G94" s="439"/>
      <c r="H94" s="439"/>
      <c r="I94" s="439"/>
      <c r="J94" s="439"/>
      <c r="K94" s="439"/>
      <c r="L94" s="439"/>
      <c r="M94" s="439"/>
      <c r="N94" s="439"/>
      <c r="O94" s="439"/>
      <c r="P94" s="440"/>
    </row>
    <row r="95" spans="2:16">
      <c r="B95" s="438"/>
      <c r="C95" s="439"/>
      <c r="D95" s="439"/>
      <c r="E95" s="439"/>
      <c r="F95" s="439"/>
      <c r="G95" s="439"/>
      <c r="H95" s="439"/>
      <c r="I95" s="439"/>
      <c r="J95" s="439"/>
      <c r="K95" s="439"/>
      <c r="L95" s="439"/>
      <c r="M95" s="439"/>
      <c r="N95" s="439"/>
      <c r="O95" s="439"/>
      <c r="P95" s="440"/>
    </row>
    <row r="96" spans="2:16">
      <c r="B96" s="438"/>
      <c r="C96" s="439"/>
      <c r="D96" s="439"/>
      <c r="E96" s="439"/>
      <c r="F96" s="439"/>
      <c r="G96" s="439"/>
      <c r="H96" s="439"/>
      <c r="I96" s="439"/>
      <c r="J96" s="439"/>
      <c r="K96" s="439"/>
      <c r="L96" s="439"/>
      <c r="M96" s="439"/>
      <c r="N96" s="439"/>
      <c r="O96" s="439"/>
      <c r="P96" s="440"/>
    </row>
    <row r="97" spans="2:16" ht="13.5" thickBot="1">
      <c r="B97" s="452"/>
      <c r="C97" s="453"/>
      <c r="D97" s="453"/>
      <c r="E97" s="453"/>
      <c r="F97" s="453"/>
      <c r="G97" s="453"/>
      <c r="H97" s="453"/>
      <c r="I97" s="453"/>
      <c r="J97" s="453"/>
      <c r="K97" s="453"/>
      <c r="L97" s="453"/>
      <c r="M97" s="453"/>
      <c r="N97" s="453"/>
      <c r="O97" s="453"/>
      <c r="P97" s="454"/>
    </row>
    <row r="98" spans="2:16"/>
  </sheetData>
  <sheetProtection algorithmName="SHA-512" hashValue="HCVJvLtSnmLLsUoK2ZPPEBEAnQZCwOLghEsVWqmrpaHjgE2H6lrPMPVfjqSACwckD4xwXyy8IaTRVxGXRmM32w==" saltValue="jdfpcXnCRqB5m4ZmZsLeIw==" spinCount="100000" sheet="1" autoFilter="0"/>
  <mergeCells count="18">
    <mergeCell ref="B2:E2"/>
    <mergeCell ref="B23:P23"/>
    <mergeCell ref="C25:E25"/>
    <mergeCell ref="H25:J25"/>
    <mergeCell ref="M25:O25"/>
    <mergeCell ref="B4:P4"/>
    <mergeCell ref="H5:J5"/>
    <mergeCell ref="B42:P42"/>
    <mergeCell ref="C43:E43"/>
    <mergeCell ref="H43:J43"/>
    <mergeCell ref="M43:O43"/>
    <mergeCell ref="B61:P61"/>
    <mergeCell ref="C62:E62"/>
    <mergeCell ref="H62:J62"/>
    <mergeCell ref="M62:O62"/>
    <mergeCell ref="B80:P80"/>
    <mergeCell ref="D81:G81"/>
    <mergeCell ref="L81:N8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Footer xml:space="preserve">&amp;LEuropean Banking Authority&amp;REnd-2018 G-SII disclosure exercise 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sample!$G$3:$G$35</xm:f>
          </x14:formula1>
          <xm:sqref>B2:E2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5"/>
    <pageSetUpPr fitToPage="1"/>
  </sheetPr>
  <dimension ref="A1:U59"/>
  <sheetViews>
    <sheetView zoomScale="55" zoomScaleNormal="55" workbookViewId="0">
      <selection activeCell="H2" sqref="H2"/>
    </sheetView>
  </sheetViews>
  <sheetFormatPr defaultColWidth="0" defaultRowHeight="12.75" zeroHeight="1"/>
  <cols>
    <col min="1" max="1" width="6.7109375" style="458" customWidth="1"/>
    <col min="2" max="2" width="30.7109375" style="146" customWidth="1"/>
    <col min="3" max="19" width="16.7109375" style="146" customWidth="1"/>
    <col min="20" max="20" width="2.7109375" style="146" customWidth="1"/>
    <col min="21" max="21" width="9.140625" style="146" customWidth="1"/>
    <col min="22" max="16384" width="9.140625" style="146" hidden="1"/>
  </cols>
  <sheetData>
    <row r="1" spans="1:19" ht="13.5" thickBot="1">
      <c r="B1" s="458"/>
      <c r="C1" s="458" t="s">
        <v>612</v>
      </c>
      <c r="D1" s="458"/>
      <c r="E1" s="458" t="s">
        <v>613</v>
      </c>
      <c r="F1" s="458" t="s">
        <v>614</v>
      </c>
      <c r="G1" s="458" t="s">
        <v>615</v>
      </c>
      <c r="H1" s="458"/>
      <c r="I1" s="458" t="s">
        <v>622</v>
      </c>
      <c r="J1" s="458" t="s">
        <v>623</v>
      </c>
      <c r="K1" s="458" t="s">
        <v>616</v>
      </c>
      <c r="L1" s="458"/>
      <c r="M1" s="458" t="s">
        <v>617</v>
      </c>
      <c r="N1" s="458" t="s">
        <v>618</v>
      </c>
      <c r="O1" s="458" t="s">
        <v>619</v>
      </c>
      <c r="P1" s="458"/>
      <c r="Q1" s="458" t="s">
        <v>620</v>
      </c>
      <c r="R1" s="458" t="s">
        <v>621</v>
      </c>
      <c r="S1" s="458"/>
    </row>
    <row r="2" spans="1:19" ht="45" customHeight="1" thickTop="1" thickBot="1">
      <c r="B2" s="457">
        <v>2018</v>
      </c>
    </row>
    <row r="3" spans="1:19" ht="20.100000000000001" customHeight="1" thickTop="1"/>
    <row r="4" spans="1:19">
      <c r="B4" s="459" t="s">
        <v>625</v>
      </c>
    </row>
    <row r="5" spans="1:19" ht="20.100000000000001" customHeight="1" thickBot="1"/>
    <row r="6" spans="1:19" s="463" customFormat="1" ht="49.5" customHeight="1">
      <c r="A6" s="460"/>
      <c r="B6" s="461"/>
      <c r="C6" s="390" t="s">
        <v>312</v>
      </c>
      <c r="D6" s="538" t="s">
        <v>313</v>
      </c>
      <c r="E6" s="539"/>
      <c r="F6" s="539"/>
      <c r="G6" s="540"/>
      <c r="H6" s="546" t="s">
        <v>314</v>
      </c>
      <c r="I6" s="547"/>
      <c r="J6" s="547"/>
      <c r="K6" s="548"/>
      <c r="L6" s="543" t="s">
        <v>315</v>
      </c>
      <c r="M6" s="544"/>
      <c r="N6" s="544"/>
      <c r="O6" s="545"/>
      <c r="P6" s="541" t="s">
        <v>316</v>
      </c>
      <c r="Q6" s="542"/>
      <c r="R6" s="542"/>
      <c r="S6" s="462"/>
    </row>
    <row r="7" spans="1:19" s="467" customFormat="1" ht="80.099999999999994" customHeight="1">
      <c r="A7" s="464"/>
      <c r="B7" s="465" t="s">
        <v>624</v>
      </c>
      <c r="C7" s="391" t="s">
        <v>382</v>
      </c>
      <c r="D7" s="392"/>
      <c r="E7" s="393" t="s">
        <v>319</v>
      </c>
      <c r="F7" s="393" t="s">
        <v>320</v>
      </c>
      <c r="G7" s="394" t="s">
        <v>321</v>
      </c>
      <c r="H7" s="395"/>
      <c r="I7" s="396" t="s">
        <v>322</v>
      </c>
      <c r="J7" s="396" t="s">
        <v>323</v>
      </c>
      <c r="K7" s="397" t="s">
        <v>324</v>
      </c>
      <c r="L7" s="398"/>
      <c r="M7" s="399" t="s">
        <v>383</v>
      </c>
      <c r="N7" s="399" t="s">
        <v>325</v>
      </c>
      <c r="O7" s="400" t="s">
        <v>326</v>
      </c>
      <c r="P7" s="401"/>
      <c r="Q7" s="402" t="s">
        <v>327</v>
      </c>
      <c r="R7" s="403" t="s">
        <v>328</v>
      </c>
      <c r="S7" s="466" t="s">
        <v>611</v>
      </c>
    </row>
    <row r="8" spans="1:19" ht="18" customHeight="1">
      <c r="A8" s="468">
        <v>7</v>
      </c>
      <c r="B8" s="383" t="str">
        <f t="shared" ref="B8:B44" ca="1" si="0">INDIRECT("'Summary - "&amp;$B$2&amp;"'!E"&amp;A8)</f>
        <v>ABN Amro</v>
      </c>
      <c r="C8" s="469">
        <f ca="1">0.2*10000*INDIRECT("'Summary - "&amp;$B$2&amp;"'!"&amp;C$1&amp;$A8)/'Interactive Heatmap'!C$51</f>
        <v>37.842573230838738</v>
      </c>
      <c r="D8" s="470">
        <f t="shared" ref="D8:D44" ca="1" si="1">0.2/3*E8+0.2/3*F8+0.2/3*G8</f>
        <v>36.435860613918244</v>
      </c>
      <c r="E8" s="471">
        <f ca="1">10000*INDIRECT("'Summary - "&amp;$B$2&amp;"'!"&amp;E$1&amp;$A8)/'Interactive Heatmap'!E$51</f>
        <v>226.62907810778017</v>
      </c>
      <c r="F8" s="471">
        <f ca="1">10000*INDIRECT("'Summary - "&amp;$B$2&amp;"'!"&amp;F$1&amp;$A8)/'Interactive Heatmap'!F$51</f>
        <v>89.123218613995903</v>
      </c>
      <c r="G8" s="472">
        <f ca="1">10000*INDIRECT("'Summary - "&amp;$B$2&amp;"'!"&amp;G$1&amp;$A8)/'Interactive Heatmap'!G$51</f>
        <v>230.78561248699759</v>
      </c>
      <c r="H8" s="470">
        <f t="shared" ref="H8:H44" ca="1" si="2">0.2/3*I8+0.2/3*J8+0.2/3*K8</f>
        <v>21.890363440354662</v>
      </c>
      <c r="I8" s="471">
        <f ca="1">10000*INDIRECT("'Summary - "&amp;$B$2&amp;"'!"&amp;I$1&amp;$A8)/'Interactive Heatmap'!I$51</f>
        <v>212.62467194342955</v>
      </c>
      <c r="J8" s="471">
        <f ca="1">10000*INDIRECT("'Summary - "&amp;$B$2&amp;"'!"&amp;J$1&amp;$A8)/'Interactive Heatmap'!J$51</f>
        <v>54.879242783725502</v>
      </c>
      <c r="K8" s="472">
        <f ca="1">10000*INDIRECT("'Summary - "&amp;$B$2&amp;"'!"&amp;K$1&amp;$A8)/'Interactive Heatmap'!K$51</f>
        <v>60.851536878164879</v>
      </c>
      <c r="L8" s="470">
        <f t="shared" ref="L8:L44" ca="1" si="3">0.2/3*M8+0.2/3*N8+0.2/3*O8</f>
        <v>13.423281875342369</v>
      </c>
      <c r="M8" s="471">
        <f ca="1">10000*INDIRECT("'Summary - "&amp;$B$2&amp;"'!"&amp;M$1&amp;$A8)/'Interactive Heatmap'!M$51</f>
        <v>111.15986626572699</v>
      </c>
      <c r="N8" s="471">
        <f ca="1">10000*INDIRECT("'Summary - "&amp;$B$2&amp;"'!"&amp;N$1&amp;$A8)/'Interactive Heatmap'!N$51</f>
        <v>26.73037365540258</v>
      </c>
      <c r="O8" s="472">
        <f ca="1">10000*INDIRECT("'Summary - "&amp;$B$2&amp;"'!"&amp;O$1&amp;$A8)/'Interactive Heatmap'!O$51</f>
        <v>63.458988209005952</v>
      </c>
      <c r="P8" s="473">
        <f t="shared" ref="P8:P44" ca="1" si="4">0.1*Q8+0.1*R8</f>
        <v>15.422930816182445</v>
      </c>
      <c r="Q8" s="471">
        <f ca="1">10000*INDIRECT("'Summary - "&amp;$B$2&amp;"'!"&amp;Q$1&amp;$A8)/'Interactive Heatmap'!Q$51</f>
        <v>76.214776020375666</v>
      </c>
      <c r="R8" s="469">
        <f ca="1">10000*INDIRECT("'Summary - "&amp;$B$2&amp;"'!"&amp;R$1&amp;$A8)/'Interactive Heatmap'!R$51</f>
        <v>78.014532141448782</v>
      </c>
      <c r="S8" s="474">
        <f t="shared" ref="S8:S44" ca="1" si="5">AVERAGE(P8,L8,H8,D8,C8)</f>
        <v>25.003001995327288</v>
      </c>
    </row>
    <row r="9" spans="1:19" ht="18" customHeight="1">
      <c r="A9" s="468">
        <v>8</v>
      </c>
      <c r="B9" s="384" t="str">
        <f t="shared" ca="1" si="0"/>
        <v>Banque Postale</v>
      </c>
      <c r="C9" s="469">
        <f ca="1">0.2*10000*INDIRECT("'Summary - "&amp;$B$2&amp;"'!"&amp;C$1&amp;$A9)/'Interactive Heatmap'!C$51</f>
        <v>20.098043326841811</v>
      </c>
      <c r="D9" s="470">
        <f t="shared" ca="1" si="1"/>
        <v>9.4871497072711168</v>
      </c>
      <c r="E9" s="471">
        <f ca="1">10000*INDIRECT("'Summary - "&amp;$B$2&amp;"'!"&amp;E$1&amp;$A9)/'Interactive Heatmap'!E$51</f>
        <v>77.015783388300136</v>
      </c>
      <c r="F9" s="471">
        <f ca="1">10000*INDIRECT("'Summary - "&amp;$B$2&amp;"'!"&amp;F$1&amp;$A9)/'Interactive Heatmap'!F$51</f>
        <v>21.766874952409253</v>
      </c>
      <c r="G9" s="472">
        <f ca="1">10000*INDIRECT("'Summary - "&amp;$B$2&amp;"'!"&amp;G$1&amp;$A9)/'Interactive Heatmap'!G$51</f>
        <v>43.524587268357358</v>
      </c>
      <c r="H9" s="470">
        <f t="shared" ca="1" si="2"/>
        <v>0.43272404694836419</v>
      </c>
      <c r="I9" s="471">
        <f ca="1">10000*INDIRECT("'Summary - "&amp;$B$2&amp;"'!"&amp;I$1&amp;$A9)/'Interactive Heatmap'!I$51</f>
        <v>2.9115856031386</v>
      </c>
      <c r="J9" s="471">
        <f ca="1">10000*INDIRECT("'Summary - "&amp;$B$2&amp;"'!"&amp;J$1&amp;$A9)/'Interactive Heatmap'!J$51</f>
        <v>3.5792751010868633</v>
      </c>
      <c r="K9" s="472">
        <f ca="1">10000*INDIRECT("'Summary - "&amp;$B$2&amp;"'!"&amp;K$1&amp;$A9)/'Interactive Heatmap'!K$51</f>
        <v>0</v>
      </c>
      <c r="L9" s="470">
        <f t="shared" ca="1" si="3"/>
        <v>14.86197091286205</v>
      </c>
      <c r="M9" s="471">
        <f ca="1">10000*INDIRECT("'Summary - "&amp;$B$2&amp;"'!"&amp;M$1&amp;$A9)/'Interactive Heatmap'!M$51</f>
        <v>3.9258150782482972</v>
      </c>
      <c r="N9" s="471">
        <f ca="1">10000*INDIRECT("'Summary - "&amp;$B$2&amp;"'!"&amp;N$1&amp;$A9)/'Interactive Heatmap'!N$51</f>
        <v>185.26907603113284</v>
      </c>
      <c r="O9" s="472">
        <f ca="1">10000*INDIRECT("'Summary - "&amp;$B$2&amp;"'!"&amp;O$1&amp;$A9)/'Interactive Heatmap'!O$51</f>
        <v>33.734672583549596</v>
      </c>
      <c r="P9" s="473">
        <f t="shared" ca="1" si="4"/>
        <v>3.0636865431299869</v>
      </c>
      <c r="Q9" s="471">
        <f ca="1">10000*INDIRECT("'Summary - "&amp;$B$2&amp;"'!"&amp;Q$1&amp;$A9)/'Interactive Heatmap'!Q$51</f>
        <v>23.350427142068206</v>
      </c>
      <c r="R9" s="469">
        <f ca="1">10000*INDIRECT("'Summary - "&amp;$B$2&amp;"'!"&amp;R$1&amp;$A9)/'Interactive Heatmap'!R$51</f>
        <v>7.2864382892316613</v>
      </c>
      <c r="S9" s="474">
        <f t="shared" ca="1" si="5"/>
        <v>9.5887149074106652</v>
      </c>
    </row>
    <row r="10" spans="1:19" ht="18" customHeight="1">
      <c r="A10" s="468">
        <v>9</v>
      </c>
      <c r="B10" s="384" t="str">
        <f t="shared" ca="1" si="0"/>
        <v>Barclays</v>
      </c>
      <c r="C10" s="469">
        <f ca="1">0.2*10000*INDIRECT("'Summary - "&amp;$B$2&amp;"'!"&amp;C$1&amp;$A10)/'Interactive Heatmap'!C$51</f>
        <v>101.40292462196467</v>
      </c>
      <c r="D10" s="470">
        <f t="shared" ca="1" si="1"/>
        <v>103.13310704233466</v>
      </c>
      <c r="E10" s="471">
        <f ca="1">10000*INDIRECT("'Summary - "&amp;$B$2&amp;"'!"&amp;E$1&amp;$A10)/'Interactive Heatmap'!E$51</f>
        <v>579.06372753574942</v>
      </c>
      <c r="F10" s="471">
        <f ca="1">10000*INDIRECT("'Summary - "&amp;$B$2&amp;"'!"&amp;F$1&amp;$A10)/'Interactive Heatmap'!F$51</f>
        <v>554.94379632447817</v>
      </c>
      <c r="G10" s="472">
        <f ca="1">10000*INDIRECT("'Summary - "&amp;$B$2&amp;"'!"&amp;G$1&amp;$A10)/'Interactive Heatmap'!G$51</f>
        <v>412.98908177479234</v>
      </c>
      <c r="H10" s="470">
        <f t="shared" ca="1" si="2"/>
        <v>152.34701991118413</v>
      </c>
      <c r="I10" s="471">
        <f ca="1">10000*INDIRECT("'Summary - "&amp;$B$2&amp;"'!"&amp;I$1&amp;$A10)/'Interactive Heatmap'!I$51</f>
        <v>661.12896552092047</v>
      </c>
      <c r="J10" s="471">
        <f ca="1">10000*INDIRECT("'Summary - "&amp;$B$2&amp;"'!"&amp;J$1&amp;$A10)/'Interactive Heatmap'!J$51</f>
        <v>39.011916505971897</v>
      </c>
      <c r="K10" s="472">
        <f ca="1">10000*INDIRECT("'Summary - "&amp;$B$2&amp;"'!"&amp;K$1&amp;$A10)/'Interactive Heatmap'!K$51</f>
        <v>1585.0644166408695</v>
      </c>
      <c r="L10" s="470">
        <f t="shared" ca="1" si="3"/>
        <v>246.07842524808547</v>
      </c>
      <c r="M10" s="471">
        <f ca="1">10000*INDIRECT("'Summary - "&amp;$B$2&amp;"'!"&amp;M$1&amp;$A10)/'Interactive Heatmap'!M$51</f>
        <v>1431.9038874460775</v>
      </c>
      <c r="N10" s="471">
        <f ca="1">10000*INDIRECT("'Summary - "&amp;$B$2&amp;"'!"&amp;N$1&amp;$A10)/'Interactive Heatmap'!N$51</f>
        <v>1052.1245888789529</v>
      </c>
      <c r="O10" s="472">
        <f ca="1">10000*INDIRECT("'Summary - "&amp;$B$2&amp;"'!"&amp;O$1&amp;$A10)/'Interactive Heatmap'!O$51</f>
        <v>1207.1479023962513</v>
      </c>
      <c r="P10" s="473">
        <f t="shared" ca="1" si="4"/>
        <v>136.9566159047306</v>
      </c>
      <c r="Q10" s="471">
        <f ca="1">10000*INDIRECT("'Summary - "&amp;$B$2&amp;"'!"&amp;Q$1&amp;$A10)/'Interactive Heatmap'!Q$51</f>
        <v>710.0321481075332</v>
      </c>
      <c r="R10" s="469">
        <f ca="1">10000*INDIRECT("'Summary - "&amp;$B$2&amp;"'!"&amp;R$1&amp;$A10)/'Interactive Heatmap'!R$51</f>
        <v>659.53401093977254</v>
      </c>
      <c r="S10" s="474">
        <f t="shared" ca="1" si="5"/>
        <v>147.98361854565991</v>
      </c>
    </row>
    <row r="11" spans="1:19" ht="18" customHeight="1">
      <c r="A11" s="468">
        <v>10</v>
      </c>
      <c r="B11" s="384" t="str">
        <f t="shared" ca="1" si="0"/>
        <v>Bayern LB</v>
      </c>
      <c r="C11" s="469">
        <f ca="1">0.2*10000*INDIRECT("'Summary - "&amp;$B$2&amp;"'!"&amp;C$1&amp;$A11)/'Interactive Heatmap'!C$51</f>
        <v>18.955769239354943</v>
      </c>
      <c r="D11" s="470">
        <f t="shared" ca="1" si="1"/>
        <v>36.263893088153729</v>
      </c>
      <c r="E11" s="471">
        <f ca="1">10000*INDIRECT("'Summary - "&amp;$B$2&amp;"'!"&amp;E$1&amp;$A11)/'Interactive Heatmap'!E$51</f>
        <v>173.09948632674002</v>
      </c>
      <c r="F11" s="471">
        <f ca="1">10000*INDIRECT("'Summary - "&amp;$B$2&amp;"'!"&amp;F$1&amp;$A11)/'Interactive Heatmap'!F$51</f>
        <v>270.95522066783434</v>
      </c>
      <c r="G11" s="472">
        <f ca="1">10000*INDIRECT("'Summary - "&amp;$B$2&amp;"'!"&amp;G$1&amp;$A11)/'Interactive Heatmap'!G$51</f>
        <v>99.903689327731598</v>
      </c>
      <c r="H11" s="470">
        <f t="shared" ca="1" si="2"/>
        <v>9.8332794793093683</v>
      </c>
      <c r="I11" s="471">
        <f ca="1">10000*INDIRECT("'Summary - "&amp;$B$2&amp;"'!"&amp;I$1&amp;$A11)/'Interactive Heatmap'!I$51</f>
        <v>34.302290287155962</v>
      </c>
      <c r="J11" s="471">
        <f ca="1">10000*INDIRECT("'Summary - "&amp;$B$2&amp;"'!"&amp;J$1&amp;$A11)/'Interactive Heatmap'!J$51</f>
        <v>37.972213491752683</v>
      </c>
      <c r="K11" s="472">
        <f ca="1">10000*INDIRECT("'Summary - "&amp;$B$2&amp;"'!"&amp;K$1&amp;$A11)/'Interactive Heatmap'!K$51</f>
        <v>75.224688410731872</v>
      </c>
      <c r="L11" s="470">
        <f t="shared" ca="1" si="3"/>
        <v>10.83495389068365</v>
      </c>
      <c r="M11" s="471">
        <f ca="1">10000*INDIRECT("'Summary - "&amp;$B$2&amp;"'!"&amp;M$1&amp;$A11)/'Interactive Heatmap'!M$51</f>
        <v>38.631622208144009</v>
      </c>
      <c r="N11" s="471">
        <f ca="1">10000*INDIRECT("'Summary - "&amp;$B$2&amp;"'!"&amp;N$1&amp;$A11)/'Interactive Heatmap'!N$51</f>
        <v>90.494306011191398</v>
      </c>
      <c r="O11" s="472">
        <f ca="1">10000*INDIRECT("'Summary - "&amp;$B$2&amp;"'!"&amp;O$1&amp;$A11)/'Interactive Heatmap'!O$51</f>
        <v>33.39838014091935</v>
      </c>
      <c r="P11" s="473">
        <f t="shared" ca="1" si="4"/>
        <v>5.4131717977125007</v>
      </c>
      <c r="Q11" s="471">
        <f ca="1">10000*INDIRECT("'Summary - "&amp;$B$2&amp;"'!"&amp;Q$1&amp;$A11)/'Interactive Heatmap'!Q$51</f>
        <v>35.877264381787825</v>
      </c>
      <c r="R11" s="469">
        <f ca="1">10000*INDIRECT("'Summary - "&amp;$B$2&amp;"'!"&amp;R$1&amp;$A11)/'Interactive Heatmap'!R$51</f>
        <v>18.254453595337186</v>
      </c>
      <c r="S11" s="474">
        <f t="shared" ca="1" si="5"/>
        <v>16.260213499042841</v>
      </c>
    </row>
    <row r="12" spans="1:19" ht="18" customHeight="1">
      <c r="A12" s="468">
        <v>11</v>
      </c>
      <c r="B12" s="384" t="str">
        <f t="shared" ca="1" si="0"/>
        <v>BBVA</v>
      </c>
      <c r="C12" s="469">
        <f ca="1">0.2*10000*INDIRECT("'Summary - "&amp;$B$2&amp;"'!"&amp;C$1&amp;$A12)/'Interactive Heatmap'!C$51</f>
        <v>56.101157924276727</v>
      </c>
      <c r="D12" s="470">
        <f t="shared" ca="1" si="1"/>
        <v>40.177948171508916</v>
      </c>
      <c r="E12" s="471">
        <f ca="1">10000*INDIRECT("'Summary - "&amp;$B$2&amp;"'!"&amp;E$1&amp;$A12)/'Interactive Heatmap'!E$51</f>
        <v>191.20721831864822</v>
      </c>
      <c r="F12" s="471">
        <f ca="1">10000*INDIRECT("'Summary - "&amp;$B$2&amp;"'!"&amp;F$1&amp;$A12)/'Interactive Heatmap'!F$51</f>
        <v>207.42694236948248</v>
      </c>
      <c r="G12" s="472">
        <f ca="1">10000*INDIRECT("'Summary - "&amp;$B$2&amp;"'!"&amp;G$1&amp;$A12)/'Interactive Heatmap'!G$51</f>
        <v>204.03506188450311</v>
      </c>
      <c r="H12" s="470">
        <f t="shared" ca="1" si="2"/>
        <v>33.180021667182352</v>
      </c>
      <c r="I12" s="471">
        <f ca="1">10000*INDIRECT("'Summary - "&amp;$B$2&amp;"'!"&amp;I$1&amp;$A12)/'Interactive Heatmap'!I$51</f>
        <v>112.53419703271719</v>
      </c>
      <c r="J12" s="471">
        <f ca="1">10000*INDIRECT("'Summary - "&amp;$B$2&amp;"'!"&amp;J$1&amp;$A12)/'Interactive Heatmap'!J$51</f>
        <v>247.13482422182466</v>
      </c>
      <c r="K12" s="472">
        <f ca="1">10000*INDIRECT("'Summary - "&amp;$B$2&amp;"'!"&amp;K$1&amp;$A12)/'Interactive Heatmap'!K$51</f>
        <v>138.03130375319341</v>
      </c>
      <c r="L12" s="470">
        <f t="shared" ca="1" si="3"/>
        <v>32.089519160037497</v>
      </c>
      <c r="M12" s="471">
        <f ca="1">10000*INDIRECT("'Summary - "&amp;$B$2&amp;"'!"&amp;M$1&amp;$A12)/'Interactive Heatmap'!M$51</f>
        <v>152.40875511542103</v>
      </c>
      <c r="N12" s="471">
        <f ca="1">10000*INDIRECT("'Summary - "&amp;$B$2&amp;"'!"&amp;N$1&amp;$A12)/'Interactive Heatmap'!N$51</f>
        <v>152.88704310165838</v>
      </c>
      <c r="O12" s="472">
        <f ca="1">10000*INDIRECT("'Summary - "&amp;$B$2&amp;"'!"&amp;O$1&amp;$A12)/'Interactive Heatmap'!O$51</f>
        <v>176.04698918348308</v>
      </c>
      <c r="P12" s="473">
        <f t="shared" ca="1" si="4"/>
        <v>66.263709515951206</v>
      </c>
      <c r="Q12" s="471">
        <f ca="1">10000*INDIRECT("'Summary - "&amp;$B$2&amp;"'!"&amp;Q$1&amp;$A12)/'Interactive Heatmap'!Q$51</f>
        <v>330.20632505376125</v>
      </c>
      <c r="R12" s="469">
        <f ca="1">10000*INDIRECT("'Summary - "&amp;$B$2&amp;"'!"&amp;R$1&amp;$A12)/'Interactive Heatmap'!R$51</f>
        <v>332.43077010575075</v>
      </c>
      <c r="S12" s="474">
        <f t="shared" ca="1" si="5"/>
        <v>45.56247128779134</v>
      </c>
    </row>
    <row r="13" spans="1:19" ht="18" customHeight="1">
      <c r="A13" s="468">
        <v>12</v>
      </c>
      <c r="B13" s="384" t="str">
        <f t="shared" ca="1" si="0"/>
        <v>BFA</v>
      </c>
      <c r="C13" s="469">
        <f ca="1">0.2*10000*INDIRECT("'Summary - "&amp;$B$2&amp;"'!"&amp;C$1&amp;$A13)/'Interactive Heatmap'!C$51</f>
        <v>16.567551891841418</v>
      </c>
      <c r="D13" s="470">
        <f t="shared" ca="1" si="1"/>
        <v>8.2185399194339031</v>
      </c>
      <c r="E13" s="471">
        <f ca="1">10000*INDIRECT("'Summary - "&amp;$B$2&amp;"'!"&amp;E$1&amp;$A13)/'Interactive Heatmap'!E$51</f>
        <v>19.542858136640021</v>
      </c>
      <c r="F13" s="471">
        <f ca="1">10000*INDIRECT("'Summary - "&amp;$B$2&amp;"'!"&amp;F$1&amp;$A13)/'Interactive Heatmap'!F$51</f>
        <v>49.55237840448136</v>
      </c>
      <c r="G13" s="472">
        <f ca="1">10000*INDIRECT("'Summary - "&amp;$B$2&amp;"'!"&amp;G$1&amp;$A13)/'Interactive Heatmap'!G$51</f>
        <v>54.18286225038716</v>
      </c>
      <c r="H13" s="470">
        <f t="shared" ca="1" si="2"/>
        <v>2.4986723164528959</v>
      </c>
      <c r="I13" s="471">
        <f ca="1">10000*INDIRECT("'Summary - "&amp;$B$2&amp;"'!"&amp;I$1&amp;$A13)/'Interactive Heatmap'!I$51</f>
        <v>15.70962536559461</v>
      </c>
      <c r="J13" s="471">
        <f ca="1">10000*INDIRECT("'Summary - "&amp;$B$2&amp;"'!"&amp;J$1&amp;$A13)/'Interactive Heatmap'!J$51</f>
        <v>13.280886933152479</v>
      </c>
      <c r="K13" s="472">
        <f ca="1">10000*INDIRECT("'Summary - "&amp;$B$2&amp;"'!"&amp;K$1&amp;$A13)/'Interactive Heatmap'!K$51</f>
        <v>8.4895724480463475</v>
      </c>
      <c r="L13" s="470">
        <f t="shared" ca="1" si="3"/>
        <v>1.9389265645797411</v>
      </c>
      <c r="M13" s="471">
        <f ca="1">10000*INDIRECT("'Summary - "&amp;$B$2&amp;"'!"&amp;M$1&amp;$A13)/'Interactive Heatmap'!M$51</f>
        <v>11.024640327093989</v>
      </c>
      <c r="N13" s="471">
        <f ca="1">10000*INDIRECT("'Summary - "&amp;$B$2&amp;"'!"&amp;N$1&amp;$A13)/'Interactive Heatmap'!N$51</f>
        <v>2.5293828005111099</v>
      </c>
      <c r="O13" s="472">
        <f ca="1">10000*INDIRECT("'Summary - "&amp;$B$2&amp;"'!"&amp;O$1&amp;$A13)/'Interactive Heatmap'!O$51</f>
        <v>15.529875341091016</v>
      </c>
      <c r="P13" s="473">
        <f t="shared" ca="1" si="4"/>
        <v>3.3456935913641601</v>
      </c>
      <c r="Q13" s="471">
        <f ca="1">10000*INDIRECT("'Summary - "&amp;$B$2&amp;"'!"&amp;Q$1&amp;$A13)/'Interactive Heatmap'!Q$51</f>
        <v>13.712713046414663</v>
      </c>
      <c r="R13" s="469">
        <f ca="1">10000*INDIRECT("'Summary - "&amp;$B$2&amp;"'!"&amp;R$1&amp;$A13)/'Interactive Heatmap'!R$51</f>
        <v>19.744222867226938</v>
      </c>
      <c r="S13" s="474">
        <f t="shared" ca="1" si="5"/>
        <v>6.5138768567344245</v>
      </c>
    </row>
    <row r="14" spans="1:19" ht="18" customHeight="1">
      <c r="A14" s="468">
        <v>13</v>
      </c>
      <c r="B14" s="384" t="str">
        <f t="shared" ca="1" si="0"/>
        <v>BNP Paribas</v>
      </c>
      <c r="C14" s="469">
        <f ca="1">0.2*10000*INDIRECT("'Summary - "&amp;$B$2&amp;"'!"&amp;C$1&amp;$A14)/'Interactive Heatmap'!C$51</f>
        <v>147.64584874761408</v>
      </c>
      <c r="D14" s="470">
        <f t="shared" ca="1" si="1"/>
        <v>108.55023924147886</v>
      </c>
      <c r="E14" s="471">
        <f ca="1">10000*INDIRECT("'Summary - "&amp;$B$2&amp;"'!"&amp;E$1&amp;$A14)/'Interactive Heatmap'!E$51</f>
        <v>464.87837898383248</v>
      </c>
      <c r="F14" s="471">
        <f ca="1">10000*INDIRECT("'Summary - "&amp;$B$2&amp;"'!"&amp;F$1&amp;$A14)/'Interactive Heatmap'!F$51</f>
        <v>585.26309304757888</v>
      </c>
      <c r="G14" s="472">
        <f ca="1">10000*INDIRECT("'Summary - "&amp;$B$2&amp;"'!"&amp;G$1&amp;$A14)/'Interactive Heatmap'!G$51</f>
        <v>578.11211659077151</v>
      </c>
      <c r="H14" s="470">
        <f t="shared" ca="1" si="2"/>
        <v>243.46013676080213</v>
      </c>
      <c r="I14" s="471">
        <f ca="1">10000*INDIRECT("'Summary - "&amp;$B$2&amp;"'!"&amp;I$1&amp;$A14)/'Interactive Heatmap'!I$51</f>
        <v>692.62199009205733</v>
      </c>
      <c r="J14" s="471">
        <f ca="1">10000*INDIRECT("'Summary - "&amp;$B$2&amp;"'!"&amp;J$1&amp;$A14)/'Interactive Heatmap'!J$51</f>
        <v>1803.3816998170939</v>
      </c>
      <c r="K14" s="472">
        <f ca="1">10000*INDIRECT("'Summary - "&amp;$B$2&amp;"'!"&amp;K$1&amp;$A14)/'Interactive Heatmap'!K$51</f>
        <v>1155.8983615028803</v>
      </c>
      <c r="L14" s="470">
        <f t="shared" ca="1" si="3"/>
        <v>166.25608719289013</v>
      </c>
      <c r="M14" s="471">
        <f ca="1">10000*INDIRECT("'Summary - "&amp;$B$2&amp;"'!"&amp;M$1&amp;$A14)/'Interactive Heatmap'!M$51</f>
        <v>935.26503779641894</v>
      </c>
      <c r="N14" s="471">
        <f ca="1">10000*INDIRECT("'Summary - "&amp;$B$2&amp;"'!"&amp;N$1&amp;$A14)/'Interactive Heatmap'!N$51</f>
        <v>878.33040651354816</v>
      </c>
      <c r="O14" s="472">
        <f ca="1">10000*INDIRECT("'Summary - "&amp;$B$2&amp;"'!"&amp;O$1&amp;$A14)/'Interactive Heatmap'!O$51</f>
        <v>680.2458635833849</v>
      </c>
      <c r="P14" s="473">
        <f t="shared" ca="1" si="4"/>
        <v>199.96240329172639</v>
      </c>
      <c r="Q14" s="471">
        <f ca="1">10000*INDIRECT("'Summary - "&amp;$B$2&amp;"'!"&amp;Q$1&amp;$A14)/'Interactive Heatmap'!Q$51</f>
        <v>932.38019943034647</v>
      </c>
      <c r="R14" s="469">
        <f ca="1">10000*INDIRECT("'Summary - "&amp;$B$2&amp;"'!"&amp;R$1&amp;$A14)/'Interactive Heatmap'!R$51</f>
        <v>1067.2438334869171</v>
      </c>
      <c r="S14" s="474">
        <f t="shared" ca="1" si="5"/>
        <v>173.17494304690231</v>
      </c>
    </row>
    <row r="15" spans="1:19" ht="18" customHeight="1">
      <c r="A15" s="468">
        <v>14</v>
      </c>
      <c r="B15" s="384" t="str">
        <f t="shared" ca="1" si="0"/>
        <v>BPCE</v>
      </c>
      <c r="C15" s="469">
        <f ca="1">0.2*10000*INDIRECT("'Summary - "&amp;$B$2&amp;"'!"&amp;C$1&amp;$A15)/'Interactive Heatmap'!C$51</f>
        <v>93.389192468432739</v>
      </c>
      <c r="D15" s="470">
        <f t="shared" ca="1" si="1"/>
        <v>76.90606744839458</v>
      </c>
      <c r="E15" s="471">
        <f ca="1">10000*INDIRECT("'Summary - "&amp;$B$2&amp;"'!"&amp;E$1&amp;$A15)/'Interactive Heatmap'!E$51</f>
        <v>262.70581359122821</v>
      </c>
      <c r="F15" s="471">
        <f ca="1">10000*INDIRECT("'Summary - "&amp;$B$2&amp;"'!"&amp;F$1&amp;$A15)/'Interactive Heatmap'!F$51</f>
        <v>344.75093331150026</v>
      </c>
      <c r="G15" s="472">
        <f ca="1">10000*INDIRECT("'Summary - "&amp;$B$2&amp;"'!"&amp;G$1&amp;$A15)/'Interactive Heatmap'!G$51</f>
        <v>546.13426482319016</v>
      </c>
      <c r="H15" s="470">
        <f t="shared" ca="1" si="2"/>
        <v>45.821619436453183</v>
      </c>
      <c r="I15" s="471">
        <f ca="1">10000*INDIRECT("'Summary - "&amp;$B$2&amp;"'!"&amp;I$1&amp;$A15)/'Interactive Heatmap'!I$51</f>
        <v>359.44205588273081</v>
      </c>
      <c r="J15" s="471">
        <f ca="1">10000*INDIRECT("'Summary - "&amp;$B$2&amp;"'!"&amp;J$1&amp;$A15)/'Interactive Heatmap'!J$51</f>
        <v>29.805569304964568</v>
      </c>
      <c r="K15" s="472">
        <f ca="1">10000*INDIRECT("'Summary - "&amp;$B$2&amp;"'!"&amp;K$1&amp;$A15)/'Interactive Heatmap'!K$51</f>
        <v>298.07666635910238</v>
      </c>
      <c r="L15" s="470">
        <f t="shared" ca="1" si="3"/>
        <v>105.78729822486895</v>
      </c>
      <c r="M15" s="471">
        <f ca="1">10000*INDIRECT("'Summary - "&amp;$B$2&amp;"'!"&amp;M$1&amp;$A15)/'Interactive Heatmap'!M$51</f>
        <v>214.41529528752827</v>
      </c>
      <c r="N15" s="471">
        <f ca="1">10000*INDIRECT("'Summary - "&amp;$B$2&amp;"'!"&amp;N$1&amp;$A15)/'Interactive Heatmap'!N$51</f>
        <v>575.94769975967245</v>
      </c>
      <c r="O15" s="472">
        <f ca="1">10000*INDIRECT("'Summary - "&amp;$B$2&amp;"'!"&amp;O$1&amp;$A15)/'Interactive Heatmap'!O$51</f>
        <v>796.44647832583371</v>
      </c>
      <c r="P15" s="473">
        <f t="shared" ca="1" si="4"/>
        <v>37.844857665544822</v>
      </c>
      <c r="Q15" s="471">
        <f ca="1">10000*INDIRECT("'Summary - "&amp;$B$2&amp;"'!"&amp;Q$1&amp;$A15)/'Interactive Heatmap'!Q$51</f>
        <v>192.02192403334652</v>
      </c>
      <c r="R15" s="469">
        <f ca="1">10000*INDIRECT("'Summary - "&amp;$B$2&amp;"'!"&amp;R$1&amp;$A15)/'Interactive Heatmap'!R$51</f>
        <v>186.4266526221017</v>
      </c>
      <c r="S15" s="474">
        <f t="shared" ca="1" si="5"/>
        <v>71.949807048738847</v>
      </c>
    </row>
    <row r="16" spans="1:19" ht="18" customHeight="1">
      <c r="A16" s="468">
        <v>15</v>
      </c>
      <c r="B16" s="384" t="str">
        <f t="shared" ca="1" si="0"/>
        <v>Caixabank</v>
      </c>
      <c r="C16" s="469">
        <f ca="1">0.2*10000*INDIRECT("'Summary - "&amp;$B$2&amp;"'!"&amp;C$1&amp;$A16)/'Interactive Heatmap'!C$51</f>
        <v>27.562609574967773</v>
      </c>
      <c r="D16" s="470">
        <f t="shared" ca="1" si="1"/>
        <v>14.04250549426277</v>
      </c>
      <c r="E16" s="471">
        <f ca="1">10000*INDIRECT("'Summary - "&amp;$B$2&amp;"'!"&amp;E$1&amp;$A16)/'Interactive Heatmap'!E$51</f>
        <v>62.729882644302016</v>
      </c>
      <c r="F16" s="471">
        <f ca="1">10000*INDIRECT("'Summary - "&amp;$B$2&amp;"'!"&amp;F$1&amp;$A16)/'Interactive Heatmap'!F$51</f>
        <v>46.567111251432621</v>
      </c>
      <c r="G16" s="472">
        <f ca="1">10000*INDIRECT("'Summary - "&amp;$B$2&amp;"'!"&amp;G$1&amp;$A16)/'Interactive Heatmap'!G$51</f>
        <v>101.3405885182069</v>
      </c>
      <c r="H16" s="470">
        <f t="shared" ca="1" si="2"/>
        <v>6.6602669404247754</v>
      </c>
      <c r="I16" s="471">
        <f ca="1">10000*INDIRECT("'Summary - "&amp;$B$2&amp;"'!"&amp;I$1&amp;$A16)/'Interactive Heatmap'!I$51</f>
        <v>25.226246689986425</v>
      </c>
      <c r="J16" s="471">
        <f ca="1">10000*INDIRECT("'Summary - "&amp;$B$2&amp;"'!"&amp;J$1&amp;$A16)/'Interactive Heatmap'!J$51</f>
        <v>74.211466854318815</v>
      </c>
      <c r="K16" s="472">
        <f ca="1">10000*INDIRECT("'Summary - "&amp;$B$2&amp;"'!"&amp;K$1&amp;$A16)/'Interactive Heatmap'!K$51</f>
        <v>0.46629056206638592</v>
      </c>
      <c r="L16" s="470">
        <f t="shared" ca="1" si="3"/>
        <v>8.7653057826788192</v>
      </c>
      <c r="M16" s="471">
        <f ca="1">10000*INDIRECT("'Summary - "&amp;$B$2&amp;"'!"&amp;M$1&amp;$A16)/'Interactive Heatmap'!M$51</f>
        <v>22.753610345230666</v>
      </c>
      <c r="N16" s="471">
        <f ca="1">10000*INDIRECT("'Summary - "&amp;$B$2&amp;"'!"&amp;N$1&amp;$A16)/'Interactive Heatmap'!N$51</f>
        <v>24.968672074379725</v>
      </c>
      <c r="O16" s="472">
        <f ca="1">10000*INDIRECT("'Summary - "&amp;$B$2&amp;"'!"&amp;O$1&amp;$A16)/'Interactive Heatmap'!O$51</f>
        <v>83.75730432057189</v>
      </c>
      <c r="P16" s="473">
        <f t="shared" ca="1" si="4"/>
        <v>9.1757923594837241</v>
      </c>
      <c r="Q16" s="471">
        <f ca="1">10000*INDIRECT("'Summary - "&amp;$B$2&amp;"'!"&amp;Q$1&amp;$A16)/'Interactive Heatmap'!Q$51</f>
        <v>52.045830216006948</v>
      </c>
      <c r="R16" s="469">
        <f ca="1">10000*INDIRECT("'Summary - "&amp;$B$2&amp;"'!"&amp;R$1&amp;$A16)/'Interactive Heatmap'!R$51</f>
        <v>39.712093378830289</v>
      </c>
      <c r="S16" s="474">
        <f t="shared" ca="1" si="5"/>
        <v>13.241296030363571</v>
      </c>
    </row>
    <row r="17" spans="1:19" ht="18" customHeight="1">
      <c r="A17" s="468">
        <v>16</v>
      </c>
      <c r="B17" s="384" t="str">
        <f t="shared" ca="1" si="0"/>
        <v>Commerzbank</v>
      </c>
      <c r="C17" s="469">
        <f ca="1">0.2*10000*INDIRECT("'Summary - "&amp;$B$2&amp;"'!"&amp;C$1&amp;$A17)/'Interactive Heatmap'!C$51</f>
        <v>38.571642586842088</v>
      </c>
      <c r="D17" s="470">
        <f t="shared" ca="1" si="1"/>
        <v>43.585726405870261</v>
      </c>
      <c r="E17" s="471">
        <f ca="1">10000*INDIRECT("'Summary - "&amp;$B$2&amp;"'!"&amp;E$1&amp;$A17)/'Interactive Heatmap'!E$51</f>
        <v>274.25003842182053</v>
      </c>
      <c r="F17" s="471">
        <f ca="1">10000*INDIRECT("'Summary - "&amp;$B$2&amp;"'!"&amp;F$1&amp;$A17)/'Interactive Heatmap'!F$51</f>
        <v>257.38262410540023</v>
      </c>
      <c r="G17" s="472">
        <f ca="1">10000*INDIRECT("'Summary - "&amp;$B$2&amp;"'!"&amp;G$1&amp;$A17)/'Interactive Heatmap'!G$51</f>
        <v>122.15323356083327</v>
      </c>
      <c r="H17" s="470">
        <f t="shared" ca="1" si="2"/>
        <v>52.262218231042894</v>
      </c>
      <c r="I17" s="471">
        <f ca="1">10000*INDIRECT("'Summary - "&amp;$B$2&amp;"'!"&amp;I$1&amp;$A17)/'Interactive Heatmap'!I$51</f>
        <v>415.59348031587342</v>
      </c>
      <c r="J17" s="471">
        <f ca="1">10000*INDIRECT("'Summary - "&amp;$B$2&amp;"'!"&amp;J$1&amp;$A17)/'Interactive Heatmap'!J$51</f>
        <v>97.357836667596729</v>
      </c>
      <c r="K17" s="472">
        <f ca="1">10000*INDIRECT("'Summary - "&amp;$B$2&amp;"'!"&amp;K$1&amp;$A17)/'Interactive Heatmap'!K$51</f>
        <v>270.98195648217336</v>
      </c>
      <c r="L17" s="470">
        <f t="shared" ca="1" si="3"/>
        <v>61.706847944593406</v>
      </c>
      <c r="M17" s="471">
        <f ca="1">10000*INDIRECT("'Summary - "&amp;$B$2&amp;"'!"&amp;M$1&amp;$A17)/'Interactive Heatmap'!M$51</f>
        <v>199.22773861171615</v>
      </c>
      <c r="N17" s="471">
        <f ca="1">10000*INDIRECT("'Summary - "&amp;$B$2&amp;"'!"&amp;N$1&amp;$A17)/'Interactive Heatmap'!N$51</f>
        <v>171.61761385511736</v>
      </c>
      <c r="O17" s="472">
        <f ca="1">10000*INDIRECT("'Summary - "&amp;$B$2&amp;"'!"&amp;O$1&amp;$A17)/'Interactive Heatmap'!O$51</f>
        <v>554.75736670206754</v>
      </c>
      <c r="P17" s="473">
        <f t="shared" ca="1" si="4"/>
        <v>33.444202058626402</v>
      </c>
      <c r="Q17" s="471">
        <f ca="1">10000*INDIRECT("'Summary - "&amp;$B$2&amp;"'!"&amp;Q$1&amp;$A17)/'Interactive Heatmap'!Q$51</f>
        <v>199.04890339613718</v>
      </c>
      <c r="R17" s="469">
        <f ca="1">10000*INDIRECT("'Summary - "&amp;$B$2&amp;"'!"&amp;R$1&amp;$A17)/'Interactive Heatmap'!R$51</f>
        <v>135.39311719012682</v>
      </c>
      <c r="S17" s="474">
        <f t="shared" ca="1" si="5"/>
        <v>45.91412744539501</v>
      </c>
    </row>
    <row r="18" spans="1:19" ht="18" customHeight="1">
      <c r="A18" s="468">
        <v>17</v>
      </c>
      <c r="B18" s="384" t="str">
        <f t="shared" ca="1" si="0"/>
        <v>Credit Agricole</v>
      </c>
      <c r="C18" s="469">
        <f ca="1">0.2*10000*INDIRECT("'Summary - "&amp;$B$2&amp;"'!"&amp;C$1&amp;$A18)/'Interactive Heatmap'!C$51</f>
        <v>126.52575383267241</v>
      </c>
      <c r="D18" s="470">
        <f t="shared" ca="1" si="1"/>
        <v>104.97080457144435</v>
      </c>
      <c r="E18" s="471">
        <f ca="1">10000*INDIRECT("'Summary - "&amp;$B$2&amp;"'!"&amp;E$1&amp;$A18)/'Interactive Heatmap'!E$51</f>
        <v>559.6617625820827</v>
      </c>
      <c r="F18" s="471">
        <f ca="1">10000*INDIRECT("'Summary - "&amp;$B$2&amp;"'!"&amp;F$1&amp;$A18)/'Interactive Heatmap'!F$51</f>
        <v>480.05185719180258</v>
      </c>
      <c r="G18" s="472">
        <f ca="1">10000*INDIRECT("'Summary - "&amp;$B$2&amp;"'!"&amp;G$1&amp;$A18)/'Interactive Heatmap'!G$51</f>
        <v>534.84844879778018</v>
      </c>
      <c r="H18" s="470">
        <f t="shared" ca="1" si="2"/>
        <v>130.21519717976219</v>
      </c>
      <c r="I18" s="471">
        <f ca="1">10000*INDIRECT("'Summary - "&amp;$B$2&amp;"'!"&amp;I$1&amp;$A18)/'Interactive Heatmap'!I$51</f>
        <v>457.99171310883258</v>
      </c>
      <c r="J18" s="471">
        <f ca="1">10000*INDIRECT("'Summary - "&amp;$B$2&amp;"'!"&amp;J$1&amp;$A18)/'Interactive Heatmap'!J$51</f>
        <v>926.8453659962621</v>
      </c>
      <c r="K18" s="472">
        <f ca="1">10000*INDIRECT("'Summary - "&amp;$B$2&amp;"'!"&amp;K$1&amp;$A18)/'Interactive Heatmap'!K$51</f>
        <v>568.39087859133804</v>
      </c>
      <c r="L18" s="470">
        <f t="shared" ca="1" si="3"/>
        <v>87.797652925982177</v>
      </c>
      <c r="M18" s="471">
        <f ca="1">10000*INDIRECT("'Summary - "&amp;$B$2&amp;"'!"&amp;M$1&amp;$A18)/'Interactive Heatmap'!M$51</f>
        <v>439.30500744763356</v>
      </c>
      <c r="N18" s="471">
        <f ca="1">10000*INDIRECT("'Summary - "&amp;$B$2&amp;"'!"&amp;N$1&amp;$A18)/'Interactive Heatmap'!N$51</f>
        <v>400.97916478283128</v>
      </c>
      <c r="O18" s="472">
        <f ca="1">10000*INDIRECT("'Summary - "&amp;$B$2&amp;"'!"&amp;O$1&amp;$A18)/'Interactive Heatmap'!O$51</f>
        <v>476.68062165926784</v>
      </c>
      <c r="P18" s="473">
        <f t="shared" ca="1" si="4"/>
        <v>78.658599353449404</v>
      </c>
      <c r="Q18" s="471">
        <f ca="1">10000*INDIRECT("'Summary - "&amp;$B$2&amp;"'!"&amp;Q$1&amp;$A18)/'Interactive Heatmap'!Q$51</f>
        <v>405.72770136072614</v>
      </c>
      <c r="R18" s="469">
        <f ca="1">10000*INDIRECT("'Summary - "&amp;$B$2&amp;"'!"&amp;R$1&amp;$A18)/'Interactive Heatmap'!R$51</f>
        <v>380.85829217376789</v>
      </c>
      <c r="S18" s="474">
        <f t="shared" ca="1" si="5"/>
        <v>105.63360157266212</v>
      </c>
    </row>
    <row r="19" spans="1:19" ht="18" customHeight="1">
      <c r="A19" s="468">
        <v>18</v>
      </c>
      <c r="B19" s="384" t="str">
        <f t="shared" ca="1" si="0"/>
        <v>Credit Mutuel</v>
      </c>
      <c r="C19" s="469">
        <f ca="1">0.2*10000*INDIRECT("'Summary - "&amp;$B$2&amp;"'!"&amp;C$1&amp;$A19)/'Interactive Heatmap'!C$51</f>
        <v>58.499472050123629</v>
      </c>
      <c r="D19" s="470">
        <f t="shared" ca="1" si="1"/>
        <v>46.951489037490987</v>
      </c>
      <c r="E19" s="471">
        <f ca="1">10000*INDIRECT("'Summary - "&amp;$B$2&amp;"'!"&amp;E$1&amp;$A19)/'Interactive Heatmap'!E$51</f>
        <v>197.41404628876231</v>
      </c>
      <c r="F19" s="471">
        <f ca="1">10000*INDIRECT("'Summary - "&amp;$B$2&amp;"'!"&amp;F$1&amp;$A19)/'Interactive Heatmap'!F$51</f>
        <v>186.89186039016019</v>
      </c>
      <c r="G19" s="472">
        <f ca="1">10000*INDIRECT("'Summary - "&amp;$B$2&amp;"'!"&amp;G$1&amp;$A19)/'Interactive Heatmap'!G$51</f>
        <v>319.9664288834424</v>
      </c>
      <c r="H19" s="470">
        <f t="shared" ca="1" si="2"/>
        <v>12.889549001942243</v>
      </c>
      <c r="I19" s="471">
        <f ca="1">10000*INDIRECT("'Summary - "&amp;$B$2&amp;"'!"&amp;I$1&amp;$A19)/'Interactive Heatmap'!I$51</f>
        <v>88.23763728469261</v>
      </c>
      <c r="J19" s="471">
        <f ca="1">10000*INDIRECT("'Summary - "&amp;$B$2&amp;"'!"&amp;J$1&amp;$A19)/'Interactive Heatmap'!J$51</f>
        <v>90.324406532059143</v>
      </c>
      <c r="K19" s="472">
        <f ca="1">10000*INDIRECT("'Summary - "&amp;$B$2&amp;"'!"&amp;K$1&amp;$A19)/'Interactive Heatmap'!K$51</f>
        <v>14.781191212381897</v>
      </c>
      <c r="L19" s="470">
        <f t="shared" ca="1" si="3"/>
        <v>54.242371876803176</v>
      </c>
      <c r="M19" s="471">
        <f ca="1">10000*INDIRECT("'Summary - "&amp;$B$2&amp;"'!"&amp;M$1&amp;$A19)/'Interactive Heatmap'!M$51</f>
        <v>30.953206562645857</v>
      </c>
      <c r="N19" s="471">
        <f ca="1">10000*INDIRECT("'Summary - "&amp;$B$2&amp;"'!"&amp;N$1&amp;$A19)/'Interactive Heatmap'!N$51</f>
        <v>377.95152800178079</v>
      </c>
      <c r="O19" s="472">
        <f ca="1">10000*INDIRECT("'Summary - "&amp;$B$2&amp;"'!"&amp;O$1&amp;$A19)/'Interactive Heatmap'!O$51</f>
        <v>404.730843587621</v>
      </c>
      <c r="P19" s="473">
        <f t="shared" ca="1" si="4"/>
        <v>20.306506052938843</v>
      </c>
      <c r="Q19" s="471">
        <f ca="1">10000*INDIRECT("'Summary - "&amp;$B$2&amp;"'!"&amp;Q$1&amp;$A19)/'Interactive Heatmap'!Q$51</f>
        <v>99.44664045545521</v>
      </c>
      <c r="R19" s="469">
        <f ca="1">10000*INDIRECT("'Summary - "&amp;$B$2&amp;"'!"&amp;R$1&amp;$A19)/'Interactive Heatmap'!R$51</f>
        <v>103.61842007393322</v>
      </c>
      <c r="S19" s="474">
        <f t="shared" ca="1" si="5"/>
        <v>38.577877603859783</v>
      </c>
    </row>
    <row r="20" spans="1:19" ht="18" customHeight="1">
      <c r="A20" s="468">
        <v>19</v>
      </c>
      <c r="B20" s="384" t="str">
        <f t="shared" ca="1" si="0"/>
        <v>Danske Bank</v>
      </c>
      <c r="C20" s="469">
        <f ca="1">0.2*10000*INDIRECT("'Summary - "&amp;$B$2&amp;"'!"&amp;C$1&amp;$A20)/'Interactive Heatmap'!C$51</f>
        <v>34.629964882458026</v>
      </c>
      <c r="D20" s="470">
        <f t="shared" ca="1" si="1"/>
        <v>42.168590040152509</v>
      </c>
      <c r="E20" s="471">
        <f ca="1">10000*INDIRECT("'Summary - "&amp;$B$2&amp;"'!"&amp;E$1&amp;$A20)/'Interactive Heatmap'!E$51</f>
        <v>163.96813502045021</v>
      </c>
      <c r="F20" s="471">
        <f ca="1">10000*INDIRECT("'Summary - "&amp;$B$2&amp;"'!"&amp;F$1&amp;$A20)/'Interactive Heatmap'!F$51</f>
        <v>122.27029434264836</v>
      </c>
      <c r="G20" s="472">
        <f ca="1">10000*INDIRECT("'Summary - "&amp;$B$2&amp;"'!"&amp;G$1&amp;$A20)/'Interactive Heatmap'!G$51</f>
        <v>346.29042123918913</v>
      </c>
      <c r="H20" s="470">
        <f t="shared" ca="1" si="2"/>
        <v>16.675946690474525</v>
      </c>
      <c r="I20" s="471">
        <f ca="1">10000*INDIRECT("'Summary - "&amp;$B$2&amp;"'!"&amp;I$1&amp;$A20)/'Interactive Heatmap'!I$51</f>
        <v>11.729850121635186</v>
      </c>
      <c r="J20" s="471">
        <f ca="1">10000*INDIRECT("'Summary - "&amp;$B$2&amp;"'!"&amp;J$1&amp;$A20)/'Interactive Heatmap'!J$51</f>
        <v>50.933453510393285</v>
      </c>
      <c r="K20" s="472">
        <f ca="1">10000*INDIRECT("'Summary - "&amp;$B$2&amp;"'!"&amp;K$1&amp;$A20)/'Interactive Heatmap'!K$51</f>
        <v>187.47589672508943</v>
      </c>
      <c r="L20" s="470">
        <f t="shared" ca="1" si="3"/>
        <v>21.518938021471882</v>
      </c>
      <c r="M20" s="471">
        <f ca="1">10000*INDIRECT("'Summary - "&amp;$B$2&amp;"'!"&amp;M$1&amp;$A20)/'Interactive Heatmap'!M$51</f>
        <v>268.35960642361715</v>
      </c>
      <c r="N20" s="471">
        <f ca="1">10000*INDIRECT("'Summary - "&amp;$B$2&amp;"'!"&amp;N$1&amp;$A20)/'Interactive Heatmap'!N$51</f>
        <v>7.0650573635042164</v>
      </c>
      <c r="O20" s="472">
        <f ca="1">10000*INDIRECT("'Summary - "&amp;$B$2&amp;"'!"&amp;O$1&amp;$A20)/'Interactive Heatmap'!O$51</f>
        <v>47.359406534956854</v>
      </c>
      <c r="P20" s="473">
        <f t="shared" ca="1" si="4"/>
        <v>40.222660911405683</v>
      </c>
      <c r="Q20" s="471">
        <f ca="1">10000*INDIRECT("'Summary - "&amp;$B$2&amp;"'!"&amp;Q$1&amp;$A20)/'Interactive Heatmap'!Q$51</f>
        <v>159.64760855221107</v>
      </c>
      <c r="R20" s="469">
        <f ca="1">10000*INDIRECT("'Summary - "&amp;$B$2&amp;"'!"&amp;R$1&amp;$A20)/'Interactive Heatmap'!R$51</f>
        <v>242.5790005618457</v>
      </c>
      <c r="S20" s="474">
        <f t="shared" ca="1" si="5"/>
        <v>31.043220109192522</v>
      </c>
    </row>
    <row r="21" spans="1:19" ht="18" customHeight="1">
      <c r="A21" s="468">
        <v>20</v>
      </c>
      <c r="B21" s="384" t="str">
        <f t="shared" ca="1" si="0"/>
        <v>Deutsche Bank</v>
      </c>
      <c r="C21" s="469">
        <f ca="1">0.2*10000*INDIRECT("'Summary - "&amp;$B$2&amp;"'!"&amp;C$1&amp;$A21)/'Interactive Heatmap'!C$51</f>
        <v>101.02626168905741</v>
      </c>
      <c r="D21" s="470">
        <f t="shared" ca="1" si="1"/>
        <v>102.44273388654446</v>
      </c>
      <c r="E21" s="471">
        <f ca="1">10000*INDIRECT("'Summary - "&amp;$B$2&amp;"'!"&amp;E$1&amp;$A21)/'Interactive Heatmap'!E$51</f>
        <v>617.13727696942487</v>
      </c>
      <c r="F21" s="471">
        <f ca="1">10000*INDIRECT("'Summary - "&amp;$B$2&amp;"'!"&amp;F$1&amp;$A21)/'Interactive Heatmap'!F$51</f>
        <v>613.02650453490457</v>
      </c>
      <c r="G21" s="472">
        <f ca="1">10000*INDIRECT("'Summary - "&amp;$B$2&amp;"'!"&amp;G$1&amp;$A21)/'Interactive Heatmap'!G$51</f>
        <v>306.47722679383759</v>
      </c>
      <c r="H21" s="470">
        <f t="shared" ca="1" si="2"/>
        <v>217.02675439998541</v>
      </c>
      <c r="I21" s="471">
        <f ca="1">10000*INDIRECT("'Summary - "&amp;$B$2&amp;"'!"&amp;I$1&amp;$A21)/'Interactive Heatmap'!I$51</f>
        <v>1176.7904681867867</v>
      </c>
      <c r="J21" s="471">
        <f ca="1">10000*INDIRECT("'Summary - "&amp;$B$2&amp;"'!"&amp;J$1&amp;$A21)/'Interactive Heatmap'!J$51</f>
        <v>940.75250361173335</v>
      </c>
      <c r="K21" s="472">
        <f ca="1">10000*INDIRECT("'Summary - "&amp;$B$2&amp;"'!"&amp;K$1&amp;$A21)/'Interactive Heatmap'!K$51</f>
        <v>1137.8583442012614</v>
      </c>
      <c r="L21" s="470">
        <f t="shared" ca="1" si="3"/>
        <v>299.58050675721307</v>
      </c>
      <c r="M21" s="471">
        <f ca="1">10000*INDIRECT("'Summary - "&amp;$B$2&amp;"'!"&amp;M$1&amp;$A21)/'Interactive Heatmap'!M$51</f>
        <v>1589.2057638115707</v>
      </c>
      <c r="N21" s="471">
        <f ca="1">10000*INDIRECT("'Summary - "&amp;$B$2&amp;"'!"&amp;N$1&amp;$A21)/'Interactive Heatmap'!N$51</f>
        <v>1533.7569432612406</v>
      </c>
      <c r="O21" s="472">
        <f ca="1">10000*INDIRECT("'Summary - "&amp;$B$2&amp;"'!"&amp;O$1&amp;$A21)/'Interactive Heatmap'!O$51</f>
        <v>1370.7448942853846</v>
      </c>
      <c r="P21" s="473">
        <f t="shared" ca="1" si="4"/>
        <v>116.35688409429382</v>
      </c>
      <c r="Q21" s="471">
        <f ca="1">10000*INDIRECT("'Summary - "&amp;$B$2&amp;"'!"&amp;Q$1&amp;$A21)/'Interactive Heatmap'!Q$51</f>
        <v>616.31810764379384</v>
      </c>
      <c r="R21" s="469">
        <f ca="1">10000*INDIRECT("'Summary - "&amp;$B$2&amp;"'!"&amp;R$1&amp;$A21)/'Interactive Heatmap'!R$51</f>
        <v>547.25073329914426</v>
      </c>
      <c r="S21" s="474">
        <f t="shared" ca="1" si="5"/>
        <v>167.28662816541882</v>
      </c>
    </row>
    <row r="22" spans="1:19" ht="18" customHeight="1">
      <c r="A22" s="468">
        <v>21</v>
      </c>
      <c r="B22" s="384" t="str">
        <f t="shared" ca="1" si="0"/>
        <v>DNB</v>
      </c>
      <c r="C22" s="469">
        <f ca="1">0.2*10000*INDIRECT("'Summary - "&amp;$B$2&amp;"'!"&amp;C$1&amp;$A22)/'Interactive Heatmap'!C$51</f>
        <v>20.21736273537736</v>
      </c>
      <c r="D22" s="470">
        <f t="shared" ca="1" si="1"/>
        <v>22.438768744448073</v>
      </c>
      <c r="E22" s="471">
        <f ca="1">10000*INDIRECT("'Summary - "&amp;$B$2&amp;"'!"&amp;E$1&amp;$A22)/'Interactive Heatmap'!E$51</f>
        <v>65.456775621994012</v>
      </c>
      <c r="F22" s="471">
        <f ca="1">10000*INDIRECT("'Summary - "&amp;$B$2&amp;"'!"&amp;F$1&amp;$A22)/'Interactive Heatmap'!F$51</f>
        <v>98.673916937181573</v>
      </c>
      <c r="G22" s="472">
        <f ca="1">10000*INDIRECT("'Summary - "&amp;$B$2&amp;"'!"&amp;G$1&amp;$A22)/'Interactive Heatmap'!G$51</f>
        <v>172.45083860754551</v>
      </c>
      <c r="H22" s="470">
        <f t="shared" ca="1" si="2"/>
        <v>25.379321730596594</v>
      </c>
      <c r="I22" s="471">
        <f ca="1">10000*INDIRECT("'Summary - "&amp;$B$2&amp;"'!"&amp;I$1&amp;$A22)/'Interactive Heatmap'!I$51</f>
        <v>209.68843622803831</v>
      </c>
      <c r="J22" s="471">
        <f ca="1">10000*INDIRECT("'Summary - "&amp;$B$2&amp;"'!"&amp;J$1&amp;$A22)/'Interactive Heatmap'!J$51</f>
        <v>38.922456018260227</v>
      </c>
      <c r="K22" s="472">
        <f ca="1">10000*INDIRECT("'Summary - "&amp;$B$2&amp;"'!"&amp;K$1&amp;$A22)/'Interactive Heatmap'!K$51</f>
        <v>132.07893371265035</v>
      </c>
      <c r="L22" s="470">
        <f t="shared" ca="1" si="3"/>
        <v>23.730146258052045</v>
      </c>
      <c r="M22" s="471">
        <f ca="1">10000*INDIRECT("'Summary - "&amp;$B$2&amp;"'!"&amp;M$1&amp;$A22)/'Interactive Heatmap'!M$51</f>
        <v>25.857692804852988</v>
      </c>
      <c r="N22" s="471">
        <f ca="1">10000*INDIRECT("'Summary - "&amp;$B$2&amp;"'!"&amp;N$1&amp;$A22)/'Interactive Heatmap'!N$51</f>
        <v>32.432666236810135</v>
      </c>
      <c r="O22" s="472">
        <f ca="1">10000*INDIRECT("'Summary - "&amp;$B$2&amp;"'!"&amp;O$1&amp;$A22)/'Interactive Heatmap'!O$51</f>
        <v>297.66183482911759</v>
      </c>
      <c r="P22" s="473">
        <f t="shared" ca="1" si="4"/>
        <v>15.049388012615742</v>
      </c>
      <c r="Q22" s="471">
        <f ca="1">10000*INDIRECT("'Summary - "&amp;$B$2&amp;"'!"&amp;Q$1&amp;$A22)/'Interactive Heatmap'!Q$51</f>
        <v>74.274344698844615</v>
      </c>
      <c r="R22" s="469">
        <f ca="1">10000*INDIRECT("'Summary - "&amp;$B$2&amp;"'!"&amp;R$1&amp;$A22)/'Interactive Heatmap'!R$51</f>
        <v>76.219535427312792</v>
      </c>
      <c r="S22" s="474">
        <f t="shared" ca="1" si="5"/>
        <v>21.362997496217965</v>
      </c>
    </row>
    <row r="23" spans="1:19" ht="18" customHeight="1">
      <c r="A23" s="468">
        <v>22</v>
      </c>
      <c r="B23" s="384" t="str">
        <f t="shared" ca="1" si="0"/>
        <v>DZ Bank</v>
      </c>
      <c r="C23" s="469">
        <f ca="1">0.2*10000*INDIRECT("'Summary - "&amp;$B$2&amp;"'!"&amp;C$1&amp;$A23)/'Interactive Heatmap'!C$51</f>
        <v>34.76268353643475</v>
      </c>
      <c r="D23" s="470">
        <f t="shared" ca="1" si="1"/>
        <v>87.30847315402022</v>
      </c>
      <c r="E23" s="471">
        <f ca="1">10000*INDIRECT("'Summary - "&amp;$B$2&amp;"'!"&amp;E$1&amp;$A23)/'Interactive Heatmap'!E$51</f>
        <v>551.93833414774213</v>
      </c>
      <c r="F23" s="471">
        <f ca="1">10000*INDIRECT("'Summary - "&amp;$B$2&amp;"'!"&amp;F$1&amp;$A23)/'Interactive Heatmap'!F$51</f>
        <v>532.74533687423741</v>
      </c>
      <c r="G23" s="472">
        <f ca="1">10000*INDIRECT("'Summary - "&amp;$B$2&amp;"'!"&amp;G$1&amp;$A23)/'Interactive Heatmap'!G$51</f>
        <v>224.94342628832365</v>
      </c>
      <c r="H23" s="470">
        <f t="shared" ca="1" si="2"/>
        <v>38.348119943370435</v>
      </c>
      <c r="I23" s="471">
        <f ca="1">10000*INDIRECT("'Summary - "&amp;$B$2&amp;"'!"&amp;I$1&amp;$A23)/'Interactive Heatmap'!I$51</f>
        <v>107.69182137337346</v>
      </c>
      <c r="J23" s="471">
        <f ca="1">10000*INDIRECT("'Summary - "&amp;$B$2&amp;"'!"&amp;J$1&amp;$A23)/'Interactive Heatmap'!J$51</f>
        <v>330.91816227861915</v>
      </c>
      <c r="K23" s="472">
        <f ca="1">10000*INDIRECT("'Summary - "&amp;$B$2&amp;"'!"&amp;K$1&amp;$A23)/'Interactive Heatmap'!K$51</f>
        <v>136.61181549856391</v>
      </c>
      <c r="L23" s="470">
        <f t="shared" ca="1" si="3"/>
        <v>21.145909871863395</v>
      </c>
      <c r="M23" s="471">
        <f ca="1">10000*INDIRECT("'Summary - "&amp;$B$2&amp;"'!"&amp;M$1&amp;$A23)/'Interactive Heatmap'!M$51</f>
        <v>58.851678198850514</v>
      </c>
      <c r="N23" s="471">
        <f ca="1">10000*INDIRECT("'Summary - "&amp;$B$2&amp;"'!"&amp;N$1&amp;$A23)/'Interactive Heatmap'!N$51</f>
        <v>51.491174742569207</v>
      </c>
      <c r="O23" s="472">
        <f ca="1">10000*INDIRECT("'Summary - "&amp;$B$2&amp;"'!"&amp;O$1&amp;$A23)/'Interactive Heatmap'!O$51</f>
        <v>206.84579513653125</v>
      </c>
      <c r="P23" s="473">
        <f t="shared" ca="1" si="4"/>
        <v>11.750683498548037</v>
      </c>
      <c r="Q23" s="471">
        <f ca="1">10000*INDIRECT("'Summary - "&amp;$B$2&amp;"'!"&amp;Q$1&amp;$A23)/'Interactive Heatmap'!Q$51</f>
        <v>76.559221914831994</v>
      </c>
      <c r="R23" s="469">
        <f ca="1">10000*INDIRECT("'Summary - "&amp;$B$2&amp;"'!"&amp;R$1&amp;$A23)/'Interactive Heatmap'!R$51</f>
        <v>40.947613070648373</v>
      </c>
      <c r="S23" s="474">
        <f t="shared" ca="1" si="5"/>
        <v>38.66317400084737</v>
      </c>
    </row>
    <row r="24" spans="1:19" ht="18" customHeight="1">
      <c r="A24" s="468">
        <v>23</v>
      </c>
      <c r="B24" s="384" t="str">
        <f t="shared" ca="1" si="0"/>
        <v>Erste Group</v>
      </c>
      <c r="C24" s="469">
        <f ca="1">0.2*10000*INDIRECT("'Summary - "&amp;$B$2&amp;"'!"&amp;C$1&amp;$A24)/'Interactive Heatmap'!C$51</f>
        <v>19.788815964025673</v>
      </c>
      <c r="D24" s="470">
        <f t="shared" ca="1" si="1"/>
        <v>14.886401819893726</v>
      </c>
      <c r="E24" s="471">
        <f ca="1">10000*INDIRECT("'Summary - "&amp;$B$2&amp;"'!"&amp;E$1&amp;$A24)/'Interactive Heatmap'!E$51</f>
        <v>63.778853267276268</v>
      </c>
      <c r="F24" s="471">
        <f ca="1">10000*INDIRECT("'Summary - "&amp;$B$2&amp;"'!"&amp;F$1&amp;$A24)/'Interactive Heatmap'!F$51</f>
        <v>76.289135501552579</v>
      </c>
      <c r="G24" s="472">
        <f ca="1">10000*INDIRECT("'Summary - "&amp;$B$2&amp;"'!"&amp;G$1&amp;$A24)/'Interactive Heatmap'!G$51</f>
        <v>83.22803852957702</v>
      </c>
      <c r="H24" s="470">
        <f t="shared" ca="1" si="2"/>
        <v>14.724153468406573</v>
      </c>
      <c r="I24" s="471">
        <f ca="1">10000*INDIRECT("'Summary - "&amp;$B$2&amp;"'!"&amp;I$1&amp;$A24)/'Interactive Heatmap'!I$51</f>
        <v>148.43852323990214</v>
      </c>
      <c r="J24" s="471">
        <f ca="1">10000*INDIRECT("'Summary - "&amp;$B$2&amp;"'!"&amp;J$1&amp;$A24)/'Interactive Heatmap'!J$51</f>
        <v>39.250808607322618</v>
      </c>
      <c r="K24" s="472">
        <f ca="1">10000*INDIRECT("'Summary - "&amp;$B$2&amp;"'!"&amp;K$1&amp;$A24)/'Interactive Heatmap'!K$51</f>
        <v>33.17297017887384</v>
      </c>
      <c r="L24" s="470">
        <f t="shared" ca="1" si="3"/>
        <v>10.144796383358937</v>
      </c>
      <c r="M24" s="471">
        <f ca="1">10000*INDIRECT("'Summary - "&amp;$B$2&amp;"'!"&amp;M$1&amp;$A24)/'Interactive Heatmap'!M$51</f>
        <v>9.3430032222066242</v>
      </c>
      <c r="N24" s="471">
        <f ca="1">10000*INDIRECT("'Summary - "&amp;$B$2&amp;"'!"&amp;N$1&amp;$A24)/'Interactive Heatmap'!N$51</f>
        <v>66.208692802469116</v>
      </c>
      <c r="O24" s="472">
        <f ca="1">10000*INDIRECT("'Summary - "&amp;$B$2&amp;"'!"&amp;O$1&amp;$A24)/'Interactive Heatmap'!O$51</f>
        <v>76.620249725708305</v>
      </c>
      <c r="P24" s="473">
        <f t="shared" ca="1" si="4"/>
        <v>24.567443459076429</v>
      </c>
      <c r="Q24" s="471">
        <f ca="1">10000*INDIRECT("'Summary - "&amp;$B$2&amp;"'!"&amp;Q$1&amp;$A24)/'Interactive Heatmap'!Q$51</f>
        <v>125.16885013497726</v>
      </c>
      <c r="R24" s="469">
        <f ca="1">10000*INDIRECT("'Summary - "&amp;$B$2&amp;"'!"&amp;R$1&amp;$A24)/'Interactive Heatmap'!R$51</f>
        <v>120.50558445578702</v>
      </c>
      <c r="S24" s="474">
        <f t="shared" ca="1" si="5"/>
        <v>16.822322218952266</v>
      </c>
    </row>
    <row r="25" spans="1:19" ht="18" customHeight="1">
      <c r="A25" s="468">
        <v>24</v>
      </c>
      <c r="B25" s="384" t="str">
        <f t="shared" ca="1" si="0"/>
        <v>Handelsbanken</v>
      </c>
      <c r="C25" s="469">
        <f ca="1">0.2*10000*INDIRECT("'Summary - "&amp;$B$2&amp;"'!"&amp;C$1&amp;$A25)/'Interactive Heatmap'!C$51</f>
        <v>23.165036062055432</v>
      </c>
      <c r="D25" s="470">
        <f t="shared" ca="1" si="1"/>
        <v>29.187795410954372</v>
      </c>
      <c r="E25" s="471">
        <f ca="1">10000*INDIRECT("'Summary - "&amp;$B$2&amp;"'!"&amp;E$1&amp;$A25)/'Interactive Heatmap'!E$51</f>
        <v>59.63713148231836</v>
      </c>
      <c r="F25" s="471">
        <f ca="1">10000*INDIRECT("'Summary - "&amp;$B$2&amp;"'!"&amp;F$1&amp;$A25)/'Interactive Heatmap'!F$51</f>
        <v>50.799524718137732</v>
      </c>
      <c r="G25" s="472">
        <f ca="1">10000*INDIRECT("'Summary - "&amp;$B$2&amp;"'!"&amp;G$1&amp;$A25)/'Interactive Heatmap'!G$51</f>
        <v>327.38027496385951</v>
      </c>
      <c r="H25" s="470">
        <f t="shared" ca="1" si="2"/>
        <v>15.405352998717458</v>
      </c>
      <c r="I25" s="471">
        <f ca="1">10000*INDIRECT("'Summary - "&amp;$B$2&amp;"'!"&amp;I$1&amp;$A25)/'Interactive Heatmap'!I$51</f>
        <v>107.9388598382953</v>
      </c>
      <c r="J25" s="471">
        <f ca="1">10000*INDIRECT("'Summary - "&amp;$B$2&amp;"'!"&amp;J$1&amp;$A25)/'Interactive Heatmap'!J$51</f>
        <v>73.207156972072198</v>
      </c>
      <c r="K25" s="472">
        <f ca="1">10000*INDIRECT("'Summary - "&amp;$B$2&amp;"'!"&amp;K$1&amp;$A25)/'Interactive Heatmap'!K$51</f>
        <v>49.934278170394364</v>
      </c>
      <c r="L25" s="470">
        <f t="shared" ca="1" si="3"/>
        <v>4.0394463868012647</v>
      </c>
      <c r="M25" s="471">
        <f ca="1">10000*INDIRECT("'Summary - "&amp;$B$2&amp;"'!"&amp;M$1&amp;$A25)/'Interactive Heatmap'!M$51</f>
        <v>18.700782023628602</v>
      </c>
      <c r="N25" s="471">
        <f ca="1">10000*INDIRECT("'Summary - "&amp;$B$2&amp;"'!"&amp;N$1&amp;$A25)/'Interactive Heatmap'!N$51</f>
        <v>34.292332542861431</v>
      </c>
      <c r="O25" s="472">
        <f ca="1">10000*INDIRECT("'Summary - "&amp;$B$2&amp;"'!"&amp;O$1&amp;$A25)/'Interactive Heatmap'!O$51</f>
        <v>7.5985812355289424</v>
      </c>
      <c r="P25" s="473">
        <f t="shared" ca="1" si="4"/>
        <v>19.90092213147895</v>
      </c>
      <c r="Q25" s="471">
        <f ca="1">10000*INDIRECT("'Summary - "&amp;$B$2&amp;"'!"&amp;Q$1&amp;$A25)/'Interactive Heatmap'!Q$51</f>
        <v>117.41053465288391</v>
      </c>
      <c r="R25" s="469">
        <f ca="1">10000*INDIRECT("'Summary - "&amp;$B$2&amp;"'!"&amp;R$1&amp;$A25)/'Interactive Heatmap'!R$51</f>
        <v>81.59868666190556</v>
      </c>
      <c r="S25" s="474">
        <f t="shared" ca="1" si="5"/>
        <v>18.339710598001496</v>
      </c>
    </row>
    <row r="26" spans="1:19" ht="18" customHeight="1">
      <c r="A26" s="468">
        <v>25</v>
      </c>
      <c r="B26" s="384" t="str">
        <f t="shared" ca="1" si="0"/>
        <v>HSBC</v>
      </c>
      <c r="C26" s="469">
        <f ca="1">0.2*10000*INDIRECT("'Summary - "&amp;$B$2&amp;"'!"&amp;C$1&amp;$A26)/'Interactive Heatmap'!C$51</f>
        <v>181.68409822596544</v>
      </c>
      <c r="D26" s="470">
        <f t="shared" ca="1" si="1"/>
        <v>152.64585741682737</v>
      </c>
      <c r="E26" s="471">
        <f ca="1">10000*INDIRECT("'Summary - "&amp;$B$2&amp;"'!"&amp;E$1&amp;$A26)/'Interactive Heatmap'!E$51</f>
        <v>751.7554158772258</v>
      </c>
      <c r="F26" s="471">
        <f ca="1">10000*INDIRECT("'Summary - "&amp;$B$2&amp;"'!"&amp;F$1&amp;$A26)/'Interactive Heatmap'!F$51</f>
        <v>746.53974135125759</v>
      </c>
      <c r="G26" s="472">
        <f ca="1">10000*INDIRECT("'Summary - "&amp;$B$2&amp;"'!"&amp;G$1&amp;$A26)/'Interactive Heatmap'!G$51</f>
        <v>791.39270402392674</v>
      </c>
      <c r="H26" s="470">
        <f t="shared" ca="1" si="2"/>
        <v>323.43895260077988</v>
      </c>
      <c r="I26" s="471">
        <f ca="1">10000*INDIRECT("'Summary - "&amp;$B$2&amp;"'!"&amp;I$1&amp;$A26)/'Interactive Heatmap'!I$51</f>
        <v>1439.9977106900169</v>
      </c>
      <c r="J26" s="471">
        <f ca="1">10000*INDIRECT("'Summary - "&amp;$B$2&amp;"'!"&amp;J$1&amp;$A26)/'Interactive Heatmap'!J$51</f>
        <v>2274.8426265055323</v>
      </c>
      <c r="K26" s="472">
        <f ca="1">10000*INDIRECT("'Summary - "&amp;$B$2&amp;"'!"&amp;K$1&amp;$A26)/'Interactive Heatmap'!K$51</f>
        <v>1136.7439518161493</v>
      </c>
      <c r="L26" s="470">
        <f t="shared" ca="1" si="3"/>
        <v>218.79492942684655</v>
      </c>
      <c r="M26" s="471">
        <f ca="1">10000*INDIRECT("'Summary - "&amp;$B$2&amp;"'!"&amp;M$1&amp;$A26)/'Interactive Heatmap'!M$51</f>
        <v>1259.9646714170037</v>
      </c>
      <c r="N26" s="471">
        <f ca="1">10000*INDIRECT("'Summary - "&amp;$B$2&amp;"'!"&amp;N$1&amp;$A26)/'Interactive Heatmap'!N$51</f>
        <v>1310.1098992376658</v>
      </c>
      <c r="O26" s="472">
        <f ca="1">10000*INDIRECT("'Summary - "&amp;$B$2&amp;"'!"&amp;O$1&amp;$A26)/'Interactive Heatmap'!O$51</f>
        <v>711.8493707480286</v>
      </c>
      <c r="P26" s="473">
        <f t="shared" ca="1" si="4"/>
        <v>282.95339262217306</v>
      </c>
      <c r="Q26" s="471">
        <f ca="1">10000*INDIRECT("'Summary - "&amp;$B$2&amp;"'!"&amp;Q$1&amp;$A26)/'Interactive Heatmap'!Q$51</f>
        <v>1361.4350361719057</v>
      </c>
      <c r="R26" s="469">
        <f ca="1">10000*INDIRECT("'Summary - "&amp;$B$2&amp;"'!"&amp;R$1&amp;$A26)/'Interactive Heatmap'!R$51</f>
        <v>1468.0988900498244</v>
      </c>
      <c r="S26" s="474">
        <f t="shared" ca="1" si="5"/>
        <v>231.90344605851845</v>
      </c>
    </row>
    <row r="27" spans="1:19" ht="18" customHeight="1">
      <c r="A27" s="468">
        <v>26</v>
      </c>
      <c r="B27" s="384" t="str">
        <f t="shared" ca="1" si="0"/>
        <v>ING</v>
      </c>
      <c r="C27" s="469">
        <f ca="1">0.2*10000*INDIRECT("'Summary - "&amp;$B$2&amp;"'!"&amp;C$1&amp;$A27)/'Interactive Heatmap'!C$51</f>
        <v>91.730864435287756</v>
      </c>
      <c r="D27" s="470">
        <f t="shared" ca="1" si="1"/>
        <v>82.470453514511334</v>
      </c>
      <c r="E27" s="471">
        <f ca="1">10000*INDIRECT("'Summary - "&amp;$B$2&amp;"'!"&amp;E$1&amp;$A27)/'Interactive Heatmap'!E$51</f>
        <v>430.99831005451659</v>
      </c>
      <c r="F27" s="471">
        <f ca="1">10000*INDIRECT("'Summary - "&amp;$B$2&amp;"'!"&amp;F$1&amp;$A27)/'Interactive Heatmap'!F$51</f>
        <v>406.15392282569752</v>
      </c>
      <c r="G27" s="472">
        <f ca="1">10000*INDIRECT("'Summary - "&amp;$B$2&amp;"'!"&amp;G$1&amp;$A27)/'Interactive Heatmap'!G$51</f>
        <v>399.90456983745588</v>
      </c>
      <c r="H27" s="470">
        <f t="shared" ca="1" si="2"/>
        <v>43.836953767859455</v>
      </c>
      <c r="I27" s="471">
        <f ca="1">10000*INDIRECT("'Summary - "&amp;$B$2&amp;"'!"&amp;I$1&amp;$A27)/'Interactive Heatmap'!I$51</f>
        <v>350.64757724922282</v>
      </c>
      <c r="J27" s="471">
        <f ca="1">10000*INDIRECT("'Summary - "&amp;$B$2&amp;"'!"&amp;J$1&amp;$A27)/'Interactive Heatmap'!J$51</f>
        <v>57.687552209679254</v>
      </c>
      <c r="K27" s="472">
        <f ca="1">10000*INDIRECT("'Summary - "&amp;$B$2&amp;"'!"&amp;K$1&amp;$A27)/'Interactive Heatmap'!K$51</f>
        <v>249.21917705898974</v>
      </c>
      <c r="L27" s="470">
        <f t="shared" ca="1" si="3"/>
        <v>49.031183061289155</v>
      </c>
      <c r="M27" s="471">
        <f ca="1">10000*INDIRECT("'Summary - "&amp;$B$2&amp;"'!"&amp;M$1&amp;$A27)/'Interactive Heatmap'!M$51</f>
        <v>163.51891092406146</v>
      </c>
      <c r="N27" s="471">
        <f ca="1">10000*INDIRECT("'Summary - "&amp;$B$2&amp;"'!"&amp;N$1&amp;$A27)/'Interactive Heatmap'!N$51</f>
        <v>264.5265602813235</v>
      </c>
      <c r="O27" s="472">
        <f ca="1">10000*INDIRECT("'Summary - "&amp;$B$2&amp;"'!"&amp;O$1&amp;$A27)/'Interactive Heatmap'!O$51</f>
        <v>307.42227471395239</v>
      </c>
      <c r="P27" s="473">
        <f t="shared" ca="1" si="4"/>
        <v>143.34803000269522</v>
      </c>
      <c r="Q27" s="471">
        <f ca="1">10000*INDIRECT("'Summary - "&amp;$B$2&amp;"'!"&amp;Q$1&amp;$A27)/'Interactive Heatmap'!Q$51</f>
        <v>699.27147007237488</v>
      </c>
      <c r="R27" s="469">
        <f ca="1">10000*INDIRECT("'Summary - "&amp;$B$2&amp;"'!"&amp;R$1&amp;$A27)/'Interactive Heatmap'!R$51</f>
        <v>734.20882995457725</v>
      </c>
      <c r="S27" s="474">
        <f t="shared" ca="1" si="5"/>
        <v>82.083496956328574</v>
      </c>
    </row>
    <row r="28" spans="1:19" ht="18" customHeight="1">
      <c r="A28" s="468">
        <v>27</v>
      </c>
      <c r="B28" s="384" t="str">
        <f t="shared" ca="1" si="0"/>
        <v>Intesa Sanpaolo</v>
      </c>
      <c r="C28" s="469">
        <f ca="1">0.2*10000*INDIRECT("'Summary - "&amp;$B$2&amp;"'!"&amp;C$1&amp;$A28)/'Interactive Heatmap'!C$51</f>
        <v>53.59759904407769</v>
      </c>
      <c r="D28" s="470">
        <f t="shared" ca="1" si="1"/>
        <v>71.086197908408082</v>
      </c>
      <c r="E28" s="471">
        <f ca="1">10000*INDIRECT("'Summary - "&amp;$B$2&amp;"'!"&amp;E$1&amp;$A28)/'Interactive Heatmap'!E$51</f>
        <v>487.54044682912314</v>
      </c>
      <c r="F28" s="471">
        <f ca="1">10000*INDIRECT("'Summary - "&amp;$B$2&amp;"'!"&amp;F$1&amp;$A28)/'Interactive Heatmap'!F$51</f>
        <v>330.98964622982857</v>
      </c>
      <c r="G28" s="472">
        <f ca="1">10000*INDIRECT("'Summary - "&amp;$B$2&amp;"'!"&amp;G$1&amp;$A28)/'Interactive Heatmap'!G$51</f>
        <v>247.7628755671696</v>
      </c>
      <c r="H28" s="470">
        <f t="shared" ca="1" si="2"/>
        <v>27.157036602831891</v>
      </c>
      <c r="I28" s="471">
        <f ca="1">10000*INDIRECT("'Summary - "&amp;$B$2&amp;"'!"&amp;I$1&amp;$A28)/'Interactive Heatmap'!I$51</f>
        <v>166.9284500643906</v>
      </c>
      <c r="J28" s="471">
        <f ca="1">10000*INDIRECT("'Summary - "&amp;$B$2&amp;"'!"&amp;J$1&amp;$A28)/'Interactive Heatmap'!J$51</f>
        <v>126.01065675422137</v>
      </c>
      <c r="K28" s="472">
        <f ca="1">10000*INDIRECT("'Summary - "&amp;$B$2&amp;"'!"&amp;K$1&amp;$A28)/'Interactive Heatmap'!K$51</f>
        <v>114.41644222386643</v>
      </c>
      <c r="L28" s="470">
        <f t="shared" ca="1" si="3"/>
        <v>23.871952622434158</v>
      </c>
      <c r="M28" s="471">
        <f ca="1">10000*INDIRECT("'Summary - "&amp;$B$2&amp;"'!"&amp;M$1&amp;$A28)/'Interactive Heatmap'!M$51</f>
        <v>110.72417468686332</v>
      </c>
      <c r="N28" s="471">
        <f ca="1">10000*INDIRECT("'Summary - "&amp;$B$2&amp;"'!"&amp;N$1&amp;$A28)/'Interactive Heatmap'!N$51</f>
        <v>64.020951286120294</v>
      </c>
      <c r="O28" s="472">
        <f ca="1">10000*INDIRECT("'Summary - "&amp;$B$2&amp;"'!"&amp;O$1&amp;$A28)/'Interactive Heatmap'!O$51</f>
        <v>183.33416336352877</v>
      </c>
      <c r="P28" s="473">
        <f t="shared" ca="1" si="4"/>
        <v>29.94953310767044</v>
      </c>
      <c r="Q28" s="471">
        <f ca="1">10000*INDIRECT("'Summary - "&amp;$B$2&amp;"'!"&amp;Q$1&amp;$A28)/'Interactive Heatmap'!Q$51</f>
        <v>160.64798086427231</v>
      </c>
      <c r="R28" s="469">
        <f ca="1">10000*INDIRECT("'Summary - "&amp;$B$2&amp;"'!"&amp;R$1&amp;$A28)/'Interactive Heatmap'!R$51</f>
        <v>138.84735021243208</v>
      </c>
      <c r="S28" s="474">
        <f t="shared" ca="1" si="5"/>
        <v>41.132463857084453</v>
      </c>
    </row>
    <row r="29" spans="1:19" ht="18" customHeight="1">
      <c r="A29" s="468">
        <v>28</v>
      </c>
      <c r="B29" s="384" t="str">
        <f t="shared" ca="1" si="0"/>
        <v>KBC</v>
      </c>
      <c r="C29" s="469">
        <f ca="1">0.2*10000*INDIRECT("'Summary - "&amp;$B$2&amp;"'!"&amp;C$1&amp;$A29)/'Interactive Heatmap'!C$51</f>
        <v>21.045430257678099</v>
      </c>
      <c r="D29" s="470">
        <f t="shared" ca="1" si="1"/>
        <v>27.506013756545421</v>
      </c>
      <c r="E29" s="471">
        <f ca="1">10000*INDIRECT("'Summary - "&amp;$B$2&amp;"'!"&amp;E$1&amp;$A29)/'Interactive Heatmap'!E$51</f>
        <v>164.82418235304107</v>
      </c>
      <c r="F29" s="471">
        <f ca="1">10000*INDIRECT("'Summary - "&amp;$B$2&amp;"'!"&amp;F$1&amp;$A29)/'Interactive Heatmap'!F$51</f>
        <v>195.66775586716258</v>
      </c>
      <c r="G29" s="472">
        <f ca="1">10000*INDIRECT("'Summary - "&amp;$B$2&amp;"'!"&amp;G$1&amp;$A29)/'Interactive Heatmap'!G$51</f>
        <v>52.098268127977718</v>
      </c>
      <c r="H29" s="470">
        <f t="shared" ca="1" si="2"/>
        <v>12.548782402074213</v>
      </c>
      <c r="I29" s="471">
        <f ca="1">10000*INDIRECT("'Summary - "&amp;$B$2&amp;"'!"&amp;I$1&amp;$A29)/'Interactive Heatmap'!I$51</f>
        <v>84.181111310464075</v>
      </c>
      <c r="J29" s="471">
        <f ca="1">10000*INDIRECT("'Summary - "&amp;$B$2&amp;"'!"&amp;J$1&amp;$A29)/'Interactive Heatmap'!J$51</f>
        <v>104.05062472064911</v>
      </c>
      <c r="K29" s="472">
        <f ca="1">10000*INDIRECT("'Summary - "&amp;$B$2&amp;"'!"&amp;K$1&amp;$A29)/'Interactive Heatmap'!K$51</f>
        <v>0</v>
      </c>
      <c r="L29" s="470">
        <f t="shared" ca="1" si="3"/>
        <v>7.0372685288344199</v>
      </c>
      <c r="M29" s="471">
        <f ca="1">10000*INDIRECT("'Summary - "&amp;$B$2&amp;"'!"&amp;M$1&amp;$A29)/'Interactive Heatmap'!M$51</f>
        <v>18.799938321044841</v>
      </c>
      <c r="N29" s="471">
        <f ca="1">10000*INDIRECT("'Summary - "&amp;$B$2&amp;"'!"&amp;N$1&amp;$A29)/'Interactive Heatmap'!N$51</f>
        <v>8.5767030590090911</v>
      </c>
      <c r="O29" s="472">
        <f ca="1">10000*INDIRECT("'Summary - "&amp;$B$2&amp;"'!"&amp;O$1&amp;$A29)/'Interactive Heatmap'!O$51</f>
        <v>78.182386552462376</v>
      </c>
      <c r="P29" s="473">
        <f t="shared" ca="1" si="4"/>
        <v>24.145236307998964</v>
      </c>
      <c r="Q29" s="471">
        <f ca="1">10000*INDIRECT("'Summary - "&amp;$B$2&amp;"'!"&amp;Q$1&amp;$A29)/'Interactive Heatmap'!Q$51</f>
        <v>118.56750640873074</v>
      </c>
      <c r="R29" s="469">
        <f ca="1">10000*INDIRECT("'Summary - "&amp;$B$2&amp;"'!"&amp;R$1&amp;$A29)/'Interactive Heatmap'!R$51</f>
        <v>122.8848566712589</v>
      </c>
      <c r="S29" s="474">
        <f t="shared" ca="1" si="5"/>
        <v>18.456546250626225</v>
      </c>
    </row>
    <row r="30" spans="1:19" ht="18" customHeight="1">
      <c r="A30" s="468">
        <v>29</v>
      </c>
      <c r="B30" s="384" t="str">
        <f t="shared" ca="1" si="0"/>
        <v>LBBW</v>
      </c>
      <c r="C30" s="469">
        <f ca="1">0.2*10000*INDIRECT("'Summary - "&amp;$B$2&amp;"'!"&amp;C$1&amp;$A30)/'Interactive Heatmap'!C$51</f>
        <v>20.747448017381579</v>
      </c>
      <c r="D30" s="470">
        <f t="shared" ca="1" si="1"/>
        <v>49.006833195142512</v>
      </c>
      <c r="E30" s="471">
        <f ca="1">10000*INDIRECT("'Summary - "&amp;$B$2&amp;"'!"&amp;E$1&amp;$A30)/'Interactive Heatmap'!E$51</f>
        <v>329.87157102252149</v>
      </c>
      <c r="F30" s="471">
        <f ca="1">10000*INDIRECT("'Summary - "&amp;$B$2&amp;"'!"&amp;F$1&amp;$A30)/'Interactive Heatmap'!F$51</f>
        <v>302.82326405252337</v>
      </c>
      <c r="G30" s="472">
        <f ca="1">10000*INDIRECT("'Summary - "&amp;$B$2&amp;"'!"&amp;G$1&amp;$A30)/'Interactive Heatmap'!G$51</f>
        <v>102.40766285209286</v>
      </c>
      <c r="H30" s="470">
        <f t="shared" ca="1" si="2"/>
        <v>20.978827486317321</v>
      </c>
      <c r="I30" s="471">
        <f ca="1">10000*INDIRECT("'Summary - "&amp;$B$2&amp;"'!"&amp;I$1&amp;$A30)/'Interactive Heatmap'!I$51</f>
        <v>81.334794340432921</v>
      </c>
      <c r="J30" s="471">
        <f ca="1">10000*INDIRECT("'Summary - "&amp;$B$2&amp;"'!"&amp;J$1&amp;$A30)/'Interactive Heatmap'!J$51</f>
        <v>84.810823883721625</v>
      </c>
      <c r="K30" s="472">
        <f ca="1">10000*INDIRECT("'Summary - "&amp;$B$2&amp;"'!"&amp;K$1&amp;$A30)/'Interactive Heatmap'!K$51</f>
        <v>148.53679407060531</v>
      </c>
      <c r="L30" s="470">
        <f t="shared" ca="1" si="3"/>
        <v>34.647886894183557</v>
      </c>
      <c r="M30" s="471">
        <f ca="1">10000*INDIRECT("'Summary - "&amp;$B$2&amp;"'!"&amp;M$1&amp;$A30)/'Interactive Heatmap'!M$51</f>
        <v>116.77531463167898</v>
      </c>
      <c r="N30" s="471">
        <f ca="1">10000*INDIRECT("'Summary - "&amp;$B$2&amp;"'!"&amp;N$1&amp;$A30)/'Interactive Heatmap'!N$51</f>
        <v>221.22212636931187</v>
      </c>
      <c r="O30" s="472">
        <f ca="1">10000*INDIRECT("'Summary - "&amp;$B$2&amp;"'!"&amp;O$1&amp;$A30)/'Interactive Heatmap'!O$51</f>
        <v>181.72086241176251</v>
      </c>
      <c r="P30" s="473">
        <f t="shared" ca="1" si="4"/>
        <v>7.4682854871952813</v>
      </c>
      <c r="Q30" s="471">
        <f ca="1">10000*INDIRECT("'Summary - "&amp;$B$2&amp;"'!"&amp;Q$1&amp;$A30)/'Interactive Heatmap'!Q$51</f>
        <v>64.950735262850486</v>
      </c>
      <c r="R30" s="469">
        <f ca="1">10000*INDIRECT("'Summary - "&amp;$B$2&amp;"'!"&amp;R$1&amp;$A30)/'Interactive Heatmap'!R$51</f>
        <v>9.7321196091023197</v>
      </c>
      <c r="S30" s="474">
        <f t="shared" ca="1" si="5"/>
        <v>26.569856216044048</v>
      </c>
    </row>
    <row r="31" spans="1:19" ht="18" customHeight="1">
      <c r="A31" s="468">
        <v>30</v>
      </c>
      <c r="B31" s="384" t="str">
        <f t="shared" ca="1" si="0"/>
        <v>Lloyds</v>
      </c>
      <c r="C31" s="469">
        <f ca="1">0.2*10000*INDIRECT("'Summary - "&amp;$B$2&amp;"'!"&amp;C$1&amp;$A31)/'Interactive Heatmap'!C$51</f>
        <v>63.350999614355885</v>
      </c>
      <c r="D31" s="470">
        <f t="shared" ca="1" si="1"/>
        <v>55.434263073250897</v>
      </c>
      <c r="E31" s="471">
        <f ca="1">10000*INDIRECT("'Summary - "&amp;$B$2&amp;"'!"&amp;E$1&amp;$A31)/'Interactive Heatmap'!E$51</f>
        <v>211.77801261151041</v>
      </c>
      <c r="F31" s="471">
        <f ca="1">10000*INDIRECT("'Summary - "&amp;$B$2&amp;"'!"&amp;F$1&amp;$A31)/'Interactive Heatmap'!F$51</f>
        <v>270.76618814506367</v>
      </c>
      <c r="G31" s="472">
        <f ca="1">10000*INDIRECT("'Summary - "&amp;$B$2&amp;"'!"&amp;G$1&amp;$A31)/'Interactive Heatmap'!G$51</f>
        <v>348.96974534218936</v>
      </c>
      <c r="H31" s="470">
        <f t="shared" ca="1" si="2"/>
        <v>30.773488291586197</v>
      </c>
      <c r="I31" s="471">
        <f ca="1">10000*INDIRECT("'Summary - "&amp;$B$2&amp;"'!"&amp;I$1&amp;$A31)/'Interactive Heatmap'!I$51</f>
        <v>236.56165267064935</v>
      </c>
      <c r="J31" s="471">
        <f ca="1">10000*INDIRECT("'Summary - "&amp;$B$2&amp;"'!"&amp;J$1&amp;$A31)/'Interactive Heatmap'!J$51</f>
        <v>10.487967143621081</v>
      </c>
      <c r="K31" s="472">
        <f ca="1">10000*INDIRECT("'Summary - "&amp;$B$2&amp;"'!"&amp;K$1&amp;$A31)/'Interactive Heatmap'!K$51</f>
        <v>214.55270455952257</v>
      </c>
      <c r="L31" s="470">
        <f t="shared" ca="1" si="3"/>
        <v>54.251817340897247</v>
      </c>
      <c r="M31" s="471">
        <f ca="1">10000*INDIRECT("'Summary - "&amp;$B$2&amp;"'!"&amp;M$1&amp;$A31)/'Interactive Heatmap'!M$51</f>
        <v>304.22272860549612</v>
      </c>
      <c r="N31" s="471">
        <f ca="1">10000*INDIRECT("'Summary - "&amp;$B$2&amp;"'!"&amp;N$1&amp;$A31)/'Interactive Heatmap'!N$51</f>
        <v>211.43582587971608</v>
      </c>
      <c r="O31" s="472">
        <f ca="1">10000*INDIRECT("'Summary - "&amp;$B$2&amp;"'!"&amp;O$1&amp;$A31)/'Interactive Heatmap'!O$51</f>
        <v>298.11870562824657</v>
      </c>
      <c r="P31" s="473">
        <f t="shared" ca="1" si="4"/>
        <v>14.426805279094225</v>
      </c>
      <c r="Q31" s="471">
        <f ca="1">10000*INDIRECT("'Summary - "&amp;$B$2&amp;"'!"&amp;Q$1&amp;$A31)/'Interactive Heatmap'!Q$51</f>
        <v>44.066534942867605</v>
      </c>
      <c r="R31" s="469">
        <f ca="1">10000*INDIRECT("'Summary - "&amp;$B$2&amp;"'!"&amp;R$1&amp;$A31)/'Interactive Heatmap'!R$51</f>
        <v>100.20151784807464</v>
      </c>
      <c r="S31" s="474">
        <f t="shared" ca="1" si="5"/>
        <v>43.647474719836893</v>
      </c>
    </row>
    <row r="32" spans="1:19" ht="18" customHeight="1">
      <c r="A32" s="468">
        <v>31</v>
      </c>
      <c r="B32" s="384" t="str">
        <f t="shared" ca="1" si="0"/>
        <v>Nationwide</v>
      </c>
      <c r="C32" s="469">
        <f ca="1">0.2*10000*INDIRECT("'Summary - "&amp;$B$2&amp;"'!"&amp;C$1&amp;$A32)/'Interactive Heatmap'!C$51</f>
        <v>22.015903889345559</v>
      </c>
      <c r="D32" s="470">
        <f t="shared" ca="1" si="1"/>
        <v>8.5655299198556332</v>
      </c>
      <c r="E32" s="471">
        <f ca="1">10000*INDIRECT("'Summary - "&amp;$B$2&amp;"'!"&amp;E$1&amp;$A32)/'Interactive Heatmap'!E$51</f>
        <v>11.979945643014332</v>
      </c>
      <c r="F32" s="471">
        <f ca="1">10000*INDIRECT("'Summary - "&amp;$B$2&amp;"'!"&amp;F$1&amp;$A32)/'Interactive Heatmap'!F$51</f>
        <v>11.176713788122735</v>
      </c>
      <c r="G32" s="472">
        <f ca="1">10000*INDIRECT("'Summary - "&amp;$B$2&amp;"'!"&amp;G$1&amp;$A32)/'Interactive Heatmap'!G$51</f>
        <v>105.32628936669744</v>
      </c>
      <c r="H32" s="470">
        <f t="shared" ca="1" si="2"/>
        <v>0.44030665689311455</v>
      </c>
      <c r="I32" s="471">
        <f ca="1">10000*INDIRECT("'Summary - "&amp;$B$2&amp;"'!"&amp;I$1&amp;$A32)/'Interactive Heatmap'!I$51</f>
        <v>6.6045998533967181</v>
      </c>
      <c r="J32" s="471">
        <f ca="1">10000*INDIRECT("'Summary - "&amp;$B$2&amp;"'!"&amp;J$1&amp;$A32)/'Interactive Heatmap'!J$51</f>
        <v>0</v>
      </c>
      <c r="K32" s="472">
        <f ca="1">10000*INDIRECT("'Summary - "&amp;$B$2&amp;"'!"&amp;K$1&amp;$A32)/'Interactive Heatmap'!K$51</f>
        <v>0</v>
      </c>
      <c r="L32" s="470">
        <f t="shared" ca="1" si="3"/>
        <v>2.6234140119781726</v>
      </c>
      <c r="M32" s="471">
        <f ca="1">10000*INDIRECT("'Summary - "&amp;$B$2&amp;"'!"&amp;M$1&amp;$A32)/'Interactive Heatmap'!M$51</f>
        <v>14.213748775672963</v>
      </c>
      <c r="N32" s="471">
        <f ca="1">10000*INDIRECT("'Summary - "&amp;$B$2&amp;"'!"&amp;N$1&amp;$A32)/'Interactive Heatmap'!N$51</f>
        <v>12.968057976962166</v>
      </c>
      <c r="O32" s="472">
        <f ca="1">10000*INDIRECT("'Summary - "&amp;$B$2&amp;"'!"&amp;O$1&amp;$A32)/'Interactive Heatmap'!O$51</f>
        <v>12.169403427037455</v>
      </c>
      <c r="P32" s="473">
        <f t="shared" ca="1" si="4"/>
        <v>0.88343445359020556</v>
      </c>
      <c r="Q32" s="471">
        <f ca="1">10000*INDIRECT("'Summary - "&amp;$B$2&amp;"'!"&amp;Q$1&amp;$A32)/'Interactive Heatmap'!Q$51</f>
        <v>6.2396970250577928</v>
      </c>
      <c r="R32" s="469">
        <f ca="1">10000*INDIRECT("'Summary - "&amp;$B$2&amp;"'!"&amp;R$1&amp;$A32)/'Interactive Heatmap'!R$51</f>
        <v>2.5946475108442622</v>
      </c>
      <c r="S32" s="474">
        <f t="shared" ca="1" si="5"/>
        <v>6.9057177863325361</v>
      </c>
    </row>
    <row r="33" spans="1:19" ht="18" customHeight="1">
      <c r="A33" s="468">
        <v>32</v>
      </c>
      <c r="B33" s="384" t="str">
        <f t="shared" ca="1" si="0"/>
        <v>Nordea</v>
      </c>
      <c r="C33" s="469">
        <f ca="1">0.2*10000*INDIRECT("'Summary - "&amp;$B$2&amp;"'!"&amp;C$1&amp;$A33)/'Interactive Heatmap'!C$51</f>
        <v>41.828515981210501</v>
      </c>
      <c r="D33" s="470">
        <f t="shared" ca="1" si="1"/>
        <v>63.93015636768375</v>
      </c>
      <c r="E33" s="471">
        <f ca="1">10000*INDIRECT("'Summary - "&amp;$B$2&amp;"'!"&amp;E$1&amp;$A33)/'Interactive Heatmap'!E$51</f>
        <v>334.69665562614739</v>
      </c>
      <c r="F33" s="471">
        <f ca="1">10000*INDIRECT("'Summary - "&amp;$B$2&amp;"'!"&amp;F$1&amp;$A33)/'Interactive Heatmap'!F$51</f>
        <v>151.36339238740487</v>
      </c>
      <c r="G33" s="472">
        <f ca="1">10000*INDIRECT("'Summary - "&amp;$B$2&amp;"'!"&amp;G$1&amp;$A33)/'Interactive Heatmap'!G$51</f>
        <v>472.89229750170404</v>
      </c>
      <c r="H33" s="470">
        <f t="shared" ca="1" si="2"/>
        <v>46.808964614436377</v>
      </c>
      <c r="I33" s="471">
        <f ca="1">10000*INDIRECT("'Summary - "&amp;$B$2&amp;"'!"&amp;I$1&amp;$A33)/'Interactive Heatmap'!I$51</f>
        <v>306.36335880193718</v>
      </c>
      <c r="J33" s="471">
        <f ca="1">10000*INDIRECT("'Summary - "&amp;$B$2&amp;"'!"&amp;J$1&amp;$A33)/'Interactive Heatmap'!J$51</f>
        <v>261.54428672055553</v>
      </c>
      <c r="K33" s="472">
        <f ca="1">10000*INDIRECT("'Summary - "&amp;$B$2&amp;"'!"&amp;K$1&amp;$A33)/'Interactive Heatmap'!K$51</f>
        <v>134.22682369405305</v>
      </c>
      <c r="L33" s="470">
        <f t="shared" ca="1" si="3"/>
        <v>50.85047084021496</v>
      </c>
      <c r="M33" s="471">
        <f ca="1">10000*INDIRECT("'Summary - "&amp;$B$2&amp;"'!"&amp;M$1&amp;$A33)/'Interactive Heatmap'!M$51</f>
        <v>291.08657397067816</v>
      </c>
      <c r="N33" s="471">
        <f ca="1">10000*INDIRECT("'Summary - "&amp;$B$2&amp;"'!"&amp;N$1&amp;$A33)/'Interactive Heatmap'!N$51</f>
        <v>346.58226539703912</v>
      </c>
      <c r="O33" s="472">
        <f ca="1">10000*INDIRECT("'Summary - "&amp;$B$2&amp;"'!"&amp;O$1&amp;$A33)/'Interactive Heatmap'!O$51</f>
        <v>125.08822323550709</v>
      </c>
      <c r="P33" s="473">
        <f t="shared" ca="1" si="4"/>
        <v>58.979727693080157</v>
      </c>
      <c r="Q33" s="471">
        <f ca="1">10000*INDIRECT("'Summary - "&amp;$B$2&amp;"'!"&amp;Q$1&amp;$A33)/'Interactive Heatmap'!Q$51</f>
        <v>352.24822081707549</v>
      </c>
      <c r="R33" s="469">
        <f ca="1">10000*INDIRECT("'Summary - "&amp;$B$2&amp;"'!"&amp;R$1&amp;$A33)/'Interactive Heatmap'!R$51</f>
        <v>237.54905611372607</v>
      </c>
      <c r="S33" s="474">
        <f t="shared" ca="1" si="5"/>
        <v>52.479567099325152</v>
      </c>
    </row>
    <row r="34" spans="1:19" ht="18" customHeight="1">
      <c r="A34" s="468">
        <v>33</v>
      </c>
      <c r="B34" s="384" t="str">
        <f t="shared" ca="1" si="0"/>
        <v>Nykredit</v>
      </c>
      <c r="C34" s="469">
        <f ca="1">0.2*10000*INDIRECT("'Summary - "&amp;$B$2&amp;"'!"&amp;C$1&amp;$A34)/'Interactive Heatmap'!C$51</f>
        <v>16.160179576173554</v>
      </c>
      <c r="D34" s="470">
        <f t="shared" ca="1" si="1"/>
        <v>25.625032366318237</v>
      </c>
      <c r="E34" s="471">
        <f ca="1">10000*INDIRECT("'Summary - "&amp;$B$2&amp;"'!"&amp;E$1&amp;$A34)/'Interactive Heatmap'!E$51</f>
        <v>42.243592236690333</v>
      </c>
      <c r="F34" s="471">
        <f ca="1">10000*INDIRECT("'Summary - "&amp;$B$2&amp;"'!"&amp;F$1&amp;$A34)/'Interactive Heatmap'!F$51</f>
        <v>4.563029894019988</v>
      </c>
      <c r="G34" s="472">
        <f ca="1">10000*INDIRECT("'Summary - "&amp;$B$2&amp;"'!"&amp;G$1&amp;$A34)/'Interactive Heatmap'!G$51</f>
        <v>337.56886336406325</v>
      </c>
      <c r="H34" s="470">
        <f t="shared" ca="1" si="2"/>
        <v>2.7136214091381672</v>
      </c>
      <c r="I34" s="471">
        <f ca="1">10000*INDIRECT("'Summary - "&amp;$B$2&amp;"'!"&amp;I$1&amp;$A34)/'Interactive Heatmap'!I$51</f>
        <v>3.8901199617081041</v>
      </c>
      <c r="J34" s="471">
        <f ca="1">10000*INDIRECT("'Summary - "&amp;$B$2&amp;"'!"&amp;J$1&amp;$A34)/'Interactive Heatmap'!J$51</f>
        <v>35.790558169925085</v>
      </c>
      <c r="K34" s="472">
        <f ca="1">10000*INDIRECT("'Summary - "&amp;$B$2&amp;"'!"&amp;K$1&amp;$A34)/'Interactive Heatmap'!K$51</f>
        <v>1.0236430054393237</v>
      </c>
      <c r="L34" s="470">
        <f t="shared" ca="1" si="3"/>
        <v>3.1946094233949252</v>
      </c>
      <c r="M34" s="471">
        <f ca="1">10000*INDIRECT("'Summary - "&amp;$B$2&amp;"'!"&amp;M$1&amp;$A34)/'Interactive Heatmap'!M$51</f>
        <v>5.0145037022409049</v>
      </c>
      <c r="N34" s="471">
        <f ca="1">10000*INDIRECT("'Summary - "&amp;$B$2&amp;"'!"&amp;N$1&amp;$A34)/'Interactive Heatmap'!N$51</f>
        <v>8.3919573337135969</v>
      </c>
      <c r="O34" s="472">
        <f ca="1">10000*INDIRECT("'Summary - "&amp;$B$2&amp;"'!"&amp;O$1&amp;$A34)/'Interactive Heatmap'!O$51</f>
        <v>34.512680314969373</v>
      </c>
      <c r="P34" s="473">
        <f t="shared" ca="1" si="4"/>
        <v>1.4442230819433557</v>
      </c>
      <c r="Q34" s="471">
        <f ca="1">10000*INDIRECT("'Summary - "&amp;$B$2&amp;"'!"&amp;Q$1&amp;$A34)/'Interactive Heatmap'!Q$51</f>
        <v>8.6772909851352615</v>
      </c>
      <c r="R34" s="469">
        <f ca="1">10000*INDIRECT("'Summary - "&amp;$B$2&amp;"'!"&amp;R$1&amp;$A34)/'Interactive Heatmap'!R$51</f>
        <v>5.7649398342982963</v>
      </c>
      <c r="S34" s="474">
        <f t="shared" ca="1" si="5"/>
        <v>9.8275331713936485</v>
      </c>
    </row>
    <row r="35" spans="1:19" ht="18" customHeight="1">
      <c r="A35" s="468">
        <v>34</v>
      </c>
      <c r="B35" s="384" t="str">
        <f t="shared" ca="1" si="0"/>
        <v>Rabobank</v>
      </c>
      <c r="C35" s="469">
        <f ca="1">0.2*10000*INDIRECT("'Summary - "&amp;$B$2&amp;"'!"&amp;C$1&amp;$A35)/'Interactive Heatmap'!C$51</f>
        <v>47.91673319198992</v>
      </c>
      <c r="D35" s="470">
        <f t="shared" ca="1" si="1"/>
        <v>34.345312963988796</v>
      </c>
      <c r="E35" s="471">
        <f ca="1">10000*INDIRECT("'Summary - "&amp;$B$2&amp;"'!"&amp;E$1&amp;$A35)/'Interactive Heatmap'!E$51</f>
        <v>81.314425171396692</v>
      </c>
      <c r="F35" s="471">
        <f ca="1">10000*INDIRECT("'Summary - "&amp;$B$2&amp;"'!"&amp;F$1&amp;$A35)/'Interactive Heatmap'!F$51</f>
        <v>140.51646159367189</v>
      </c>
      <c r="G35" s="472">
        <f ca="1">10000*INDIRECT("'Summary - "&amp;$B$2&amp;"'!"&amp;G$1&amp;$A35)/'Interactive Heatmap'!G$51</f>
        <v>293.34880769476342</v>
      </c>
      <c r="H35" s="470">
        <f t="shared" ca="1" si="2"/>
        <v>29.823668332731746</v>
      </c>
      <c r="I35" s="471">
        <f ca="1">10000*INDIRECT("'Summary - "&amp;$B$2&amp;"'!"&amp;I$1&amp;$A35)/'Interactive Heatmap'!I$51</f>
        <v>391.69533938897973</v>
      </c>
      <c r="J35" s="471">
        <f ca="1">10000*INDIRECT("'Summary - "&amp;$B$2&amp;"'!"&amp;J$1&amp;$A35)/'Interactive Heatmap'!J$51</f>
        <v>6.3362007550067292E-3</v>
      </c>
      <c r="K35" s="472">
        <f ca="1">10000*INDIRECT("'Summary - "&amp;$B$2&amp;"'!"&amp;K$1&amp;$A35)/'Interactive Heatmap'!K$51</f>
        <v>55.653349401241435</v>
      </c>
      <c r="L35" s="470">
        <f t="shared" ca="1" si="3"/>
        <v>21.506486027198022</v>
      </c>
      <c r="M35" s="471">
        <f ca="1">10000*INDIRECT("'Summary - "&amp;$B$2&amp;"'!"&amp;M$1&amp;$A35)/'Interactive Heatmap'!M$51</f>
        <v>153.66897137148314</v>
      </c>
      <c r="N35" s="471">
        <f ca="1">10000*INDIRECT("'Summary - "&amp;$B$2&amp;"'!"&amp;N$1&amp;$A35)/'Interactive Heatmap'!N$51</f>
        <v>34.591576011307303</v>
      </c>
      <c r="O35" s="472">
        <f ca="1">10000*INDIRECT("'Summary - "&amp;$B$2&amp;"'!"&amp;O$1&amp;$A35)/'Interactive Heatmap'!O$51</f>
        <v>134.33674302517986</v>
      </c>
      <c r="P35" s="473">
        <f t="shared" ca="1" si="4"/>
        <v>34.046027306693595</v>
      </c>
      <c r="Q35" s="471">
        <f ca="1">10000*INDIRECT("'Summary - "&amp;$B$2&amp;"'!"&amp;Q$1&amp;$A35)/'Interactive Heatmap'!Q$51</f>
        <v>208.10037638796513</v>
      </c>
      <c r="R35" s="469">
        <f ca="1">10000*INDIRECT("'Summary - "&amp;$B$2&amp;"'!"&amp;R$1&amp;$A35)/'Interactive Heatmap'!R$51</f>
        <v>132.35989667897078</v>
      </c>
      <c r="S35" s="474">
        <f t="shared" ca="1" si="5"/>
        <v>33.527645564520419</v>
      </c>
    </row>
    <row r="36" spans="1:19" ht="18" customHeight="1">
      <c r="A36" s="468">
        <v>35</v>
      </c>
      <c r="B36" s="384" t="str">
        <f t="shared" ca="1" si="0"/>
        <v>RBS</v>
      </c>
      <c r="C36" s="469">
        <f ca="1">0.2*10000*INDIRECT("'Summary - "&amp;$B$2&amp;"'!"&amp;C$1&amp;$A36)/'Interactive Heatmap'!C$51</f>
        <v>57.413855578099522</v>
      </c>
      <c r="D36" s="470">
        <f t="shared" ca="1" si="1"/>
        <v>69.947311321450485</v>
      </c>
      <c r="E36" s="471">
        <f ca="1">10000*INDIRECT("'Summary - "&amp;$B$2&amp;"'!"&amp;E$1&amp;$A36)/'Interactive Heatmap'!E$51</f>
        <v>505.8065967943698</v>
      </c>
      <c r="F36" s="471">
        <f ca="1">10000*INDIRECT("'Summary - "&amp;$B$2&amp;"'!"&amp;F$1&amp;$A36)/'Interactive Heatmap'!F$51</f>
        <v>353.37278306777398</v>
      </c>
      <c r="G36" s="472">
        <f ca="1">10000*INDIRECT("'Summary - "&amp;$B$2&amp;"'!"&amp;G$1&amp;$A36)/'Interactive Heatmap'!G$51</f>
        <v>190.03028995961341</v>
      </c>
      <c r="H36" s="470">
        <f t="shared" ca="1" si="2"/>
        <v>55.223931729921617</v>
      </c>
      <c r="I36" s="471">
        <f ca="1">10000*INDIRECT("'Summary - "&amp;$B$2&amp;"'!"&amp;I$1&amp;$A36)/'Interactive Heatmap'!I$51</f>
        <v>442.10117333895744</v>
      </c>
      <c r="J36" s="471">
        <f ca="1">10000*INDIRECT("'Summary - "&amp;$B$2&amp;"'!"&amp;J$1&amp;$A36)/'Interactive Heatmap'!J$51</f>
        <v>8.7143941316032123</v>
      </c>
      <c r="K36" s="472">
        <f ca="1">10000*INDIRECT("'Summary - "&amp;$B$2&amp;"'!"&amp;K$1&amp;$A36)/'Interactive Heatmap'!K$51</f>
        <v>377.54340847826353</v>
      </c>
      <c r="L36" s="470">
        <f t="shared" ca="1" si="3"/>
        <v>61.923732752976832</v>
      </c>
      <c r="M36" s="471">
        <f ca="1">10000*INDIRECT("'Summary - "&amp;$B$2&amp;"'!"&amp;M$1&amp;$A36)/'Interactive Heatmap'!M$51</f>
        <v>621.88009087092314</v>
      </c>
      <c r="N36" s="471">
        <f ca="1">10000*INDIRECT("'Summary - "&amp;$B$2&amp;"'!"&amp;N$1&amp;$A36)/'Interactive Heatmap'!N$51</f>
        <v>96.449102098624721</v>
      </c>
      <c r="O36" s="472">
        <f ca="1">10000*INDIRECT("'Summary - "&amp;$B$2&amp;"'!"&amp;O$1&amp;$A36)/'Interactive Heatmap'!O$51</f>
        <v>210.52679832510461</v>
      </c>
      <c r="P36" s="473">
        <f t="shared" ca="1" si="4"/>
        <v>41.765538633829543</v>
      </c>
      <c r="Q36" s="471">
        <f ca="1">10000*INDIRECT("'Summary - "&amp;$B$2&amp;"'!"&amp;Q$1&amp;$A36)/'Interactive Heatmap'!Q$51</f>
        <v>211.24553381889982</v>
      </c>
      <c r="R36" s="469">
        <f ca="1">10000*INDIRECT("'Summary - "&amp;$B$2&amp;"'!"&amp;R$1&amp;$A36)/'Interactive Heatmap'!R$51</f>
        <v>206.4098525193956</v>
      </c>
      <c r="S36" s="474">
        <f t="shared" ca="1" si="5"/>
        <v>57.254874003255601</v>
      </c>
    </row>
    <row r="37" spans="1:19" ht="18" customHeight="1">
      <c r="A37" s="468">
        <v>36</v>
      </c>
      <c r="B37" s="384" t="str">
        <f t="shared" ca="1" si="0"/>
        <v>Sabadell</v>
      </c>
      <c r="C37" s="469">
        <f ca="1">0.2*10000*INDIRECT("'Summary - "&amp;$B$2&amp;"'!"&amp;C$1&amp;$A37)/'Interactive Heatmap'!C$51</f>
        <v>17.666909005955134</v>
      </c>
      <c r="D37" s="470">
        <f t="shared" ca="1" si="1"/>
        <v>8.7362317826175975</v>
      </c>
      <c r="E37" s="471">
        <f ca="1">10000*INDIRECT("'Summary - "&amp;$B$2&amp;"'!"&amp;E$1&amp;$A37)/'Interactive Heatmap'!E$51</f>
        <v>24.146171794237951</v>
      </c>
      <c r="F37" s="471">
        <f ca="1">10000*INDIRECT("'Summary - "&amp;$B$2&amp;"'!"&amp;F$1&amp;$A37)/'Interactive Heatmap'!F$51</f>
        <v>48.698488338797979</v>
      </c>
      <c r="G37" s="472">
        <f ca="1">10000*INDIRECT("'Summary - "&amp;$B$2&amp;"'!"&amp;G$1&amp;$A37)/'Interactive Heatmap'!G$51</f>
        <v>58.198816606228029</v>
      </c>
      <c r="H37" s="470">
        <f t="shared" ca="1" si="2"/>
        <v>2.1360835024006519</v>
      </c>
      <c r="I37" s="471">
        <f ca="1">10000*INDIRECT("'Summary - "&amp;$B$2&amp;"'!"&amp;I$1&amp;$A37)/'Interactive Heatmap'!I$51</f>
        <v>3.6322371847619683</v>
      </c>
      <c r="J37" s="471">
        <f ca="1">10000*INDIRECT("'Summary - "&amp;$B$2&amp;"'!"&amp;J$1&amp;$A37)/'Interactive Heatmap'!J$51</f>
        <v>25.005990525154818</v>
      </c>
      <c r="K37" s="472">
        <f ca="1">10000*INDIRECT("'Summary - "&amp;$B$2&amp;"'!"&amp;K$1&amp;$A37)/'Interactive Heatmap'!K$51</f>
        <v>3.4030248260929952</v>
      </c>
      <c r="L37" s="470">
        <f t="shared" ca="1" si="3"/>
        <v>2.7408193781576986</v>
      </c>
      <c r="M37" s="471">
        <f ca="1">10000*INDIRECT("'Summary - "&amp;$B$2&amp;"'!"&amp;M$1&amp;$A37)/'Interactive Heatmap'!M$51</f>
        <v>8.0355236456439592</v>
      </c>
      <c r="N37" s="471">
        <f ca="1">10000*INDIRECT("'Summary - "&amp;$B$2&amp;"'!"&amp;N$1&amp;$A37)/'Interactive Heatmap'!N$51</f>
        <v>25.761064207957752</v>
      </c>
      <c r="O37" s="472">
        <f ca="1">10000*INDIRECT("'Summary - "&amp;$B$2&amp;"'!"&amp;O$1&amp;$A37)/'Interactive Heatmap'!O$51</f>
        <v>7.3157028187637669</v>
      </c>
      <c r="P37" s="473">
        <f t="shared" ca="1" si="4"/>
        <v>14.817531271973159</v>
      </c>
      <c r="Q37" s="471">
        <f ca="1">10000*INDIRECT("'Summary - "&amp;$B$2&amp;"'!"&amp;Q$1&amp;$A37)/'Interactive Heatmap'!Q$51</f>
        <v>74.555875677676738</v>
      </c>
      <c r="R37" s="469">
        <f ca="1">10000*INDIRECT("'Summary - "&amp;$B$2&amp;"'!"&amp;R$1&amp;$A37)/'Interactive Heatmap'!R$51</f>
        <v>73.619437042054841</v>
      </c>
      <c r="S37" s="474">
        <f t="shared" ca="1" si="5"/>
        <v>9.2195149882208476</v>
      </c>
    </row>
    <row r="38" spans="1:19" ht="18" customHeight="1">
      <c r="A38" s="468">
        <v>37</v>
      </c>
      <c r="B38" s="384" t="str">
        <f t="shared" ca="1" si="0"/>
        <v>Santander</v>
      </c>
      <c r="C38" s="469">
        <f ca="1">0.2*10000*INDIRECT("'Summary - "&amp;$B$2&amp;"'!"&amp;C$1&amp;$A38)/'Interactive Heatmap'!C$51</f>
        <v>119.6219057093154</v>
      </c>
      <c r="D38" s="470">
        <f t="shared" ca="1" si="1"/>
        <v>89.803145089320992</v>
      </c>
      <c r="E38" s="471">
        <f ca="1">10000*INDIRECT("'Summary - "&amp;$B$2&amp;"'!"&amp;E$1&amp;$A38)/'Interactive Heatmap'!E$51</f>
        <v>295.36201201164982</v>
      </c>
      <c r="F38" s="471">
        <f ca="1">10000*INDIRECT("'Summary - "&amp;$B$2&amp;"'!"&amp;F$1&amp;$A38)/'Interactive Heatmap'!F$51</f>
        <v>454.65837374477326</v>
      </c>
      <c r="G38" s="472">
        <f ca="1">10000*INDIRECT("'Summary - "&amp;$B$2&amp;"'!"&amp;G$1&amp;$A38)/'Interactive Heatmap'!G$51</f>
        <v>597.02679058339174</v>
      </c>
      <c r="H38" s="470">
        <f t="shared" ca="1" si="2"/>
        <v>61.692813592130811</v>
      </c>
      <c r="I38" s="471">
        <f ca="1">10000*INDIRECT("'Summary - "&amp;$B$2&amp;"'!"&amp;I$1&amp;$A38)/'Interactive Heatmap'!I$51</f>
        <v>177.96982663672901</v>
      </c>
      <c r="J38" s="471">
        <f ca="1">10000*INDIRECT("'Summary - "&amp;$B$2&amp;"'!"&amp;J$1&amp;$A38)/'Interactive Heatmap'!J$51</f>
        <v>394.04656489810321</v>
      </c>
      <c r="K38" s="472">
        <f ca="1">10000*INDIRECT("'Summary - "&amp;$B$2&amp;"'!"&amp;K$1&amp;$A38)/'Interactive Heatmap'!K$51</f>
        <v>353.37581234713002</v>
      </c>
      <c r="L38" s="470">
        <f t="shared" ca="1" si="3"/>
        <v>49.564986697586448</v>
      </c>
      <c r="M38" s="471">
        <f ca="1">10000*INDIRECT("'Summary - "&amp;$B$2&amp;"'!"&amp;M$1&amp;$A38)/'Interactive Heatmap'!M$51</f>
        <v>261.01025418537461</v>
      </c>
      <c r="N38" s="471">
        <f ca="1">10000*INDIRECT("'Summary - "&amp;$B$2&amp;"'!"&amp;N$1&amp;$A38)/'Interactive Heatmap'!N$51</f>
        <v>226.55436336646957</v>
      </c>
      <c r="O38" s="472">
        <f ca="1">10000*INDIRECT("'Summary - "&amp;$B$2&amp;"'!"&amp;O$1&amp;$A38)/'Interactive Heatmap'!O$51</f>
        <v>255.91018291195255</v>
      </c>
      <c r="P38" s="473">
        <f t="shared" ca="1" si="4"/>
        <v>174.46253350639034</v>
      </c>
      <c r="Q38" s="471">
        <f ca="1">10000*INDIRECT("'Summary - "&amp;$B$2&amp;"'!"&amp;Q$1&amp;$A38)/'Interactive Heatmap'!Q$51</f>
        <v>922.81021016494935</v>
      </c>
      <c r="R38" s="469">
        <f ca="1">10000*INDIRECT("'Summary - "&amp;$B$2&amp;"'!"&amp;R$1&amp;$A38)/'Interactive Heatmap'!R$51</f>
        <v>821.81512489895397</v>
      </c>
      <c r="S38" s="474">
        <f t="shared" ca="1" si="5"/>
        <v>99.029076918948789</v>
      </c>
    </row>
    <row r="39" spans="1:19" ht="18" customHeight="1">
      <c r="A39" s="468">
        <v>38</v>
      </c>
      <c r="B39" s="384" t="str">
        <f t="shared" ca="1" si="0"/>
        <v>SEB</v>
      </c>
      <c r="C39" s="469">
        <f ca="1">0.2*10000*INDIRECT("'Summary - "&amp;$B$2&amp;"'!"&amp;C$1&amp;$A39)/'Interactive Heatmap'!C$51</f>
        <v>21.68659468870176</v>
      </c>
      <c r="D39" s="470">
        <f t="shared" ca="1" si="1"/>
        <v>26.773285786892789</v>
      </c>
      <c r="E39" s="471">
        <f ca="1">10000*INDIRECT("'Summary - "&amp;$B$2&amp;"'!"&amp;E$1&amp;$A39)/'Interactive Heatmap'!E$51</f>
        <v>91.236354264073185</v>
      </c>
      <c r="F39" s="471">
        <f ca="1">10000*INDIRECT("'Summary - "&amp;$B$2&amp;"'!"&amp;F$1&amp;$A39)/'Interactive Heatmap'!F$51</f>
        <v>99.734121822893997</v>
      </c>
      <c r="G39" s="472">
        <f ca="1">10000*INDIRECT("'Summary - "&amp;$B$2&amp;"'!"&amp;G$1&amp;$A39)/'Interactive Heatmap'!G$51</f>
        <v>210.62881071642468</v>
      </c>
      <c r="H39" s="470">
        <f t="shared" ca="1" si="2"/>
        <v>43.916645727508779</v>
      </c>
      <c r="I39" s="471">
        <f ca="1">10000*INDIRECT("'Summary - "&amp;$B$2&amp;"'!"&amp;I$1&amp;$A39)/'Interactive Heatmap'!I$51</f>
        <v>288.87762724606603</v>
      </c>
      <c r="J39" s="471">
        <f ca="1">10000*INDIRECT("'Summary - "&amp;$B$2&amp;"'!"&amp;J$1&amp;$A39)/'Interactive Heatmap'!J$51</f>
        <v>265.47128122595859</v>
      </c>
      <c r="K39" s="472">
        <f ca="1">10000*INDIRECT("'Summary - "&amp;$B$2&amp;"'!"&amp;K$1&amp;$A39)/'Interactive Heatmap'!K$51</f>
        <v>104.40077744060706</v>
      </c>
      <c r="L39" s="470">
        <f t="shared" ca="1" si="3"/>
        <v>14.787452955248492</v>
      </c>
      <c r="M39" s="471">
        <f ca="1">10000*INDIRECT("'Summary - "&amp;$B$2&amp;"'!"&amp;M$1&amp;$A39)/'Interactive Heatmap'!M$51</f>
        <v>80.600724517710333</v>
      </c>
      <c r="N39" s="471">
        <f ca="1">10000*INDIRECT("'Summary - "&amp;$B$2&amp;"'!"&amp;N$1&amp;$A39)/'Interactive Heatmap'!N$51</f>
        <v>122.64429753796172</v>
      </c>
      <c r="O39" s="472">
        <f ca="1">10000*INDIRECT("'Summary - "&amp;$B$2&amp;"'!"&amp;O$1&amp;$A39)/'Interactive Heatmap'!O$51</f>
        <v>18.566772273055332</v>
      </c>
      <c r="P39" s="473">
        <f t="shared" ca="1" si="4"/>
        <v>33.220751418717967</v>
      </c>
      <c r="Q39" s="471">
        <f ca="1">10000*INDIRECT("'Summary - "&amp;$B$2&amp;"'!"&amp;Q$1&amp;$A39)/'Interactive Heatmap'!Q$51</f>
        <v>101.88378429503432</v>
      </c>
      <c r="R39" s="469">
        <f ca="1">10000*INDIRECT("'Summary - "&amp;$B$2&amp;"'!"&amp;R$1&amp;$A39)/'Interactive Heatmap'!R$51</f>
        <v>230.32372989214537</v>
      </c>
      <c r="S39" s="474">
        <f t="shared" ca="1" si="5"/>
        <v>28.076946115413953</v>
      </c>
    </row>
    <row r="40" spans="1:19" ht="18" customHeight="1">
      <c r="A40" s="468">
        <v>39</v>
      </c>
      <c r="B40" s="384" t="str">
        <f t="shared" ca="1" si="0"/>
        <v>Societe Generale</v>
      </c>
      <c r="C40" s="469">
        <f ca="1">0.2*10000*INDIRECT("'Summary - "&amp;$B$2&amp;"'!"&amp;C$1&amp;$A40)/'Interactive Heatmap'!C$51</f>
        <v>95.761195458871384</v>
      </c>
      <c r="D40" s="470">
        <f t="shared" ca="1" si="1"/>
        <v>115.16066166157174</v>
      </c>
      <c r="E40" s="471">
        <f ca="1">10000*INDIRECT("'Summary - "&amp;$B$2&amp;"'!"&amp;E$1&amp;$A40)/'Interactive Heatmap'!E$51</f>
        <v>557.61958056775734</v>
      </c>
      <c r="F40" s="471">
        <f ca="1">10000*INDIRECT("'Summary - "&amp;$B$2&amp;"'!"&amp;F$1&amp;$A40)/'Interactive Heatmap'!F$51</f>
        <v>704.72129631656503</v>
      </c>
      <c r="G40" s="472">
        <f ca="1">10000*INDIRECT("'Summary - "&amp;$B$2&amp;"'!"&amp;G$1&amp;$A40)/'Interactive Heatmap'!G$51</f>
        <v>465.06904803925374</v>
      </c>
      <c r="H40" s="470">
        <f t="shared" ca="1" si="2"/>
        <v>129.57004011786563</v>
      </c>
      <c r="I40" s="471">
        <f ca="1">10000*INDIRECT("'Summary - "&amp;$B$2&amp;"'!"&amp;I$1&amp;$A40)/'Interactive Heatmap'!I$51</f>
        <v>442.8694416930179</v>
      </c>
      <c r="J40" s="471">
        <f ca="1">10000*INDIRECT("'Summary - "&amp;$B$2&amp;"'!"&amp;J$1&amp;$A40)/'Interactive Heatmap'!J$51</f>
        <v>855.58159371409215</v>
      </c>
      <c r="K40" s="472">
        <f ca="1">10000*INDIRECT("'Summary - "&amp;$B$2&amp;"'!"&amp;K$1&amp;$A40)/'Interactive Heatmap'!K$51</f>
        <v>645.09956636087429</v>
      </c>
      <c r="L40" s="470">
        <f t="shared" ca="1" si="3"/>
        <v>110.17812085955296</v>
      </c>
      <c r="M40" s="471">
        <f ca="1">10000*INDIRECT("'Summary - "&amp;$B$2&amp;"'!"&amp;M$1&amp;$A40)/'Interactive Heatmap'!M$51</f>
        <v>594.98632063305365</v>
      </c>
      <c r="N40" s="471">
        <f ca="1">10000*INDIRECT("'Summary - "&amp;$B$2&amp;"'!"&amp;N$1&amp;$A40)/'Interactive Heatmap'!N$51</f>
        <v>574.78085356904637</v>
      </c>
      <c r="O40" s="472">
        <f ca="1">10000*INDIRECT("'Summary - "&amp;$B$2&amp;"'!"&amp;O$1&amp;$A40)/'Interactive Heatmap'!O$51</f>
        <v>482.90463869119458</v>
      </c>
      <c r="P40" s="473">
        <f t="shared" ca="1" si="4"/>
        <v>95.721017861459913</v>
      </c>
      <c r="Q40" s="471">
        <f ca="1">10000*INDIRECT("'Summary - "&amp;$B$2&amp;"'!"&amp;Q$1&amp;$A40)/'Interactive Heatmap'!Q$51</f>
        <v>455.53886525785896</v>
      </c>
      <c r="R40" s="469">
        <f ca="1">10000*INDIRECT("'Summary - "&amp;$B$2&amp;"'!"&amp;R$1&amp;$A40)/'Interactive Heatmap'!R$51</f>
        <v>501.67131335674009</v>
      </c>
      <c r="S40" s="474">
        <f t="shared" ca="1" si="5"/>
        <v>109.27820719186434</v>
      </c>
    </row>
    <row r="41" spans="1:19" ht="18" customHeight="1">
      <c r="A41" s="468">
        <v>40</v>
      </c>
      <c r="B41" s="384" t="str">
        <f t="shared" ca="1" si="0"/>
        <v>Standard Chartered</v>
      </c>
      <c r="C41" s="469">
        <f ca="1">0.2*10000*INDIRECT("'Summary - "&amp;$B$2&amp;"'!"&amp;C$1&amp;$A41)/'Interactive Heatmap'!C$51</f>
        <v>55.051443881337818</v>
      </c>
      <c r="D41" s="470">
        <f t="shared" ca="1" si="1"/>
        <v>69.760861587852744</v>
      </c>
      <c r="E41" s="471">
        <f ca="1">10000*INDIRECT("'Summary - "&amp;$B$2&amp;"'!"&amp;E$1&amp;$A41)/'Interactive Heatmap'!E$51</f>
        <v>428.80045146774262</v>
      </c>
      <c r="F41" s="471">
        <f ca="1">10000*INDIRECT("'Summary - "&amp;$B$2&amp;"'!"&amp;F$1&amp;$A41)/'Interactive Heatmap'!F$51</f>
        <v>431.0698425804249</v>
      </c>
      <c r="G41" s="472">
        <f ca="1">10000*INDIRECT("'Summary - "&amp;$B$2&amp;"'!"&amp;G$1&amp;$A41)/'Interactive Heatmap'!G$51</f>
        <v>186.54262976962377</v>
      </c>
      <c r="H41" s="470">
        <f t="shared" ca="1" si="2"/>
        <v>68.490923185765681</v>
      </c>
      <c r="I41" s="471">
        <f ca="1">10000*INDIRECT("'Summary - "&amp;$B$2&amp;"'!"&amp;I$1&amp;$A41)/'Interactive Heatmap'!I$51</f>
        <v>425.02086100131226</v>
      </c>
      <c r="J41" s="471">
        <f ca="1">10000*INDIRECT("'Summary - "&amp;$B$2&amp;"'!"&amp;J$1&amp;$A41)/'Interactive Heatmap'!J$51</f>
        <v>360.3818028693521</v>
      </c>
      <c r="K41" s="472">
        <f ca="1">10000*INDIRECT("'Summary - "&amp;$B$2&amp;"'!"&amp;K$1&amp;$A41)/'Interactive Heatmap'!K$51</f>
        <v>241.96118391582087</v>
      </c>
      <c r="L41" s="470">
        <f t="shared" ca="1" si="3"/>
        <v>64.948404649354487</v>
      </c>
      <c r="M41" s="471">
        <f ca="1">10000*INDIRECT("'Summary - "&amp;$B$2&amp;"'!"&amp;M$1&amp;$A41)/'Interactive Heatmap'!M$51</f>
        <v>284.93421867662425</v>
      </c>
      <c r="N41" s="471">
        <f ca="1">10000*INDIRECT("'Summary - "&amp;$B$2&amp;"'!"&amp;N$1&amp;$A41)/'Interactive Heatmap'!N$51</f>
        <v>600.07725771117146</v>
      </c>
      <c r="O41" s="472">
        <f ca="1">10000*INDIRECT("'Summary - "&amp;$B$2&amp;"'!"&amp;O$1&amp;$A41)/'Interactive Heatmap'!O$51</f>
        <v>89.214593352521646</v>
      </c>
      <c r="P41" s="473">
        <f t="shared" ca="1" si="4"/>
        <v>106.66056930379065</v>
      </c>
      <c r="Q41" s="471">
        <f ca="1">10000*INDIRECT("'Summary - "&amp;$B$2&amp;"'!"&amp;Q$1&amp;$A41)/'Interactive Heatmap'!Q$51</f>
        <v>504.0443662063617</v>
      </c>
      <c r="R41" s="469">
        <f ca="1">10000*INDIRECT("'Summary - "&amp;$B$2&amp;"'!"&amp;R$1&amp;$A41)/'Interactive Heatmap'!R$51</f>
        <v>562.56132683154465</v>
      </c>
      <c r="S41" s="474">
        <f t="shared" ca="1" si="5"/>
        <v>72.982440521620276</v>
      </c>
    </row>
    <row r="42" spans="1:19" ht="18" customHeight="1">
      <c r="A42" s="468">
        <v>41</v>
      </c>
      <c r="B42" s="384" t="str">
        <f t="shared" ca="1" si="0"/>
        <v>Swedbank</v>
      </c>
      <c r="C42" s="469">
        <f ca="1">0.2*10000*INDIRECT("'Summary - "&amp;$B$2&amp;"'!"&amp;C$1&amp;$A42)/'Interactive Heatmap'!C$51</f>
        <v>17.305275997030655</v>
      </c>
      <c r="D42" s="470">
        <f t="shared" ca="1" si="1"/>
        <v>19.064777291947546</v>
      </c>
      <c r="E42" s="471">
        <f ca="1">10000*INDIRECT("'Summary - "&amp;$B$2&amp;"'!"&amp;E$1&amp;$A42)/'Interactive Heatmap'!E$51</f>
        <v>30.52290382570791</v>
      </c>
      <c r="F42" s="471">
        <f ca="1">10000*INDIRECT("'Summary - "&amp;$B$2&amp;"'!"&amp;F$1&amp;$A42)/'Interactive Heatmap'!F$51</f>
        <v>40.450991945594879</v>
      </c>
      <c r="G42" s="472">
        <f ca="1">10000*INDIRECT("'Summary - "&amp;$B$2&amp;"'!"&amp;G$1&amp;$A42)/'Interactive Heatmap'!G$51</f>
        <v>214.99776360791043</v>
      </c>
      <c r="H42" s="470">
        <f t="shared" ca="1" si="2"/>
        <v>11.71186170803564</v>
      </c>
      <c r="I42" s="471">
        <f ca="1">10000*INDIRECT("'Summary - "&amp;$B$2&amp;"'!"&amp;I$1&amp;$A42)/'Interactive Heatmap'!I$51</f>
        <v>112.56899157078186</v>
      </c>
      <c r="J42" s="471">
        <f ca="1">10000*INDIRECT("'Summary - "&amp;$B$2&amp;"'!"&amp;J$1&amp;$A42)/'Interactive Heatmap'!J$51</f>
        <v>63.10893404975274</v>
      </c>
      <c r="K42" s="472">
        <f ca="1">10000*INDIRECT("'Summary - "&amp;$B$2&amp;"'!"&amp;K$1&amp;$A42)/'Interactive Heatmap'!K$51</f>
        <v>0</v>
      </c>
      <c r="L42" s="470">
        <f t="shared" ca="1" si="3"/>
        <v>4.5686019137484184</v>
      </c>
      <c r="M42" s="471">
        <f ca="1">10000*INDIRECT("'Summary - "&amp;$B$2&amp;"'!"&amp;M$1&amp;$A42)/'Interactive Heatmap'!M$51</f>
        <v>30.520683640563593</v>
      </c>
      <c r="N42" s="471">
        <f ca="1">10000*INDIRECT("'Summary - "&amp;$B$2&amp;"'!"&amp;N$1&amp;$A42)/'Interactive Heatmap'!N$51</f>
        <v>31.420798137336462</v>
      </c>
      <c r="O42" s="472">
        <f ca="1">10000*INDIRECT("'Summary - "&amp;$B$2&amp;"'!"&amp;O$1&amp;$A42)/'Interactive Heatmap'!O$51</f>
        <v>6.5875469283262156</v>
      </c>
      <c r="P42" s="473">
        <f t="shared" ca="1" si="4"/>
        <v>8.3461746578332452</v>
      </c>
      <c r="Q42" s="471">
        <f ca="1">10000*INDIRECT("'Summary - "&amp;$B$2&amp;"'!"&amp;Q$1&amp;$A42)/'Interactive Heatmap'!Q$51</f>
        <v>41.536909501643628</v>
      </c>
      <c r="R42" s="469">
        <f ca="1">10000*INDIRECT("'Summary - "&amp;$B$2&amp;"'!"&amp;R$1&amp;$A42)/'Interactive Heatmap'!R$51</f>
        <v>41.92483707668881</v>
      </c>
      <c r="S42" s="474">
        <f t="shared" ca="1" si="5"/>
        <v>12.1993383137191</v>
      </c>
    </row>
    <row r="43" spans="1:19" ht="18" customHeight="1">
      <c r="A43" s="468">
        <v>42</v>
      </c>
      <c r="B43" s="384" t="str">
        <f t="shared" ca="1" si="0"/>
        <v>Unicredit</v>
      </c>
      <c r="C43" s="469">
        <f ca="1">0.2*10000*INDIRECT("'Summary - "&amp;$B$2&amp;"'!"&amp;C$1&amp;$A43)/'Interactive Heatmap'!C$51</f>
        <v>78.662383082042354</v>
      </c>
      <c r="D43" s="470">
        <f t="shared" ca="1" si="1"/>
        <v>102.98198119823819</v>
      </c>
      <c r="E43" s="471">
        <f ca="1">10000*INDIRECT("'Summary - "&amp;$B$2&amp;"'!"&amp;E$1&amp;$A43)/'Interactive Heatmap'!E$51</f>
        <v>609.38879101418183</v>
      </c>
      <c r="F43" s="471">
        <f ca="1">10000*INDIRECT("'Summary - "&amp;$B$2&amp;"'!"&amp;F$1&amp;$A43)/'Interactive Heatmap'!F$51</f>
        <v>718.25336250920509</v>
      </c>
      <c r="G43" s="472">
        <f ca="1">10000*INDIRECT("'Summary - "&amp;$B$2&amp;"'!"&amp;G$1&amp;$A43)/'Interactive Heatmap'!G$51</f>
        <v>217.08756445018591</v>
      </c>
      <c r="H43" s="470">
        <f t="shared" ca="1" si="2"/>
        <v>49.686380628312605</v>
      </c>
      <c r="I43" s="471">
        <f ca="1">10000*INDIRECT("'Summary - "&amp;$B$2&amp;"'!"&amp;I$1&amp;$A43)/'Interactive Heatmap'!I$51</f>
        <v>198.15270888201511</v>
      </c>
      <c r="J43" s="471">
        <f ca="1">10000*INDIRECT("'Summary - "&amp;$B$2&amp;"'!"&amp;J$1&amp;$A43)/'Interactive Heatmap'!J$51</f>
        <v>180.68876106911304</v>
      </c>
      <c r="K43" s="472">
        <f ca="1">10000*INDIRECT("'Summary - "&amp;$B$2&amp;"'!"&amp;K$1&amp;$A43)/'Interactive Heatmap'!K$51</f>
        <v>366.45423947356085</v>
      </c>
      <c r="L43" s="470">
        <f t="shared" ca="1" si="3"/>
        <v>41.53547733793593</v>
      </c>
      <c r="M43" s="471">
        <f ca="1">10000*INDIRECT("'Summary - "&amp;$B$2&amp;"'!"&amp;M$1&amp;$A43)/'Interactive Heatmap'!M$51</f>
        <v>118.74963844727488</v>
      </c>
      <c r="N43" s="471">
        <f ca="1">10000*INDIRECT("'Summary - "&amp;$B$2&amp;"'!"&amp;N$1&amp;$A43)/'Interactive Heatmap'!N$51</f>
        <v>174.80961812363273</v>
      </c>
      <c r="O43" s="472">
        <f ca="1">10000*INDIRECT("'Summary - "&amp;$B$2&amp;"'!"&amp;O$1&amp;$A43)/'Interactive Heatmap'!O$51</f>
        <v>329.47290349813142</v>
      </c>
      <c r="P43" s="473">
        <f t="shared" ca="1" si="4"/>
        <v>89.655036945611499</v>
      </c>
      <c r="Q43" s="471">
        <f ca="1">10000*INDIRECT("'Summary - "&amp;$B$2&amp;"'!"&amp;Q$1&amp;$A43)/'Interactive Heatmap'!Q$51</f>
        <v>424.73608589783737</v>
      </c>
      <c r="R43" s="469">
        <f ca="1">10000*INDIRECT("'Summary - "&amp;$B$2&amp;"'!"&amp;R$1&amp;$A43)/'Interactive Heatmap'!R$51</f>
        <v>471.81428355827762</v>
      </c>
      <c r="S43" s="474">
        <f t="shared" ca="1" si="5"/>
        <v>72.504251838428118</v>
      </c>
    </row>
    <row r="44" spans="1:19" ht="18" customHeight="1" thickBot="1">
      <c r="A44" s="468">
        <v>43</v>
      </c>
      <c r="B44" s="389">
        <f t="shared" ca="1" si="0"/>
        <v>0</v>
      </c>
      <c r="C44" s="475">
        <f ca="1">0.2*10000*INDIRECT("'Summary - "&amp;$B$2&amp;"'!"&amp;C$1&amp;$A44)/'Interactive Heatmap'!C$51</f>
        <v>0</v>
      </c>
      <c r="D44" s="476">
        <f t="shared" ca="1" si="1"/>
        <v>0</v>
      </c>
      <c r="E44" s="477">
        <f ca="1">10000*INDIRECT("'Summary - "&amp;$B$2&amp;"'!"&amp;E$1&amp;$A44)/'Interactive Heatmap'!E$51</f>
        <v>0</v>
      </c>
      <c r="F44" s="477">
        <f ca="1">10000*INDIRECT("'Summary - "&amp;$B$2&amp;"'!"&amp;F$1&amp;$A44)/'Interactive Heatmap'!F$51</f>
        <v>0</v>
      </c>
      <c r="G44" s="478">
        <f ca="1">10000*INDIRECT("'Summary - "&amp;$B$2&amp;"'!"&amp;G$1&amp;$A44)/'Interactive Heatmap'!G$51</f>
        <v>0</v>
      </c>
      <c r="H44" s="476">
        <f t="shared" ca="1" si="2"/>
        <v>0</v>
      </c>
      <c r="I44" s="477">
        <f ca="1">10000*INDIRECT("'Summary - "&amp;$B$2&amp;"'!"&amp;I$1&amp;$A44)/'Interactive Heatmap'!I$51</f>
        <v>0</v>
      </c>
      <c r="J44" s="477">
        <f ca="1">10000*INDIRECT("'Summary - "&amp;$B$2&amp;"'!"&amp;J$1&amp;$A44)/'Interactive Heatmap'!J$51</f>
        <v>0</v>
      </c>
      <c r="K44" s="478">
        <f ca="1">10000*INDIRECT("'Summary - "&amp;$B$2&amp;"'!"&amp;K$1&amp;$A44)/'Interactive Heatmap'!K$51</f>
        <v>0</v>
      </c>
      <c r="L44" s="476">
        <f t="shared" ca="1" si="3"/>
        <v>0</v>
      </c>
      <c r="M44" s="477">
        <f ca="1">10000*INDIRECT("'Summary - "&amp;$B$2&amp;"'!"&amp;M$1&amp;$A44)/'Interactive Heatmap'!M$51</f>
        <v>0</v>
      </c>
      <c r="N44" s="477">
        <f ca="1">10000*INDIRECT("'Summary - "&amp;$B$2&amp;"'!"&amp;N$1&amp;$A44)/'Interactive Heatmap'!N$51</f>
        <v>0</v>
      </c>
      <c r="O44" s="478">
        <f ca="1">10000*INDIRECT("'Summary - "&amp;$B$2&amp;"'!"&amp;O$1&amp;$A44)/'Interactive Heatmap'!O$51</f>
        <v>0</v>
      </c>
      <c r="P44" s="479">
        <f t="shared" ca="1" si="4"/>
        <v>0</v>
      </c>
      <c r="Q44" s="477">
        <f ca="1">10000*INDIRECT("'Summary - "&amp;$B$2&amp;"'!"&amp;Q$1&amp;$A44)/'Interactive Heatmap'!Q$51</f>
        <v>0</v>
      </c>
      <c r="R44" s="475">
        <f ca="1">10000*INDIRECT("'Summary - "&amp;$B$2&amp;"'!"&amp;R$1&amp;$A44)/'Interactive Heatmap'!R$51</f>
        <v>0</v>
      </c>
      <c r="S44" s="480">
        <f t="shared" ca="1" si="5"/>
        <v>0</v>
      </c>
    </row>
    <row r="45" spans="1:19" ht="15" customHeight="1"/>
    <row r="46" spans="1:19"/>
    <row r="47" spans="1:19" hidden="1"/>
    <row r="48" spans="1:19" hidden="1"/>
    <row r="49" spans="3:18" hidden="1"/>
    <row r="50" spans="3:18" hidden="1"/>
    <row r="51" spans="3:18" hidden="1">
      <c r="C51" s="481">
        <f ca="1">SUM(INDIRECT("'Summary - "&amp;$B$2&amp;"'!"&amp;C$1&amp;"7:"&amp;C$1&amp;"42"))</f>
        <v>25465104.123667128</v>
      </c>
      <c r="D51" s="481"/>
      <c r="E51" s="481">
        <f ca="1">SUM(INDIRECT("'Summary - "&amp;$B$2&amp;"'!"&amp;E$1&amp;"7:"&amp;E$1&amp;"42"))</f>
        <v>2882099.1001400393</v>
      </c>
      <c r="F51" s="481">
        <f ca="1">SUM(INDIRECT("'Summary - "&amp;$B$2&amp;"'!"&amp;F$1&amp;"7:"&amp;F$1&amp;"42"))</f>
        <v>3246665.8697911967</v>
      </c>
      <c r="G51" s="481">
        <f ca="1">SUM(INDIRECT("'Summary - "&amp;$B$2&amp;"'!"&amp;G$1&amp;"7:"&amp;G$1&amp;"42"))</f>
        <v>4846107.987182308</v>
      </c>
      <c r="H51" s="481"/>
      <c r="I51" s="481">
        <f ca="1">SUM(INDIRECT("'Summary - "&amp;$B$2&amp;"'!"&amp;I$1&amp;"7:"&amp;I$1&amp;"42"))</f>
        <v>660112059.87836051</v>
      </c>
      <c r="J51" s="481">
        <f ca="1">SUM(INDIRECT("'Summary - "&amp;$B$2&amp;"'!"&amp;J$1&amp;"7:"&amp;J$1&amp;"42"))</f>
        <v>28408190.800736211</v>
      </c>
      <c r="K51" s="481">
        <f ca="1">SUM(INDIRECT("'Summary - "&amp;$B$2&amp;"'!"&amp;K$1&amp;"7:"&amp;K$1&amp;"42"))</f>
        <v>1534567.1180411461</v>
      </c>
      <c r="L51" s="481"/>
      <c r="M51" s="481">
        <f ca="1">SUM(INDIRECT("'Summary - "&amp;$B$2&amp;"'!"&amp;M$1&amp;"7:"&amp;M$1&amp;"42"))</f>
        <v>221698822.44895506</v>
      </c>
      <c r="N51" s="481">
        <f ca="1">SUM(INDIRECT("'Summary - "&amp;$B$2&amp;"'!"&amp;N$1&amp;"7:"&amp;N$1&amp;"42"))</f>
        <v>684270.64416674001</v>
      </c>
      <c r="O51" s="481">
        <f ca="1">SUM(INDIRECT("'Summary - "&amp;$B$2&amp;"'!"&amp;O$1&amp;"7:"&amp;O$1&amp;"42"))</f>
        <v>175231.28423314312</v>
      </c>
      <c r="P51" s="481"/>
      <c r="Q51" s="481">
        <f ca="1">SUM(INDIRECT("'Summary - "&amp;$B$2&amp;"'!"&amp;Q$1&amp;"7:"&amp;Q$1&amp;"42"))</f>
        <v>10538616.210435797</v>
      </c>
      <c r="R51" s="481">
        <f ca="1">SUM(INDIRECT("'Summary - "&amp;$B$2&amp;"'!"&amp;R$1&amp;"7:"&amp;R$1&amp;"42"))</f>
        <v>8449764.8310546912</v>
      </c>
    </row>
    <row r="52" spans="3:18" hidden="1"/>
    <row r="53" spans="3:18" hidden="1">
      <c r="E53" s="482">
        <v>100000000000000</v>
      </c>
    </row>
    <row r="54" spans="3:18" hidden="1">
      <c r="C54" s="146">
        <v>2013</v>
      </c>
    </row>
    <row r="55" spans="3:18" hidden="1">
      <c r="C55" s="146">
        <v>2014</v>
      </c>
    </row>
    <row r="56" spans="3:18" hidden="1">
      <c r="C56" s="146">
        <v>2015</v>
      </c>
    </row>
    <row r="57" spans="3:18" hidden="1">
      <c r="C57" s="146">
        <v>2016</v>
      </c>
    </row>
    <row r="58" spans="3:18" hidden="1">
      <c r="C58" s="146">
        <v>2017</v>
      </c>
    </row>
    <row r="59" spans="3:18" hidden="1">
      <c r="C59" s="146">
        <v>2018</v>
      </c>
    </row>
  </sheetData>
  <sheetProtection algorithmName="SHA-512" hashValue="9N1LW9z4KiFMGQjmsAFXA/ywalh17N4ZPn8UhsGpeZaOpOfVqU98lpDqikPOxuUeASHwHQdJuILsLVhxDYDvew==" saltValue="YWJPAMf7h0bEHC0b1jKAjQ==" spinCount="100000" sheet="1" autoFilter="0"/>
  <autoFilter ref="A7:S7">
    <sortState ref="A7:S43">
      <sortCondition ref="A6"/>
    </sortState>
  </autoFilter>
  <mergeCells count="4">
    <mergeCell ref="D6:G6"/>
    <mergeCell ref="P6:R6"/>
    <mergeCell ref="L6:O6"/>
    <mergeCell ref="H6:K6"/>
  </mergeCells>
  <conditionalFormatting sqref="E8:E44">
    <cfRule type="dataBar" priority="109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{AB74654E-851A-4B67-B5B4-89A5783B8F68}</x14:id>
        </ext>
      </extLst>
    </cfRule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:F44">
    <cfRule type="dataBar" priority="111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{C6462999-F847-42B0-B315-6D32431F8C2D}</x14:id>
        </ext>
      </extLst>
    </cfRule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:G44">
    <cfRule type="dataBar" priority="113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{A4E59506-3D6C-432E-9D51-CD52A2B040F1}</x14:id>
        </ext>
      </extLst>
    </cfRule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:C44">
    <cfRule type="dataBar" priority="115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{3B8730ED-5156-4130-9C77-B827F5D451F5}</x14:id>
        </ext>
      </extLst>
    </cfRule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:D44">
    <cfRule type="dataBar" priority="117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{1989538F-9C5D-44DD-BA98-8C24A1748BFC}</x14:id>
        </ext>
      </extLst>
    </cfRule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:H44">
    <cfRule type="dataBar" priority="119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{A33B223F-7FD3-4CBE-846D-F4CC9EF4BED3}</x14:id>
        </ext>
      </extLst>
    </cfRule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8:I44">
    <cfRule type="dataBar" priority="121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{29BF1050-7C24-4420-AA1E-D9A1AFD13CA5}</x14:id>
        </ext>
      </extLst>
    </cfRule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8:J44">
    <cfRule type="dataBar" priority="123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{7549B21C-17E1-4695-A278-68D91EB6E00A}</x14:id>
        </ext>
      </extLst>
    </cfRule>
    <cfRule type="colorScale" priority="1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8:K44">
    <cfRule type="dataBar" priority="125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{AB1900C4-D9ED-4AF6-89B1-D7693BC633D0}</x14:id>
        </ext>
      </extLst>
    </cfRule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8:L44">
    <cfRule type="dataBar" priority="127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{FE8E3C55-D436-41A7-93CA-1E896F0BE70F}</x14:id>
        </ext>
      </extLst>
    </cfRule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8:M44">
    <cfRule type="dataBar" priority="129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{538E6015-8771-45DA-81D5-7CBF6F97F414}</x14:id>
        </ext>
      </extLst>
    </cfRule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8:N44">
    <cfRule type="dataBar" priority="131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{48D7A356-7CAE-4B09-9734-C557EA619FF4}</x14:id>
        </ext>
      </extLst>
    </cfRule>
    <cfRule type="colorScale" priority="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8:O44">
    <cfRule type="dataBar" priority="133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{F6CB826C-C529-4683-A348-CCD1C84307F0}</x14:id>
        </ext>
      </extLst>
    </cfRule>
    <cfRule type="colorScale" priority="1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8:P44">
    <cfRule type="dataBar" priority="135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{4DF5DA8D-4F71-46E8-B5A3-767A6B94155B}</x14:id>
        </ext>
      </extLst>
    </cfRule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8:Q44">
    <cfRule type="dataBar" priority="137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{B452962E-6996-4F24-B77E-61B516371674}</x14:id>
        </ext>
      </extLst>
    </cfRule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8:R44">
    <cfRule type="dataBar" priority="139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{83DCC312-B2C2-4F37-81B3-245CD4492D36}</x14:id>
        </ext>
      </extLst>
    </cfRule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8:S44">
    <cfRule type="dataBar" priority="141">
      <dataBar showValue="0">
        <cfvo type="min"/>
        <cfvo type="num" val="$E$53"/>
        <color rgb="FF638EC6"/>
      </dataBar>
      <extLst>
        <ext xmlns:x14="http://schemas.microsoft.com/office/spreadsheetml/2009/9/main" uri="{B025F937-C7B1-47D3-B67F-A62EFF666E3E}">
          <x14:id>{7FD53936-EADA-40E2-B26B-F3D4DE0C8EFC}</x14:id>
        </ext>
      </extLst>
    </cfRule>
    <cfRule type="colorScale" priority="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B2">
      <formula1>$C$54:$C$59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landscape" r:id="rId1"/>
  <headerFooter>
    <oddFooter>&amp;LEuropean Banking Authority&amp;REnd-2018 G-SII disclosure exercise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B74654E-851A-4B67-B5B4-89A5783B8F68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E8:E44</xm:sqref>
        </x14:conditionalFormatting>
        <x14:conditionalFormatting xmlns:xm="http://schemas.microsoft.com/office/excel/2006/main">
          <x14:cfRule type="dataBar" id="{C6462999-F847-42B0-B315-6D32431F8C2D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F8:F44</xm:sqref>
        </x14:conditionalFormatting>
        <x14:conditionalFormatting xmlns:xm="http://schemas.microsoft.com/office/excel/2006/main">
          <x14:cfRule type="dataBar" id="{A4E59506-3D6C-432E-9D51-CD52A2B040F1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G8:G44</xm:sqref>
        </x14:conditionalFormatting>
        <x14:conditionalFormatting xmlns:xm="http://schemas.microsoft.com/office/excel/2006/main">
          <x14:cfRule type="dataBar" id="{3B8730ED-5156-4130-9C77-B827F5D451F5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C8:C44</xm:sqref>
        </x14:conditionalFormatting>
        <x14:conditionalFormatting xmlns:xm="http://schemas.microsoft.com/office/excel/2006/main">
          <x14:cfRule type="dataBar" id="{1989538F-9C5D-44DD-BA98-8C24A1748BFC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D8:D44</xm:sqref>
        </x14:conditionalFormatting>
        <x14:conditionalFormatting xmlns:xm="http://schemas.microsoft.com/office/excel/2006/main">
          <x14:cfRule type="dataBar" id="{A33B223F-7FD3-4CBE-846D-F4CC9EF4BED3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H8:H44</xm:sqref>
        </x14:conditionalFormatting>
        <x14:conditionalFormatting xmlns:xm="http://schemas.microsoft.com/office/excel/2006/main">
          <x14:cfRule type="dataBar" id="{29BF1050-7C24-4420-AA1E-D9A1AFD13CA5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I8:I44</xm:sqref>
        </x14:conditionalFormatting>
        <x14:conditionalFormatting xmlns:xm="http://schemas.microsoft.com/office/excel/2006/main">
          <x14:cfRule type="dataBar" id="{7549B21C-17E1-4695-A278-68D91EB6E00A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J8:J44</xm:sqref>
        </x14:conditionalFormatting>
        <x14:conditionalFormatting xmlns:xm="http://schemas.microsoft.com/office/excel/2006/main">
          <x14:cfRule type="dataBar" id="{AB1900C4-D9ED-4AF6-89B1-D7693BC633D0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K8:K44</xm:sqref>
        </x14:conditionalFormatting>
        <x14:conditionalFormatting xmlns:xm="http://schemas.microsoft.com/office/excel/2006/main">
          <x14:cfRule type="dataBar" id="{FE8E3C55-D436-41A7-93CA-1E896F0BE70F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L8:L44</xm:sqref>
        </x14:conditionalFormatting>
        <x14:conditionalFormatting xmlns:xm="http://schemas.microsoft.com/office/excel/2006/main">
          <x14:cfRule type="dataBar" id="{538E6015-8771-45DA-81D5-7CBF6F97F414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M8:M44</xm:sqref>
        </x14:conditionalFormatting>
        <x14:conditionalFormatting xmlns:xm="http://schemas.microsoft.com/office/excel/2006/main">
          <x14:cfRule type="dataBar" id="{48D7A356-7CAE-4B09-9734-C557EA619FF4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N8:N44</xm:sqref>
        </x14:conditionalFormatting>
        <x14:conditionalFormatting xmlns:xm="http://schemas.microsoft.com/office/excel/2006/main">
          <x14:cfRule type="dataBar" id="{F6CB826C-C529-4683-A348-CCD1C84307F0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O8:O44</xm:sqref>
        </x14:conditionalFormatting>
        <x14:conditionalFormatting xmlns:xm="http://schemas.microsoft.com/office/excel/2006/main">
          <x14:cfRule type="dataBar" id="{4DF5DA8D-4F71-46E8-B5A3-767A6B94155B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P8:P44</xm:sqref>
        </x14:conditionalFormatting>
        <x14:conditionalFormatting xmlns:xm="http://schemas.microsoft.com/office/excel/2006/main">
          <x14:cfRule type="dataBar" id="{B452962E-6996-4F24-B77E-61B516371674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Q8:Q44</xm:sqref>
        </x14:conditionalFormatting>
        <x14:conditionalFormatting xmlns:xm="http://schemas.microsoft.com/office/excel/2006/main">
          <x14:cfRule type="dataBar" id="{83DCC312-B2C2-4F37-81B3-245CD4492D36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R8:R44</xm:sqref>
        </x14:conditionalFormatting>
        <x14:conditionalFormatting xmlns:xm="http://schemas.microsoft.com/office/excel/2006/main">
          <x14:cfRule type="dataBar" id="{7FD53936-EADA-40E2-B26B-F3D4DE0C8EFC}">
            <x14:dataBar minLength="0" maxLength="100" negativeBarColorSameAsPositive="1">
              <x14:cfvo type="autoMin"/>
              <x14:cfvo type="num">
                <xm:f>$E$53</xm:f>
              </x14:cfvo>
              <x14:axisColor rgb="FF000000"/>
            </x14:dataBar>
          </x14:cfRule>
          <xm:sqref>S8:S44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-0.249977111117893"/>
  </sheetPr>
  <dimension ref="A1:BZ250"/>
  <sheetViews>
    <sheetView showGridLines="0" zoomScale="70" zoomScaleNormal="70" zoomScaleSheetLayoutView="40" workbookViewId="0">
      <pane xSplit="9" ySplit="6" topLeftCell="J7" activePane="bottomRight" state="frozen"/>
      <selection activeCell="E1" sqref="E1:E1048576"/>
      <selection pane="topRight" activeCell="E1" sqref="E1:E1048576"/>
      <selection pane="bottomLeft" activeCell="E1" sqref="E1:E1048576"/>
      <selection pane="bottomRight" activeCell="L18" sqref="L18:L35"/>
    </sheetView>
  </sheetViews>
  <sheetFormatPr defaultColWidth="0" defaultRowHeight="12.75" zeroHeight="1"/>
  <cols>
    <col min="1" max="1" width="10.7109375" style="314" customWidth="1"/>
    <col min="2" max="3" width="10.7109375" style="284" customWidth="1"/>
    <col min="4" max="7" width="9.140625" style="284" customWidth="1"/>
    <col min="8" max="8" width="4.7109375" style="284" customWidth="1"/>
    <col min="9" max="9" width="9.140625" style="284" customWidth="1"/>
    <col min="10" max="42" width="16.7109375" style="202" customWidth="1"/>
    <col min="43" max="45" width="16.5703125" style="202" customWidth="1"/>
    <col min="46" max="48" width="9.140625" style="199" customWidth="1"/>
    <col min="49" max="77" width="9.140625" style="199" hidden="1" customWidth="1"/>
    <col min="78" max="78" width="0" style="199" hidden="1" customWidth="1"/>
    <col min="79" max="16384" width="9.140625" style="199" hidden="1"/>
  </cols>
  <sheetData>
    <row r="1" spans="1:46">
      <c r="A1" s="483"/>
      <c r="B1" s="199"/>
      <c r="C1" s="199"/>
      <c r="D1" s="199"/>
      <c r="E1" s="199"/>
      <c r="F1" s="199"/>
      <c r="G1" s="199"/>
      <c r="H1" s="199"/>
      <c r="I1" s="484"/>
      <c r="J1" s="199"/>
      <c r="K1" s="199"/>
      <c r="L1" s="284"/>
      <c r="M1" s="284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</row>
    <row r="2" spans="1:46">
      <c r="A2" s="483"/>
      <c r="B2" s="199"/>
      <c r="C2" s="199"/>
      <c r="D2" s="199"/>
      <c r="E2" s="199"/>
      <c r="F2" s="199"/>
      <c r="G2" s="199"/>
      <c r="H2" s="199"/>
      <c r="I2" s="484"/>
      <c r="J2" s="199"/>
      <c r="K2" s="199"/>
      <c r="L2" s="284"/>
      <c r="M2" s="284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</row>
    <row r="3" spans="1:46">
      <c r="A3" s="483"/>
      <c r="B3" s="199"/>
      <c r="C3" s="199"/>
      <c r="D3" s="199"/>
      <c r="E3" s="199"/>
      <c r="F3" s="199"/>
      <c r="G3" s="199"/>
      <c r="H3" s="199"/>
      <c r="I3" s="484"/>
      <c r="J3" s="202" t="s">
        <v>360</v>
      </c>
      <c r="K3" s="202" t="s">
        <v>330</v>
      </c>
      <c r="L3" s="202" t="s">
        <v>335</v>
      </c>
      <c r="M3" s="202" t="s">
        <v>336</v>
      </c>
      <c r="N3" s="202" t="s">
        <v>337</v>
      </c>
      <c r="O3" s="202" t="s">
        <v>338</v>
      </c>
      <c r="P3" s="202" t="s">
        <v>339</v>
      </c>
      <c r="Q3" s="202" t="s">
        <v>340</v>
      </c>
      <c r="R3" s="202" t="s">
        <v>389</v>
      </c>
      <c r="S3" s="202" t="s">
        <v>370</v>
      </c>
      <c r="T3" s="202" t="s">
        <v>371</v>
      </c>
      <c r="U3" s="202" t="s">
        <v>372</v>
      </c>
      <c r="V3" s="202" t="s">
        <v>626</v>
      </c>
      <c r="W3" s="202" t="s">
        <v>369</v>
      </c>
      <c r="X3" s="202" t="s">
        <v>731</v>
      </c>
      <c r="Y3" s="202" t="s">
        <v>362</v>
      </c>
      <c r="Z3" s="202" t="s">
        <v>341</v>
      </c>
      <c r="AA3" s="202" t="s">
        <v>364</v>
      </c>
      <c r="AB3" s="202" t="s">
        <v>342</v>
      </c>
      <c r="AC3" s="202" t="s">
        <v>343</v>
      </c>
      <c r="AD3" s="202" t="s">
        <v>361</v>
      </c>
      <c r="AE3" s="202" t="s">
        <v>332</v>
      </c>
      <c r="AF3" s="202" t="s">
        <v>333</v>
      </c>
      <c r="AG3" s="202" t="s">
        <v>344</v>
      </c>
      <c r="AH3" s="202" t="s">
        <v>345</v>
      </c>
      <c r="AI3" s="202" t="s">
        <v>346</v>
      </c>
      <c r="AJ3" s="202" t="s">
        <v>331</v>
      </c>
      <c r="AK3" s="202" t="s">
        <v>363</v>
      </c>
      <c r="AL3" s="202" t="s">
        <v>366</v>
      </c>
      <c r="AM3" s="202" t="s">
        <v>367</v>
      </c>
      <c r="AN3" s="202" t="s">
        <v>347</v>
      </c>
      <c r="AO3" s="202" t="s">
        <v>348</v>
      </c>
      <c r="AP3" s="202" t="s">
        <v>349</v>
      </c>
      <c r="AQ3" s="202" t="s">
        <v>350</v>
      </c>
      <c r="AR3" s="202" t="s">
        <v>351</v>
      </c>
      <c r="AS3" s="202" t="s">
        <v>334</v>
      </c>
      <c r="AT3" s="202"/>
    </row>
    <row r="4" spans="1:46">
      <c r="A4" s="483"/>
      <c r="B4" s="199"/>
      <c r="C4" s="199"/>
      <c r="D4" s="199"/>
      <c r="E4" s="199"/>
      <c r="F4" s="199"/>
      <c r="G4" s="199"/>
      <c r="H4" s="199"/>
      <c r="I4" s="484"/>
      <c r="J4" s="202" t="s">
        <v>360</v>
      </c>
      <c r="K4" s="202" t="s">
        <v>330</v>
      </c>
      <c r="L4" s="202" t="s">
        <v>335</v>
      </c>
      <c r="M4" s="202" t="s">
        <v>336</v>
      </c>
      <c r="N4" s="202" t="s">
        <v>337</v>
      </c>
      <c r="O4" s="202" t="s">
        <v>338</v>
      </c>
      <c r="P4" s="202" t="s">
        <v>339</v>
      </c>
      <c r="Q4" s="202" t="s">
        <v>340</v>
      </c>
      <c r="R4" s="202" t="s">
        <v>389</v>
      </c>
      <c r="S4" s="202" t="s">
        <v>370</v>
      </c>
      <c r="T4" s="202" t="s">
        <v>371</v>
      </c>
      <c r="U4" s="202" t="s">
        <v>372</v>
      </c>
      <c r="V4" s="202" t="s">
        <v>626</v>
      </c>
      <c r="W4" s="202" t="s">
        <v>369</v>
      </c>
      <c r="X4" s="202" t="s">
        <v>731</v>
      </c>
      <c r="Y4" s="202" t="s">
        <v>362</v>
      </c>
      <c r="Z4" s="202" t="s">
        <v>341</v>
      </c>
      <c r="AA4" s="202" t="s">
        <v>364</v>
      </c>
      <c r="AB4" s="202" t="s">
        <v>342</v>
      </c>
      <c r="AC4" s="202" t="s">
        <v>343</v>
      </c>
      <c r="AD4" s="202" t="s">
        <v>361</v>
      </c>
      <c r="AE4" s="202" t="s">
        <v>332</v>
      </c>
      <c r="AF4" s="202" t="s">
        <v>333</v>
      </c>
      <c r="AG4" s="202" t="s">
        <v>344</v>
      </c>
      <c r="AH4" s="202" t="s">
        <v>345</v>
      </c>
      <c r="AI4" s="202" t="s">
        <v>346</v>
      </c>
      <c r="AJ4" s="202" t="s">
        <v>331</v>
      </c>
      <c r="AK4" s="202" t="s">
        <v>363</v>
      </c>
      <c r="AL4" s="202" t="s">
        <v>366</v>
      </c>
      <c r="AM4" s="202" t="s">
        <v>367</v>
      </c>
      <c r="AN4" s="202" t="s">
        <v>347</v>
      </c>
      <c r="AO4" s="202" t="s">
        <v>348</v>
      </c>
      <c r="AP4" s="202" t="s">
        <v>349</v>
      </c>
      <c r="AQ4" s="202" t="s">
        <v>350</v>
      </c>
      <c r="AR4" s="202" t="s">
        <v>351</v>
      </c>
      <c r="AS4" s="202" t="s">
        <v>334</v>
      </c>
      <c r="AT4" s="202"/>
    </row>
    <row r="5" spans="1:46" ht="13.5" thickBot="1">
      <c r="A5" s="483"/>
      <c r="B5" s="199"/>
      <c r="C5" s="199"/>
      <c r="D5" s="199"/>
      <c r="E5" s="199"/>
      <c r="F5" s="486">
        <f ca="1">+TODAY()</f>
        <v>43686</v>
      </c>
      <c r="G5" s="199"/>
      <c r="H5" s="199"/>
      <c r="I5" s="484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</row>
    <row r="6" spans="1:46" s="200" customFormat="1" ht="20.25" customHeight="1" thickTop="1" thickBot="1">
      <c r="A6" s="549" t="s">
        <v>760</v>
      </c>
      <c r="B6" s="549"/>
      <c r="C6" s="549"/>
      <c r="D6" s="549"/>
      <c r="E6" s="549"/>
      <c r="F6" s="549"/>
      <c r="G6" s="549"/>
      <c r="H6" s="549"/>
      <c r="I6" s="549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</row>
    <row r="7" spans="1:46" ht="17.25" customHeight="1" thickTop="1">
      <c r="A7" s="489" t="s">
        <v>12</v>
      </c>
      <c r="B7" s="489" t="s">
        <v>193</v>
      </c>
      <c r="C7" s="489" t="s">
        <v>352</v>
      </c>
      <c r="D7" s="490" t="s">
        <v>34</v>
      </c>
      <c r="E7" s="490"/>
      <c r="F7" s="490"/>
      <c r="G7" s="490">
        <v>1001</v>
      </c>
      <c r="H7" s="199"/>
      <c r="I7" s="485">
        <v>1001</v>
      </c>
      <c r="J7" s="202" t="s">
        <v>265</v>
      </c>
      <c r="K7" s="202" t="s">
        <v>1</v>
      </c>
      <c r="L7" s="202" t="s">
        <v>2</v>
      </c>
      <c r="M7" s="202" t="s">
        <v>2</v>
      </c>
      <c r="N7" s="202" t="s">
        <v>2</v>
      </c>
      <c r="O7" s="202" t="s">
        <v>2</v>
      </c>
      <c r="P7" s="202" t="s">
        <v>2</v>
      </c>
      <c r="Q7" s="202" t="s">
        <v>3</v>
      </c>
      <c r="R7" s="202" t="s">
        <v>3</v>
      </c>
      <c r="S7" s="202" t="s">
        <v>4</v>
      </c>
      <c r="T7" s="202" t="s">
        <v>4</v>
      </c>
      <c r="U7" s="202" t="s">
        <v>4</v>
      </c>
      <c r="V7" s="202" t="s">
        <v>4</v>
      </c>
      <c r="W7" s="202" t="s">
        <v>4</v>
      </c>
      <c r="X7" s="202" t="s">
        <v>761</v>
      </c>
      <c r="Y7" s="202" t="s">
        <v>5</v>
      </c>
      <c r="Z7" s="202" t="s">
        <v>5</v>
      </c>
      <c r="AA7" s="202" t="s">
        <v>5</v>
      </c>
      <c r="AB7" s="202" t="s">
        <v>5</v>
      </c>
      <c r="AC7" s="199" t="s">
        <v>5</v>
      </c>
      <c r="AD7" s="199" t="s">
        <v>5</v>
      </c>
      <c r="AE7" s="199" t="s">
        <v>6</v>
      </c>
      <c r="AF7" s="199" t="s">
        <v>6</v>
      </c>
      <c r="AG7" s="199" t="s">
        <v>7</v>
      </c>
      <c r="AH7" s="199" t="s">
        <v>7</v>
      </c>
      <c r="AI7" s="199" t="s">
        <v>7</v>
      </c>
      <c r="AJ7" s="199" t="s">
        <v>8</v>
      </c>
      <c r="AK7" s="199" t="s">
        <v>9</v>
      </c>
      <c r="AL7" s="199" t="s">
        <v>9</v>
      </c>
      <c r="AM7" s="199" t="s">
        <v>9</v>
      </c>
      <c r="AN7" s="199" t="s">
        <v>766</v>
      </c>
      <c r="AO7" s="199" t="s">
        <v>766</v>
      </c>
      <c r="AP7" s="199" t="s">
        <v>766</v>
      </c>
      <c r="AQ7" s="199" t="s">
        <v>766</v>
      </c>
      <c r="AR7" s="199" t="s">
        <v>766</v>
      </c>
      <c r="AS7" s="199" t="s">
        <v>766</v>
      </c>
    </row>
    <row r="8" spans="1:46">
      <c r="A8" s="489"/>
      <c r="B8" s="489"/>
      <c r="C8" s="489"/>
      <c r="D8" s="490" t="s">
        <v>126</v>
      </c>
      <c r="E8" s="490"/>
      <c r="F8" s="490"/>
      <c r="G8" s="490">
        <v>1002</v>
      </c>
      <c r="H8" s="199"/>
      <c r="I8" s="485">
        <v>1002</v>
      </c>
      <c r="J8" s="202" t="s">
        <v>264</v>
      </c>
      <c r="K8" s="202" t="s">
        <v>274</v>
      </c>
      <c r="L8" s="202" t="s">
        <v>767</v>
      </c>
      <c r="M8" s="202" t="s">
        <v>299</v>
      </c>
      <c r="N8" s="202" t="s">
        <v>768</v>
      </c>
      <c r="O8" s="202" t="s">
        <v>769</v>
      </c>
      <c r="P8" s="202" t="s">
        <v>306</v>
      </c>
      <c r="Q8" s="202" t="s">
        <v>604</v>
      </c>
      <c r="R8" s="202" t="s">
        <v>770</v>
      </c>
      <c r="S8" s="202" t="s">
        <v>251</v>
      </c>
      <c r="T8" s="202" t="s">
        <v>771</v>
      </c>
      <c r="U8" s="202" t="s">
        <v>772</v>
      </c>
      <c r="V8" s="202" t="s">
        <v>773</v>
      </c>
      <c r="W8" s="202" t="s">
        <v>774</v>
      </c>
      <c r="X8" s="202" t="s">
        <v>281</v>
      </c>
      <c r="Y8" s="202" t="s">
        <v>775</v>
      </c>
      <c r="Z8" s="202" t="s">
        <v>255</v>
      </c>
      <c r="AA8" s="202" t="s">
        <v>776</v>
      </c>
      <c r="AB8" s="202" t="s">
        <v>777</v>
      </c>
      <c r="AC8" s="199" t="s">
        <v>778</v>
      </c>
      <c r="AD8" s="199" t="s">
        <v>779</v>
      </c>
      <c r="AE8" s="199" t="s">
        <v>780</v>
      </c>
      <c r="AF8" s="199" t="s">
        <v>781</v>
      </c>
      <c r="AG8" s="199" t="s">
        <v>782</v>
      </c>
      <c r="AH8" s="199" t="s">
        <v>271</v>
      </c>
      <c r="AI8" s="199" t="s">
        <v>283</v>
      </c>
      <c r="AJ8" s="199" t="s">
        <v>609</v>
      </c>
      <c r="AK8" s="199" t="s">
        <v>267</v>
      </c>
      <c r="AL8" s="199" t="s">
        <v>288</v>
      </c>
      <c r="AM8" s="199" t="s">
        <v>293</v>
      </c>
      <c r="AN8" s="199" t="s">
        <v>248</v>
      </c>
      <c r="AO8" s="199" t="s">
        <v>269</v>
      </c>
      <c r="AP8" s="199" t="s">
        <v>277</v>
      </c>
      <c r="AQ8" s="199" t="s">
        <v>279</v>
      </c>
      <c r="AR8" s="199" t="s">
        <v>285</v>
      </c>
      <c r="AS8" s="199" t="s">
        <v>783</v>
      </c>
    </row>
    <row r="9" spans="1:46">
      <c r="A9" s="489"/>
      <c r="B9" s="489"/>
      <c r="C9" s="489"/>
      <c r="D9" s="490" t="s">
        <v>235</v>
      </c>
      <c r="E9" s="490"/>
      <c r="F9" s="490"/>
      <c r="G9" s="490">
        <v>1003</v>
      </c>
      <c r="H9" s="199"/>
      <c r="I9" s="485">
        <v>1003</v>
      </c>
      <c r="J9" s="416">
        <v>43465</v>
      </c>
      <c r="K9" s="416">
        <v>43465</v>
      </c>
      <c r="L9" s="416">
        <v>43465</v>
      </c>
      <c r="M9" s="416">
        <v>43465</v>
      </c>
      <c r="N9" s="416">
        <v>43465</v>
      </c>
      <c r="O9" s="416">
        <v>43465</v>
      </c>
      <c r="P9" s="416">
        <v>43465</v>
      </c>
      <c r="Q9" s="416">
        <v>43465</v>
      </c>
      <c r="R9" s="416">
        <v>43465</v>
      </c>
      <c r="S9" s="416">
        <v>43465</v>
      </c>
      <c r="T9" s="416">
        <v>43465</v>
      </c>
      <c r="U9" s="416">
        <v>43465</v>
      </c>
      <c r="V9" s="416">
        <v>43465</v>
      </c>
      <c r="W9" s="416">
        <v>43465</v>
      </c>
      <c r="X9" s="416">
        <v>43465</v>
      </c>
      <c r="Y9" s="416">
        <v>43465</v>
      </c>
      <c r="Z9" s="416">
        <v>43465</v>
      </c>
      <c r="AA9" s="416">
        <v>43465</v>
      </c>
      <c r="AB9" s="416">
        <v>43465</v>
      </c>
      <c r="AC9" s="486">
        <v>43465</v>
      </c>
      <c r="AD9" s="486">
        <v>43465</v>
      </c>
      <c r="AE9" s="486">
        <v>43465</v>
      </c>
      <c r="AF9" s="486">
        <v>43465</v>
      </c>
      <c r="AG9" s="486">
        <v>43465</v>
      </c>
      <c r="AH9" s="486">
        <v>43465</v>
      </c>
      <c r="AI9" s="486">
        <v>43465</v>
      </c>
      <c r="AJ9" s="486">
        <v>43465</v>
      </c>
      <c r="AK9" s="486">
        <v>43465</v>
      </c>
      <c r="AL9" s="486">
        <v>43465</v>
      </c>
      <c r="AM9" s="486">
        <v>43465</v>
      </c>
      <c r="AN9" s="486">
        <v>43465</v>
      </c>
      <c r="AO9" s="486">
        <v>43465</v>
      </c>
      <c r="AP9" s="486">
        <v>43465</v>
      </c>
      <c r="AQ9" s="486">
        <v>43465</v>
      </c>
      <c r="AR9" s="486">
        <v>43465</v>
      </c>
      <c r="AS9" s="486">
        <v>43465</v>
      </c>
    </row>
    <row r="10" spans="1:46">
      <c r="A10" s="489"/>
      <c r="B10" s="489"/>
      <c r="C10" s="489"/>
      <c r="D10" s="490" t="s">
        <v>236</v>
      </c>
      <c r="E10" s="490"/>
      <c r="F10" s="490"/>
      <c r="G10" s="490">
        <v>1004</v>
      </c>
      <c r="H10" s="199"/>
      <c r="I10" s="485">
        <v>1004</v>
      </c>
      <c r="J10" s="202" t="s">
        <v>0</v>
      </c>
      <c r="K10" s="202" t="s">
        <v>0</v>
      </c>
      <c r="L10" s="202" t="s">
        <v>0</v>
      </c>
      <c r="M10" s="202" t="s">
        <v>0</v>
      </c>
      <c r="N10" s="202" t="s">
        <v>0</v>
      </c>
      <c r="O10" s="202" t="s">
        <v>0</v>
      </c>
      <c r="P10" s="202" t="s">
        <v>0</v>
      </c>
      <c r="Q10" s="202" t="s">
        <v>605</v>
      </c>
      <c r="R10" s="202" t="s">
        <v>605</v>
      </c>
      <c r="S10" s="202" t="s">
        <v>0</v>
      </c>
      <c r="T10" s="202" t="s">
        <v>0</v>
      </c>
      <c r="U10" s="202" t="s">
        <v>0</v>
      </c>
      <c r="V10" s="202" t="s">
        <v>0</v>
      </c>
      <c r="W10" s="202" t="s">
        <v>0</v>
      </c>
      <c r="X10" s="202" t="s">
        <v>0</v>
      </c>
      <c r="Y10" s="202" t="s">
        <v>0</v>
      </c>
      <c r="Z10" s="202" t="s">
        <v>0</v>
      </c>
      <c r="AA10" s="202" t="s">
        <v>0</v>
      </c>
      <c r="AB10" s="202" t="s">
        <v>0</v>
      </c>
      <c r="AC10" s="199" t="s">
        <v>0</v>
      </c>
      <c r="AD10" s="199" t="s">
        <v>0</v>
      </c>
      <c r="AE10" s="199" t="s">
        <v>0</v>
      </c>
      <c r="AF10" s="199" t="s">
        <v>0</v>
      </c>
      <c r="AG10" s="199" t="s">
        <v>0</v>
      </c>
      <c r="AH10" s="199" t="s">
        <v>0</v>
      </c>
      <c r="AI10" s="199" t="s">
        <v>0</v>
      </c>
      <c r="AJ10" s="199" t="s">
        <v>610</v>
      </c>
      <c r="AK10" s="199" t="s">
        <v>606</v>
      </c>
      <c r="AL10" s="199" t="s">
        <v>606</v>
      </c>
      <c r="AM10" s="199" t="s">
        <v>606</v>
      </c>
      <c r="AN10" s="199" t="s">
        <v>784</v>
      </c>
      <c r="AO10" s="199" t="s">
        <v>785</v>
      </c>
      <c r="AP10" s="199" t="s">
        <v>784</v>
      </c>
      <c r="AQ10" s="199" t="s">
        <v>784</v>
      </c>
      <c r="AR10" s="199" t="s">
        <v>784</v>
      </c>
      <c r="AS10" s="199" t="s">
        <v>785</v>
      </c>
    </row>
    <row r="11" spans="1:46">
      <c r="A11" s="489"/>
      <c r="B11" s="489"/>
      <c r="C11" s="489"/>
      <c r="D11" s="490" t="s">
        <v>237</v>
      </c>
      <c r="E11" s="490"/>
      <c r="F11" s="490"/>
      <c r="G11" s="490">
        <v>1005</v>
      </c>
      <c r="H11" s="199"/>
      <c r="I11" s="485">
        <v>1005</v>
      </c>
      <c r="J11" s="202">
        <v>1</v>
      </c>
      <c r="K11" s="202">
        <v>1</v>
      </c>
      <c r="L11" s="202">
        <v>1</v>
      </c>
      <c r="M11" s="202">
        <v>1</v>
      </c>
      <c r="N11" s="202">
        <v>1</v>
      </c>
      <c r="O11" s="202">
        <v>1</v>
      </c>
      <c r="P11" s="202">
        <v>1</v>
      </c>
      <c r="Q11" s="202">
        <v>0.13391721200000001</v>
      </c>
      <c r="R11" s="202">
        <v>0.13391721200000001</v>
      </c>
      <c r="S11" s="202">
        <v>1</v>
      </c>
      <c r="T11" s="202">
        <v>1</v>
      </c>
      <c r="U11" s="202">
        <v>1</v>
      </c>
      <c r="V11" s="202">
        <v>1</v>
      </c>
      <c r="W11" s="202">
        <v>1</v>
      </c>
      <c r="X11" s="202">
        <v>1</v>
      </c>
      <c r="Y11" s="202">
        <v>1</v>
      </c>
      <c r="Z11" s="202">
        <v>1</v>
      </c>
      <c r="AA11" s="202">
        <v>1</v>
      </c>
      <c r="AB11" s="202">
        <v>1</v>
      </c>
      <c r="AC11" s="199">
        <v>1</v>
      </c>
      <c r="AD11" s="199">
        <v>1</v>
      </c>
      <c r="AE11" s="199">
        <v>1</v>
      </c>
      <c r="AF11" s="199">
        <v>1</v>
      </c>
      <c r="AG11" s="199">
        <v>1</v>
      </c>
      <c r="AH11" s="199">
        <v>1</v>
      </c>
      <c r="AI11" s="199">
        <v>1</v>
      </c>
      <c r="AJ11" s="199">
        <v>0.100519687</v>
      </c>
      <c r="AK11" s="199">
        <v>9.7515309999999994E-2</v>
      </c>
      <c r="AL11" s="199">
        <v>9.7515309999999994E-2</v>
      </c>
      <c r="AM11" s="199">
        <v>9.7515309999999994E-2</v>
      </c>
      <c r="AN11" s="199">
        <v>1.117905492</v>
      </c>
      <c r="AO11" s="199">
        <v>0.87336244500000004</v>
      </c>
      <c r="AP11" s="199">
        <v>1.117905492</v>
      </c>
      <c r="AQ11" s="199">
        <v>1.117905492</v>
      </c>
      <c r="AR11" s="199">
        <v>1.117905492</v>
      </c>
      <c r="AS11" s="199">
        <v>0.87336244500000004</v>
      </c>
    </row>
    <row r="12" spans="1:46" ht="12.75" customHeight="1">
      <c r="A12" s="489"/>
      <c r="B12" s="489"/>
      <c r="C12" s="489"/>
      <c r="D12" s="490" t="s">
        <v>238</v>
      </c>
      <c r="E12" s="490"/>
      <c r="F12" s="490"/>
      <c r="G12" s="490">
        <v>1006</v>
      </c>
      <c r="H12" s="199"/>
      <c r="I12" s="485">
        <v>1006</v>
      </c>
      <c r="J12" s="416">
        <v>43588</v>
      </c>
      <c r="K12" s="416">
        <v>43581</v>
      </c>
      <c r="L12" s="416">
        <v>43595</v>
      </c>
      <c r="M12" s="416">
        <v>43588</v>
      </c>
      <c r="N12" s="416">
        <v>43588</v>
      </c>
      <c r="O12" s="416">
        <v>43664</v>
      </c>
      <c r="P12" s="416">
        <v>43588</v>
      </c>
      <c r="Q12" s="416">
        <v>43620</v>
      </c>
      <c r="R12" s="416">
        <v>43664</v>
      </c>
      <c r="S12" s="416">
        <v>43585</v>
      </c>
      <c r="T12" s="416">
        <v>43585</v>
      </c>
      <c r="U12" s="416">
        <v>43585</v>
      </c>
      <c r="V12" s="416">
        <v>43588</v>
      </c>
      <c r="W12" s="416">
        <v>43658</v>
      </c>
      <c r="X12" s="416">
        <v>43635</v>
      </c>
      <c r="Y12" s="416">
        <v>43630</v>
      </c>
      <c r="Z12" s="416">
        <v>43664</v>
      </c>
      <c r="AA12" s="416">
        <v>43651</v>
      </c>
      <c r="AB12" s="416">
        <v>43581</v>
      </c>
      <c r="AC12" s="486">
        <v>43663</v>
      </c>
      <c r="AD12" s="486">
        <v>43553</v>
      </c>
      <c r="AE12" s="486">
        <v>43570</v>
      </c>
      <c r="AF12" s="486">
        <v>43584</v>
      </c>
      <c r="AG12" s="486">
        <v>43581</v>
      </c>
      <c r="AH12" s="486">
        <v>43584</v>
      </c>
      <c r="AI12" s="486">
        <v>43580</v>
      </c>
      <c r="AJ12" s="486">
        <v>43588</v>
      </c>
      <c r="AK12" s="486">
        <v>43560</v>
      </c>
      <c r="AL12" s="486">
        <v>43559</v>
      </c>
      <c r="AM12" s="486">
        <v>43558</v>
      </c>
      <c r="AN12" s="486">
        <v>43588</v>
      </c>
      <c r="AO12" s="486">
        <v>43634</v>
      </c>
      <c r="AP12" s="486">
        <v>43585</v>
      </c>
      <c r="AQ12" s="486">
        <v>43601</v>
      </c>
      <c r="AR12" s="486">
        <v>43564</v>
      </c>
      <c r="AS12" s="486">
        <v>43585</v>
      </c>
    </row>
    <row r="13" spans="1:46">
      <c r="A13" s="489"/>
      <c r="B13" s="489"/>
      <c r="C13" s="489" t="s">
        <v>111</v>
      </c>
      <c r="D13" s="490" t="s">
        <v>227</v>
      </c>
      <c r="E13" s="490"/>
      <c r="F13" s="490"/>
      <c r="G13" s="490">
        <v>1007</v>
      </c>
      <c r="H13" s="199"/>
      <c r="I13" s="485">
        <v>1007</v>
      </c>
      <c r="J13" s="202">
        <v>1000</v>
      </c>
      <c r="K13" s="202">
        <v>1000000</v>
      </c>
      <c r="L13" s="202">
        <v>1000</v>
      </c>
      <c r="M13" s="202">
        <v>1000000</v>
      </c>
      <c r="N13" s="202">
        <v>1000000</v>
      </c>
      <c r="O13" s="202">
        <v>1</v>
      </c>
      <c r="P13" s="202">
        <v>1</v>
      </c>
      <c r="Q13" s="202">
        <v>1000000</v>
      </c>
      <c r="R13" s="202">
        <v>1000000</v>
      </c>
      <c r="S13" s="202">
        <v>1000</v>
      </c>
      <c r="T13" s="202">
        <v>1000</v>
      </c>
      <c r="U13" s="202">
        <v>1000</v>
      </c>
      <c r="V13" s="202">
        <v>1000</v>
      </c>
      <c r="W13" s="202">
        <v>1000000</v>
      </c>
      <c r="X13" s="202">
        <v>1000</v>
      </c>
      <c r="Y13" s="202">
        <v>1000</v>
      </c>
      <c r="Z13" s="202">
        <v>1000000</v>
      </c>
      <c r="AA13" s="202">
        <v>1000000</v>
      </c>
      <c r="AB13" s="202">
        <v>1000</v>
      </c>
      <c r="AC13" s="199">
        <v>1000</v>
      </c>
      <c r="AD13" s="199">
        <v>1</v>
      </c>
      <c r="AE13" s="199">
        <v>1000</v>
      </c>
      <c r="AF13" s="199">
        <v>1000</v>
      </c>
      <c r="AG13" s="199">
        <v>1000000</v>
      </c>
      <c r="AH13" s="199">
        <v>1000000</v>
      </c>
      <c r="AI13" s="199">
        <v>1000000</v>
      </c>
      <c r="AJ13" s="199">
        <v>1000</v>
      </c>
      <c r="AK13" s="199">
        <v>1000</v>
      </c>
      <c r="AL13" s="199">
        <v>1000</v>
      </c>
      <c r="AM13" s="199">
        <v>1000</v>
      </c>
      <c r="AN13" s="199">
        <v>1000000</v>
      </c>
      <c r="AO13" s="199">
        <v>1000000</v>
      </c>
      <c r="AP13" s="199">
        <v>1000000</v>
      </c>
      <c r="AQ13" s="199">
        <v>1000000</v>
      </c>
      <c r="AR13" s="199">
        <v>1000000</v>
      </c>
      <c r="AS13" s="199">
        <v>1000000</v>
      </c>
    </row>
    <row r="14" spans="1:46">
      <c r="A14" s="489"/>
      <c r="B14" s="489"/>
      <c r="C14" s="489"/>
      <c r="D14" s="490" t="s">
        <v>228</v>
      </c>
      <c r="E14" s="490"/>
      <c r="F14" s="490"/>
      <c r="G14" s="490">
        <v>1008</v>
      </c>
      <c r="H14" s="199"/>
      <c r="I14" s="485">
        <v>1008</v>
      </c>
      <c r="J14" s="202" t="s">
        <v>10</v>
      </c>
      <c r="K14" s="202" t="s">
        <v>10</v>
      </c>
      <c r="L14" s="202" t="s">
        <v>10</v>
      </c>
      <c r="M14" s="202" t="s">
        <v>10</v>
      </c>
      <c r="N14" s="202" t="s">
        <v>10</v>
      </c>
      <c r="O14" s="202" t="s">
        <v>10</v>
      </c>
      <c r="P14" s="202" t="s">
        <v>10</v>
      </c>
      <c r="Q14" s="202" t="s">
        <v>10</v>
      </c>
      <c r="R14" s="202" t="s">
        <v>10</v>
      </c>
      <c r="S14" s="202" t="s">
        <v>10</v>
      </c>
      <c r="T14" s="202" t="s">
        <v>10</v>
      </c>
      <c r="U14" s="202" t="s">
        <v>10</v>
      </c>
      <c r="V14" s="202" t="s">
        <v>10</v>
      </c>
      <c r="W14" s="202" t="s">
        <v>10</v>
      </c>
      <c r="X14" s="202" t="s">
        <v>10</v>
      </c>
      <c r="Y14" s="202" t="s">
        <v>10</v>
      </c>
      <c r="Z14" s="202" t="s">
        <v>10</v>
      </c>
      <c r="AA14" s="202" t="s">
        <v>10</v>
      </c>
      <c r="AB14" s="202" t="s">
        <v>10</v>
      </c>
      <c r="AC14" s="199" t="s">
        <v>10</v>
      </c>
      <c r="AD14" s="199" t="s">
        <v>10</v>
      </c>
      <c r="AE14" s="199" t="s">
        <v>10</v>
      </c>
      <c r="AF14" s="199" t="s">
        <v>10</v>
      </c>
      <c r="AG14" s="199" t="s">
        <v>10</v>
      </c>
      <c r="AH14" s="199" t="s">
        <v>10</v>
      </c>
      <c r="AI14" s="199" t="s">
        <v>10</v>
      </c>
      <c r="AJ14" s="199" t="s">
        <v>10</v>
      </c>
      <c r="AK14" s="199" t="s">
        <v>10</v>
      </c>
      <c r="AL14" s="199" t="s">
        <v>10</v>
      </c>
      <c r="AM14" s="199" t="s">
        <v>10</v>
      </c>
      <c r="AN14" s="199" t="s">
        <v>10</v>
      </c>
      <c r="AO14" s="199" t="s">
        <v>10</v>
      </c>
      <c r="AP14" s="199" t="s">
        <v>10</v>
      </c>
      <c r="AQ14" s="199" t="s">
        <v>10</v>
      </c>
      <c r="AR14" s="199" t="s">
        <v>10</v>
      </c>
      <c r="AS14" s="199" t="s">
        <v>10</v>
      </c>
    </row>
    <row r="15" spans="1:46">
      <c r="A15" s="489"/>
      <c r="B15" s="489"/>
      <c r="C15" s="489"/>
      <c r="D15" s="490" t="s">
        <v>229</v>
      </c>
      <c r="E15" s="490"/>
      <c r="F15" s="490"/>
      <c r="G15" s="490">
        <v>1009</v>
      </c>
      <c r="H15" s="199"/>
      <c r="I15" s="485">
        <v>1009</v>
      </c>
      <c r="J15" s="416">
        <v>43585</v>
      </c>
      <c r="K15" s="416">
        <v>43646</v>
      </c>
      <c r="L15" s="416">
        <v>43580</v>
      </c>
      <c r="M15" s="416">
        <v>43585</v>
      </c>
      <c r="N15" s="416">
        <v>43581</v>
      </c>
      <c r="O15" s="416">
        <v>43581</v>
      </c>
      <c r="P15" s="416">
        <v>43585</v>
      </c>
      <c r="Q15" s="416">
        <v>43465</v>
      </c>
      <c r="R15" s="416">
        <v>43585</v>
      </c>
      <c r="S15" s="416">
        <v>43581</v>
      </c>
      <c r="T15" s="416">
        <v>43493</v>
      </c>
      <c r="U15" s="416">
        <v>43465</v>
      </c>
      <c r="V15" s="416">
        <v>43585</v>
      </c>
      <c r="W15" s="416">
        <v>43581</v>
      </c>
      <c r="X15" s="416">
        <v>43585</v>
      </c>
      <c r="Y15" s="416">
        <v>43585</v>
      </c>
      <c r="Z15" s="416">
        <v>43585</v>
      </c>
      <c r="AA15" s="416">
        <v>43585</v>
      </c>
      <c r="AB15" s="416">
        <v>43585</v>
      </c>
      <c r="AC15" s="486">
        <v>43585</v>
      </c>
      <c r="AD15" s="486">
        <v>43585</v>
      </c>
      <c r="AE15" s="486">
        <v>43585</v>
      </c>
      <c r="AF15" s="486">
        <v>43585</v>
      </c>
      <c r="AG15" s="486">
        <v>43584</v>
      </c>
      <c r="AH15" s="486">
        <v>43584</v>
      </c>
      <c r="AI15" s="486">
        <v>43581</v>
      </c>
      <c r="AJ15" s="486">
        <v>43587</v>
      </c>
      <c r="AK15" s="486">
        <v>43585</v>
      </c>
      <c r="AL15" s="486">
        <v>43585</v>
      </c>
      <c r="AM15" s="486">
        <v>43585</v>
      </c>
      <c r="AN15" s="486">
        <v>43585</v>
      </c>
      <c r="AO15" s="486">
        <v>43585</v>
      </c>
      <c r="AP15" s="486">
        <v>43585</v>
      </c>
      <c r="AQ15" s="486">
        <v>43672</v>
      </c>
      <c r="AR15" s="486">
        <v>43581</v>
      </c>
      <c r="AS15" s="486">
        <v>43585</v>
      </c>
    </row>
    <row r="16" spans="1:46">
      <c r="A16" s="489"/>
      <c r="B16" s="489"/>
      <c r="C16" s="489"/>
      <c r="D16" s="490" t="s">
        <v>230</v>
      </c>
      <c r="E16" s="490"/>
      <c r="F16" s="490"/>
      <c r="G16" s="490">
        <v>1010</v>
      </c>
      <c r="H16" s="199"/>
      <c r="I16" s="485">
        <v>1010</v>
      </c>
      <c r="J16" s="202" t="s">
        <v>353</v>
      </c>
      <c r="K16" s="202" t="s">
        <v>607</v>
      </c>
      <c r="L16" s="202" t="s">
        <v>353</v>
      </c>
      <c r="M16" s="202" t="s">
        <v>786</v>
      </c>
      <c r="N16" s="202" t="s">
        <v>353</v>
      </c>
      <c r="O16" s="202" t="s">
        <v>787</v>
      </c>
      <c r="P16" s="202" t="s">
        <v>788</v>
      </c>
      <c r="Q16" s="202" t="s">
        <v>353</v>
      </c>
      <c r="R16" s="202" t="s">
        <v>607</v>
      </c>
      <c r="S16" s="202" t="s">
        <v>353</v>
      </c>
      <c r="T16" s="202" t="s">
        <v>353</v>
      </c>
      <c r="U16" s="202" t="s">
        <v>353</v>
      </c>
      <c r="V16" s="202" t="s">
        <v>353</v>
      </c>
      <c r="W16" s="202" t="s">
        <v>789</v>
      </c>
      <c r="X16" s="202" t="s">
        <v>607</v>
      </c>
      <c r="Y16" s="202" t="s">
        <v>353</v>
      </c>
      <c r="Z16" s="202" t="s">
        <v>353</v>
      </c>
      <c r="AA16" s="202" t="s">
        <v>5</v>
      </c>
      <c r="AB16" s="202" t="s">
        <v>5</v>
      </c>
      <c r="AC16" s="199" t="s">
        <v>790</v>
      </c>
      <c r="AD16" s="199" t="s">
        <v>353</v>
      </c>
      <c r="AE16" s="199" t="s">
        <v>791</v>
      </c>
      <c r="AF16" s="199" t="s">
        <v>792</v>
      </c>
      <c r="AG16" s="199" t="s">
        <v>353</v>
      </c>
      <c r="AH16" s="199" t="s">
        <v>353</v>
      </c>
      <c r="AI16" s="199" t="s">
        <v>353</v>
      </c>
      <c r="AJ16" s="199" t="s">
        <v>353</v>
      </c>
      <c r="AK16" s="199" t="s">
        <v>353</v>
      </c>
      <c r="AL16" s="199" t="s">
        <v>353</v>
      </c>
      <c r="AM16" s="199" t="s">
        <v>353</v>
      </c>
      <c r="AN16" s="199" t="s">
        <v>353</v>
      </c>
      <c r="AO16" s="199" t="s">
        <v>353</v>
      </c>
      <c r="AP16" s="199" t="s">
        <v>353</v>
      </c>
      <c r="AQ16" s="199" t="s">
        <v>353</v>
      </c>
      <c r="AR16" s="199" t="s">
        <v>353</v>
      </c>
      <c r="AS16" s="199" t="s">
        <v>353</v>
      </c>
    </row>
    <row r="17" spans="1:45" ht="12.75" customHeight="1">
      <c r="A17" s="489"/>
      <c r="B17" s="489"/>
      <c r="C17" s="489"/>
      <c r="D17" s="490" t="s">
        <v>231</v>
      </c>
      <c r="E17" s="490"/>
      <c r="F17" s="490"/>
      <c r="G17" s="490">
        <v>1011</v>
      </c>
      <c r="H17" s="199"/>
      <c r="I17" s="485">
        <v>1011</v>
      </c>
      <c r="J17" s="202" t="s">
        <v>762</v>
      </c>
      <c r="K17" s="202" t="s">
        <v>699</v>
      </c>
      <c r="L17" s="202" t="s">
        <v>793</v>
      </c>
      <c r="M17" s="202" t="s">
        <v>794</v>
      </c>
      <c r="N17" s="202" t="s">
        <v>795</v>
      </c>
      <c r="O17" s="202" t="s">
        <v>796</v>
      </c>
      <c r="P17" s="202" t="s">
        <v>797</v>
      </c>
      <c r="Q17" s="202" t="s">
        <v>763</v>
      </c>
      <c r="R17" s="202" t="s">
        <v>764</v>
      </c>
      <c r="S17" s="202" t="s">
        <v>798</v>
      </c>
      <c r="T17" s="202" t="s">
        <v>799</v>
      </c>
      <c r="U17" s="202" t="s">
        <v>800</v>
      </c>
      <c r="V17" s="202" t="s">
        <v>801</v>
      </c>
      <c r="W17" s="202" t="s">
        <v>802</v>
      </c>
      <c r="X17" s="202" t="s">
        <v>630</v>
      </c>
      <c r="Y17" s="202" t="s">
        <v>803</v>
      </c>
      <c r="Z17" s="202" t="s">
        <v>804</v>
      </c>
      <c r="AA17" s="202" t="s">
        <v>805</v>
      </c>
      <c r="AB17" s="202" t="s">
        <v>806</v>
      </c>
      <c r="AC17" s="487" t="s">
        <v>807</v>
      </c>
      <c r="AD17" s="487" t="s">
        <v>808</v>
      </c>
      <c r="AE17" s="487" t="s">
        <v>809</v>
      </c>
      <c r="AF17" s="487" t="s">
        <v>810</v>
      </c>
      <c r="AG17" s="487" t="s">
        <v>811</v>
      </c>
      <c r="AH17" s="487" t="s">
        <v>812</v>
      </c>
      <c r="AI17" s="487" t="s">
        <v>813</v>
      </c>
      <c r="AJ17" s="487" t="s">
        <v>698</v>
      </c>
      <c r="AK17" s="487" t="s">
        <v>629</v>
      </c>
      <c r="AL17" s="487" t="s">
        <v>608</v>
      </c>
      <c r="AM17" s="487" t="s">
        <v>765</v>
      </c>
      <c r="AN17" s="487" t="s">
        <v>814</v>
      </c>
      <c r="AO17" s="487" t="s">
        <v>815</v>
      </c>
      <c r="AP17" s="487" t="s">
        <v>816</v>
      </c>
      <c r="AQ17" s="487" t="s">
        <v>817</v>
      </c>
      <c r="AR17" s="488" t="s">
        <v>818</v>
      </c>
      <c r="AS17" s="487" t="s">
        <v>819</v>
      </c>
    </row>
    <row r="18" spans="1:45">
      <c r="A18" s="489" t="s">
        <v>14</v>
      </c>
      <c r="B18" s="489" t="s">
        <v>194</v>
      </c>
      <c r="C18" s="491" t="s">
        <v>390</v>
      </c>
      <c r="D18" s="490" t="s">
        <v>391</v>
      </c>
      <c r="E18" s="490"/>
      <c r="F18" s="490"/>
      <c r="G18" s="490">
        <v>1012</v>
      </c>
      <c r="H18" s="199"/>
      <c r="I18" s="485">
        <v>1012</v>
      </c>
      <c r="J18" s="417">
        <v>1430837.5</v>
      </c>
      <c r="K18" s="417">
        <v>2275.8586871665107</v>
      </c>
      <c r="L18" s="417">
        <v>3663686.3187800008</v>
      </c>
      <c r="M18" s="417">
        <v>7751.6508905069786</v>
      </c>
      <c r="N18" s="417">
        <v>35261.182470109998</v>
      </c>
      <c r="O18" s="417">
        <v>5973840367</v>
      </c>
      <c r="P18" s="417">
        <v>10380736098.3113</v>
      </c>
      <c r="Q18" s="417">
        <v>41322</v>
      </c>
      <c r="R18" s="417">
        <v>14661</v>
      </c>
      <c r="S18" s="417">
        <v>8996646</v>
      </c>
      <c r="T18" s="417">
        <v>1906618</v>
      </c>
      <c r="U18" s="417">
        <v>4735010.5788972722</v>
      </c>
      <c r="V18" s="417">
        <v>879679.99</v>
      </c>
      <c r="W18" s="417">
        <v>12659.444084378207</v>
      </c>
      <c r="X18" s="417">
        <v>6316443</v>
      </c>
      <c r="Y18" s="417">
        <v>41757104.927000001</v>
      </c>
      <c r="Z18" s="417">
        <v>7752.014013</v>
      </c>
      <c r="AA18" s="417">
        <v>15609.39800946463</v>
      </c>
      <c r="AB18" s="417">
        <v>1469762.4829449034</v>
      </c>
      <c r="AC18" s="199">
        <v>920771</v>
      </c>
      <c r="AD18" s="199">
        <v>16481347611</v>
      </c>
      <c r="AE18" s="199">
        <v>9127603.4800000004</v>
      </c>
      <c r="AF18" s="199">
        <v>14467188</v>
      </c>
      <c r="AG18" s="199">
        <v>2362.0697418850859</v>
      </c>
      <c r="AH18" s="199">
        <v>7879.7317590100001</v>
      </c>
      <c r="AI18" s="199">
        <v>3026</v>
      </c>
      <c r="AJ18" s="199">
        <v>28499221.412</v>
      </c>
      <c r="AK18" s="199">
        <v>8183004.5090000033</v>
      </c>
      <c r="AL18" s="199">
        <v>60813598.000000007</v>
      </c>
      <c r="AM18" s="199">
        <v>24743605</v>
      </c>
      <c r="AN18" s="199">
        <v>20887</v>
      </c>
      <c r="AO18" s="199">
        <v>32532.698168601244</v>
      </c>
      <c r="AP18" s="199">
        <v>8612</v>
      </c>
      <c r="AQ18" s="199">
        <v>2.0119894174432753</v>
      </c>
      <c r="AR18" s="199">
        <v>0</v>
      </c>
      <c r="AS18" s="199">
        <v>5476.5110933946726</v>
      </c>
    </row>
    <row r="19" spans="1:45">
      <c r="A19" s="489"/>
      <c r="B19" s="489"/>
      <c r="C19" s="491"/>
      <c r="D19" s="490" t="s">
        <v>393</v>
      </c>
      <c r="E19" s="490"/>
      <c r="F19" s="490"/>
      <c r="G19" s="490">
        <v>1201</v>
      </c>
      <c r="H19" s="199"/>
      <c r="I19" s="485">
        <v>1201</v>
      </c>
      <c r="J19" s="417">
        <v>517226.54</v>
      </c>
      <c r="K19" s="417">
        <v>0</v>
      </c>
      <c r="L19" s="417">
        <v>0</v>
      </c>
      <c r="M19" s="417">
        <v>2569.0837649999999</v>
      </c>
      <c r="N19" s="417">
        <v>17577.88341224</v>
      </c>
      <c r="O19" s="417">
        <v>3583503775</v>
      </c>
      <c r="P19" s="417">
        <v>2816786517.7375002</v>
      </c>
      <c r="Q19" s="417">
        <v>4169</v>
      </c>
      <c r="R19" s="417">
        <v>0</v>
      </c>
      <c r="S19" s="417">
        <v>6729685</v>
      </c>
      <c r="T19" s="417">
        <v>0</v>
      </c>
      <c r="U19" s="417">
        <v>25000</v>
      </c>
      <c r="V19" s="417">
        <v>74000</v>
      </c>
      <c r="W19" s="417">
        <v>1320.1426801639982</v>
      </c>
      <c r="X19" s="417">
        <v>5152018</v>
      </c>
      <c r="Y19" s="417">
        <v>25325174.250999998</v>
      </c>
      <c r="Z19" s="417">
        <v>2487.2608899999987</v>
      </c>
      <c r="AA19" s="417">
        <v>3779.4126300000007</v>
      </c>
      <c r="AB19" s="417">
        <v>2359047.8189999992</v>
      </c>
      <c r="AC19" s="199">
        <v>0</v>
      </c>
      <c r="AD19" s="199">
        <v>18923708511</v>
      </c>
      <c r="AE19" s="199">
        <v>2916812.5670000017</v>
      </c>
      <c r="AF19" s="199">
        <v>2488973</v>
      </c>
      <c r="AG19" s="199">
        <v>0</v>
      </c>
      <c r="AH19" s="199">
        <v>1453.1509628180993</v>
      </c>
      <c r="AI19" s="199">
        <v>142</v>
      </c>
      <c r="AJ19" s="199">
        <v>0</v>
      </c>
      <c r="AK19" s="199">
        <v>5773692.9589999998</v>
      </c>
      <c r="AL19" s="199">
        <v>10609106</v>
      </c>
      <c r="AM19" s="199">
        <v>0</v>
      </c>
      <c r="AN19" s="199">
        <v>19031</v>
      </c>
      <c r="AO19" s="199">
        <v>7508.3019935231714</v>
      </c>
      <c r="AP19" s="199">
        <v>539</v>
      </c>
      <c r="AQ19" s="199">
        <v>0</v>
      </c>
      <c r="AR19" s="199">
        <v>719</v>
      </c>
      <c r="AS19" s="199">
        <v>1221.1894197912293</v>
      </c>
    </row>
    <row r="20" spans="1:45">
      <c r="A20" s="489"/>
      <c r="B20" s="489"/>
      <c r="C20" s="491"/>
      <c r="D20" s="490" t="s">
        <v>395</v>
      </c>
      <c r="E20" s="490"/>
      <c r="F20" s="490"/>
      <c r="G20" s="490">
        <v>1018</v>
      </c>
      <c r="H20" s="199"/>
      <c r="I20" s="485">
        <v>1018</v>
      </c>
      <c r="J20" s="417">
        <v>1381749.86</v>
      </c>
      <c r="K20" s="417">
        <v>2605.8191209207803</v>
      </c>
      <c r="L20" s="417">
        <v>3930878.0707299998</v>
      </c>
      <c r="M20" s="417">
        <v>18923.670518139534</v>
      </c>
      <c r="N20" s="417">
        <v>130815.69974764</v>
      </c>
      <c r="O20" s="417">
        <v>9282860400</v>
      </c>
      <c r="P20" s="417">
        <v>9062965014.9305</v>
      </c>
      <c r="Q20" s="417">
        <v>151022</v>
      </c>
      <c r="R20" s="417">
        <v>0</v>
      </c>
      <c r="S20" s="417">
        <v>14280476</v>
      </c>
      <c r="T20" s="417">
        <v>609834</v>
      </c>
      <c r="U20" s="417">
        <v>3000852.8592898641</v>
      </c>
      <c r="V20" s="417">
        <v>1502491</v>
      </c>
      <c r="W20" s="417">
        <v>28352.052825384493</v>
      </c>
      <c r="X20" s="417">
        <v>22240019</v>
      </c>
      <c r="Y20" s="417">
        <v>132520187.1514</v>
      </c>
      <c r="Z20" s="417">
        <v>23087.2296699699</v>
      </c>
      <c r="AA20" s="417">
        <v>28209.391338099998</v>
      </c>
      <c r="AB20" s="417">
        <v>3623463.2253450961</v>
      </c>
      <c r="AC20" s="199">
        <v>911290</v>
      </c>
      <c r="AD20" s="199">
        <v>95860996856</v>
      </c>
      <c r="AE20" s="199">
        <v>13801252.402000001</v>
      </c>
      <c r="AF20" s="199">
        <v>18226796</v>
      </c>
      <c r="AG20" s="199">
        <v>60614.365636793547</v>
      </c>
      <c r="AH20" s="199">
        <v>18675.616629020002</v>
      </c>
      <c r="AI20" s="199">
        <v>11688</v>
      </c>
      <c r="AJ20" s="199">
        <v>29506916.300999999</v>
      </c>
      <c r="AK20" s="199">
        <v>31001204.598000001</v>
      </c>
      <c r="AL20" s="199">
        <v>72838417</v>
      </c>
      <c r="AM20" s="199">
        <v>30613631</v>
      </c>
      <c r="AN20" s="199">
        <v>122969</v>
      </c>
      <c r="AO20" s="199">
        <v>134520.88626135999</v>
      </c>
      <c r="AP20" s="199">
        <v>18250</v>
      </c>
      <c r="AQ20" s="199">
        <v>2106.028816232631</v>
      </c>
      <c r="AR20" s="199">
        <v>42060</v>
      </c>
      <c r="AS20" s="199">
        <v>28497.996996583122</v>
      </c>
    </row>
    <row r="21" spans="1:45">
      <c r="A21" s="489"/>
      <c r="B21" s="489"/>
      <c r="C21" s="491" t="s">
        <v>397</v>
      </c>
      <c r="D21" s="490" t="s">
        <v>398</v>
      </c>
      <c r="E21" s="490"/>
      <c r="F21" s="490"/>
      <c r="G21" s="490">
        <v>1013</v>
      </c>
      <c r="H21" s="199"/>
      <c r="I21" s="485">
        <v>1013</v>
      </c>
      <c r="J21" s="417">
        <v>16606206.289999999</v>
      </c>
      <c r="K21" s="417">
        <v>22117.194856999999</v>
      </c>
      <c r="L21" s="417">
        <v>4038747.8461199999</v>
      </c>
      <c r="M21" s="417">
        <v>27546.61345502</v>
      </c>
      <c r="N21" s="417">
        <v>90938.464179920004</v>
      </c>
      <c r="O21" s="417">
        <v>10241012685</v>
      </c>
      <c r="P21" s="417">
        <v>21039172908.150002</v>
      </c>
      <c r="Q21" s="417">
        <v>325248</v>
      </c>
      <c r="R21" s="417">
        <v>46204</v>
      </c>
      <c r="S21" s="417">
        <v>25813471</v>
      </c>
      <c r="T21" s="417">
        <v>2043013</v>
      </c>
      <c r="U21" s="417">
        <v>2120558.9754500003</v>
      </c>
      <c r="V21" s="417">
        <v>33585</v>
      </c>
      <c r="W21" s="417">
        <v>76422.676450000014</v>
      </c>
      <c r="X21" s="417">
        <v>22659368</v>
      </c>
      <c r="Y21" s="417">
        <v>171783279.5835</v>
      </c>
      <c r="Z21" s="417">
        <v>70752.669999969905</v>
      </c>
      <c r="AA21" s="417">
        <v>127780.13826818462</v>
      </c>
      <c r="AB21" s="417">
        <v>18847268.049990002</v>
      </c>
      <c r="AC21" s="199">
        <v>680074</v>
      </c>
      <c r="AD21" s="199">
        <v>173951481812</v>
      </c>
      <c r="AE21" s="199">
        <v>33975128.045999996</v>
      </c>
      <c r="AF21" s="199">
        <v>71679387</v>
      </c>
      <c r="AG21" s="199">
        <v>12806.708181808901</v>
      </c>
      <c r="AH21" s="199">
        <v>82913.684999999998</v>
      </c>
      <c r="AI21" s="199">
        <v>21867</v>
      </c>
      <c r="AJ21" s="199">
        <v>165750964.94</v>
      </c>
      <c r="AK21" s="199">
        <v>12148963.415999999</v>
      </c>
      <c r="AL21" s="199">
        <v>146470416</v>
      </c>
      <c r="AM21" s="199">
        <v>93583050</v>
      </c>
      <c r="AN21" s="199">
        <v>121349</v>
      </c>
      <c r="AO21" s="199">
        <v>245281.58583011225</v>
      </c>
      <c r="AP21" s="199">
        <v>65772</v>
      </c>
      <c r="AQ21" s="199">
        <v>0</v>
      </c>
      <c r="AR21" s="199">
        <v>27759</v>
      </c>
      <c r="AS21" s="199">
        <v>61734.599762552745</v>
      </c>
    </row>
    <row r="22" spans="1:45">
      <c r="A22" s="489"/>
      <c r="B22" s="489"/>
      <c r="C22" s="491"/>
      <c r="D22" s="314" t="s">
        <v>400</v>
      </c>
      <c r="E22" s="490"/>
      <c r="F22" s="490"/>
      <c r="G22" s="490">
        <v>1014</v>
      </c>
      <c r="H22" s="199"/>
      <c r="I22" s="485">
        <v>1014</v>
      </c>
      <c r="J22" s="417">
        <v>538273.06000000006</v>
      </c>
      <c r="K22" s="417">
        <v>408.10903167838268</v>
      </c>
      <c r="L22" s="417">
        <v>2984288.4286599997</v>
      </c>
      <c r="M22" s="417">
        <v>2324.7238984720175</v>
      </c>
      <c r="N22" s="417">
        <v>12376.41279407</v>
      </c>
      <c r="O22" s="417">
        <v>555558106</v>
      </c>
      <c r="P22" s="417">
        <v>4740520970.04</v>
      </c>
      <c r="Q22" s="417">
        <v>10223</v>
      </c>
      <c r="R22" s="417">
        <v>898</v>
      </c>
      <c r="S22" s="417">
        <v>5137469</v>
      </c>
      <c r="T22" s="417">
        <v>3965705</v>
      </c>
      <c r="U22" s="417">
        <v>1121762.0368900006</v>
      </c>
      <c r="V22" s="417">
        <v>120925</v>
      </c>
      <c r="W22" s="417">
        <v>2666.3825832052398</v>
      </c>
      <c r="X22" s="417">
        <v>323313</v>
      </c>
      <c r="Y22" s="417">
        <v>6819003.0504000001</v>
      </c>
      <c r="Z22" s="417">
        <v>6983.1768849999999</v>
      </c>
      <c r="AA22" s="417">
        <v>6302.8734455917302</v>
      </c>
      <c r="AB22" s="417">
        <v>112512.1834931878</v>
      </c>
      <c r="AC22" s="199">
        <v>484087</v>
      </c>
      <c r="AD22" s="199">
        <v>13002788847</v>
      </c>
      <c r="AE22" s="199">
        <v>5976219.0240000002</v>
      </c>
      <c r="AF22" s="199">
        <v>13680224</v>
      </c>
      <c r="AG22" s="199">
        <v>1579.6658288405392</v>
      </c>
      <c r="AH22" s="199">
        <v>13090.16077232</v>
      </c>
      <c r="AI22" s="199">
        <v>530</v>
      </c>
      <c r="AJ22" s="199">
        <v>1603140.352</v>
      </c>
      <c r="AK22" s="199">
        <v>3849655.01</v>
      </c>
      <c r="AL22" s="199">
        <v>5301032</v>
      </c>
      <c r="AM22" s="199">
        <v>4225631</v>
      </c>
      <c r="AN22" s="199">
        <v>16725</v>
      </c>
      <c r="AO22" s="199">
        <v>11292</v>
      </c>
      <c r="AP22" s="199">
        <v>3082</v>
      </c>
      <c r="AQ22" s="199">
        <v>8357.1567751839721</v>
      </c>
      <c r="AR22" s="199">
        <v>2083</v>
      </c>
      <c r="AS22" s="199">
        <v>8281.3593945215398</v>
      </c>
    </row>
    <row r="23" spans="1:45">
      <c r="A23" s="489"/>
      <c r="B23" s="489"/>
      <c r="C23" s="491"/>
      <c r="D23" s="490" t="s">
        <v>402</v>
      </c>
      <c r="E23" s="490"/>
      <c r="F23" s="490"/>
      <c r="G23" s="490">
        <v>1015</v>
      </c>
      <c r="H23" s="199"/>
      <c r="I23" s="485">
        <v>1015</v>
      </c>
      <c r="J23" s="417">
        <v>216275064.61000001</v>
      </c>
      <c r="K23" s="417">
        <v>221652.5667360005</v>
      </c>
      <c r="L23" s="417">
        <v>205182472.22404999</v>
      </c>
      <c r="M23" s="417">
        <v>379572.11764808994</v>
      </c>
      <c r="N23" s="417">
        <v>900032.97507687996</v>
      </c>
      <c r="O23" s="417">
        <v>390099907530</v>
      </c>
      <c r="P23" s="417">
        <v>194264966200.21042</v>
      </c>
      <c r="Q23" s="417">
        <v>2489231</v>
      </c>
      <c r="R23" s="417">
        <v>1428952</v>
      </c>
      <c r="S23" s="417">
        <v>591944375</v>
      </c>
      <c r="T23" s="417">
        <v>194848373</v>
      </c>
      <c r="U23" s="417">
        <v>311091382.15294933</v>
      </c>
      <c r="V23" s="417">
        <v>212988597</v>
      </c>
      <c r="W23" s="417">
        <v>1291768.1937061686</v>
      </c>
      <c r="X23" s="417">
        <v>440487458</v>
      </c>
      <c r="Y23" s="417">
        <v>1342200679.0337</v>
      </c>
      <c r="Z23" s="417">
        <v>1003965.07673211</v>
      </c>
      <c r="AA23" s="417">
        <v>1264397.8834810019</v>
      </c>
      <c r="AB23" s="417">
        <v>669973294.21464336</v>
      </c>
      <c r="AC23" s="199">
        <v>240245600</v>
      </c>
      <c r="AD23" s="199">
        <v>801286768292</v>
      </c>
      <c r="AE23" s="199">
        <v>552622177.53200006</v>
      </c>
      <c r="AF23" s="199">
        <v>741135837</v>
      </c>
      <c r="AG23" s="199">
        <v>364377.50769986532</v>
      </c>
      <c r="AH23" s="199">
        <v>964204.97487613</v>
      </c>
      <c r="AI23" s="199">
        <v>545937</v>
      </c>
      <c r="AJ23" s="199">
        <v>2098641211.7700491</v>
      </c>
      <c r="AK23" s="199">
        <v>2771709197.882</v>
      </c>
      <c r="AL23" s="199">
        <v>2073223395</v>
      </c>
      <c r="AM23" s="199">
        <v>1972144656</v>
      </c>
      <c r="AN23" s="199">
        <v>745717</v>
      </c>
      <c r="AO23" s="199">
        <v>1990205.808653</v>
      </c>
      <c r="AP23" s="199">
        <v>568898</v>
      </c>
      <c r="AQ23" s="199">
        <v>235175.63004269742</v>
      </c>
      <c r="AR23" s="199">
        <v>530962</v>
      </c>
      <c r="AS23" s="199">
        <v>582035.48474183318</v>
      </c>
    </row>
    <row r="24" spans="1:45">
      <c r="A24" s="489"/>
      <c r="B24" s="489"/>
      <c r="C24" s="491" t="s">
        <v>403</v>
      </c>
      <c r="D24" s="490" t="s">
        <v>404</v>
      </c>
      <c r="E24" s="490"/>
      <c r="F24" s="490"/>
      <c r="G24" s="490">
        <v>1019</v>
      </c>
      <c r="H24" s="199"/>
      <c r="I24" s="485">
        <v>1019</v>
      </c>
      <c r="J24" s="417">
        <v>12848826.060000001</v>
      </c>
      <c r="K24" s="417">
        <v>17534.43936070472</v>
      </c>
      <c r="L24" s="417">
        <v>22084450.551799998</v>
      </c>
      <c r="M24" s="417">
        <v>56900.745543930003</v>
      </c>
      <c r="N24" s="417">
        <v>51171.555829122102</v>
      </c>
      <c r="O24" s="417">
        <v>24803358453</v>
      </c>
      <c r="P24" s="417">
        <v>19323868171.919998</v>
      </c>
      <c r="Q24" s="417">
        <v>61499</v>
      </c>
      <c r="R24" s="417">
        <v>0</v>
      </c>
      <c r="S24" s="417">
        <v>47016420</v>
      </c>
      <c r="T24" s="417">
        <v>18005840</v>
      </c>
      <c r="U24" s="417">
        <v>30152119.404929996</v>
      </c>
      <c r="V24" s="417">
        <v>9455642</v>
      </c>
      <c r="W24" s="417">
        <v>91574.93950686288</v>
      </c>
      <c r="X24" s="417">
        <v>36838687</v>
      </c>
      <c r="Y24" s="417">
        <v>53849119.611000001</v>
      </c>
      <c r="Z24" s="417">
        <v>20300.287581929697</v>
      </c>
      <c r="AA24" s="417">
        <v>10060.794245453499</v>
      </c>
      <c r="AB24" s="417">
        <v>24290977.593839999</v>
      </c>
      <c r="AC24" s="199">
        <v>7541717</v>
      </c>
      <c r="AD24" s="199">
        <v>8258715438</v>
      </c>
      <c r="AE24" s="199">
        <v>134644095.05000001</v>
      </c>
      <c r="AF24" s="199">
        <v>144718579</v>
      </c>
      <c r="AG24" s="199">
        <v>48583.799859999999</v>
      </c>
      <c r="AH24" s="199">
        <v>89765.491999999998</v>
      </c>
      <c r="AI24" s="199">
        <v>29868</v>
      </c>
      <c r="AJ24" s="199">
        <v>6350465.7799999965</v>
      </c>
      <c r="AK24" s="199">
        <v>156386602.79899999</v>
      </c>
      <c r="AL24" s="199">
        <v>16333947.999999998</v>
      </c>
      <c r="AM24" s="199">
        <v>27505950</v>
      </c>
      <c r="AN24" s="199">
        <v>152557</v>
      </c>
      <c r="AO24" s="199">
        <v>421738.70455999998</v>
      </c>
      <c r="AP24" s="199">
        <v>62321</v>
      </c>
      <c r="AQ24" s="199">
        <v>9706.5418181103305</v>
      </c>
      <c r="AR24" s="199">
        <v>91318.878259778401</v>
      </c>
      <c r="AS24" s="199">
        <v>246483.86516993691</v>
      </c>
    </row>
    <row r="25" spans="1:45">
      <c r="A25" s="489"/>
      <c r="B25" s="489"/>
      <c r="C25" s="491"/>
      <c r="D25" s="490" t="s">
        <v>405</v>
      </c>
      <c r="E25" s="490"/>
      <c r="F25" s="490"/>
      <c r="G25" s="490">
        <v>1022</v>
      </c>
      <c r="H25" s="199"/>
      <c r="I25" s="485">
        <v>1022</v>
      </c>
      <c r="J25" s="417">
        <v>9072599.5399999991</v>
      </c>
      <c r="K25" s="417">
        <v>11250.224329532753</v>
      </c>
      <c r="L25" s="417">
        <v>3143480.9330500001</v>
      </c>
      <c r="M25" s="417">
        <v>44833.725460710004</v>
      </c>
      <c r="N25" s="417">
        <v>79196.386782850488</v>
      </c>
      <c r="O25" s="417">
        <v>9236281462</v>
      </c>
      <c r="P25" s="417">
        <v>2681310913.7740002</v>
      </c>
      <c r="Q25" s="417">
        <v>114585</v>
      </c>
      <c r="R25" s="417">
        <v>7553</v>
      </c>
      <c r="S25" s="417">
        <v>11399860</v>
      </c>
      <c r="T25" s="417">
        <v>4168510</v>
      </c>
      <c r="U25" s="417">
        <v>16907579.8083</v>
      </c>
      <c r="V25" s="417">
        <v>13456915</v>
      </c>
      <c r="W25" s="417">
        <v>73368.38916947777</v>
      </c>
      <c r="X25" s="417">
        <v>553356</v>
      </c>
      <c r="Y25" s="417">
        <v>99679940</v>
      </c>
      <c r="Z25" s="417">
        <v>38186.11392856975</v>
      </c>
      <c r="AA25" s="417">
        <v>79810.589337505487</v>
      </c>
      <c r="AB25" s="417">
        <v>30131359.126979999</v>
      </c>
      <c r="AC25" s="199">
        <v>6641339</v>
      </c>
      <c r="AD25" s="199">
        <v>46841344331</v>
      </c>
      <c r="AE25" s="199">
        <v>6135939.3449999997</v>
      </c>
      <c r="AF25" s="199">
        <v>22972890</v>
      </c>
      <c r="AG25" s="199">
        <v>28659.13407715</v>
      </c>
      <c r="AH25" s="199">
        <v>28706.842000000001</v>
      </c>
      <c r="AI25" s="199">
        <v>20115</v>
      </c>
      <c r="AJ25" s="199">
        <v>411322707.65190601</v>
      </c>
      <c r="AK25" s="199">
        <v>65624791.827</v>
      </c>
      <c r="AL25" s="199">
        <v>129402182.00000001</v>
      </c>
      <c r="AM25" s="199">
        <v>84269200</v>
      </c>
      <c r="AN25" s="199">
        <v>28663</v>
      </c>
      <c r="AO25" s="199">
        <v>138858.29543999999</v>
      </c>
      <c r="AP25" s="199">
        <v>15438</v>
      </c>
      <c r="AQ25" s="199">
        <v>7606.192284830001</v>
      </c>
      <c r="AR25" s="199">
        <v>11559.312236523599</v>
      </c>
      <c r="AS25" s="199">
        <v>5337.2019337271568</v>
      </c>
    </row>
    <row r="26" spans="1:45">
      <c r="A26" s="489"/>
      <c r="B26" s="489"/>
      <c r="C26" s="491"/>
      <c r="D26" s="314" t="s">
        <v>407</v>
      </c>
      <c r="E26" s="490"/>
      <c r="F26" s="490"/>
      <c r="G26" s="490">
        <v>1023</v>
      </c>
      <c r="H26" s="199"/>
      <c r="I26" s="485">
        <v>1023</v>
      </c>
      <c r="J26" s="417">
        <v>20140208.100000001</v>
      </c>
      <c r="K26" s="417">
        <v>12217.609403115603</v>
      </c>
      <c r="L26" s="417">
        <v>32537326.66006</v>
      </c>
      <c r="M26" s="417">
        <v>64801.501287220002</v>
      </c>
      <c r="N26" s="417">
        <v>141880.26803642418</v>
      </c>
      <c r="O26" s="417">
        <v>26235918322</v>
      </c>
      <c r="P26" s="417">
        <v>30469555074.060001</v>
      </c>
      <c r="Q26" s="417">
        <v>431403</v>
      </c>
      <c r="R26" s="417">
        <v>18961</v>
      </c>
      <c r="S26" s="417">
        <v>87382268</v>
      </c>
      <c r="T26" s="417">
        <v>7596612</v>
      </c>
      <c r="U26" s="417">
        <v>37961688.092760004</v>
      </c>
      <c r="V26" s="417">
        <v>8606177</v>
      </c>
      <c r="W26" s="417">
        <v>107325.97883587441</v>
      </c>
      <c r="X26" s="417">
        <v>52237225</v>
      </c>
      <c r="Y26" s="417">
        <v>226226495.86899999</v>
      </c>
      <c r="Z26" s="417">
        <v>89522.9535544838</v>
      </c>
      <c r="AA26" s="417">
        <v>163847.6221554676</v>
      </c>
      <c r="AB26" s="417">
        <v>70386634.985259995</v>
      </c>
      <c r="AC26" s="199">
        <v>4963591</v>
      </c>
      <c r="AD26" s="199">
        <v>123469757705</v>
      </c>
      <c r="AE26" s="199">
        <v>76929471.922000006</v>
      </c>
      <c r="AF26" s="199">
        <v>136268136</v>
      </c>
      <c r="AG26" s="199">
        <v>45776.672761559996</v>
      </c>
      <c r="AH26" s="199">
        <v>127013.893</v>
      </c>
      <c r="AI26" s="199">
        <v>32243</v>
      </c>
      <c r="AJ26" s="199">
        <v>272803338.650208</v>
      </c>
      <c r="AK26" s="199">
        <v>301158351.57499999</v>
      </c>
      <c r="AL26" s="199">
        <v>509963573.00000006</v>
      </c>
      <c r="AM26" s="199">
        <v>197893328</v>
      </c>
      <c r="AN26" s="199">
        <v>138159</v>
      </c>
      <c r="AO26" s="199">
        <v>223507</v>
      </c>
      <c r="AP26" s="199">
        <v>41222</v>
      </c>
      <c r="AQ26" s="199">
        <v>5241.0271948101008</v>
      </c>
      <c r="AR26" s="199">
        <v>65928.89946340429</v>
      </c>
      <c r="AS26" s="199">
        <v>74051.568569909345</v>
      </c>
    </row>
    <row r="27" spans="1:45">
      <c r="A27" s="489"/>
      <c r="B27" s="489"/>
      <c r="C27" s="491"/>
      <c r="D27" s="314" t="s">
        <v>409</v>
      </c>
      <c r="E27" s="490"/>
      <c r="F27" s="490"/>
      <c r="G27" s="490">
        <v>1024</v>
      </c>
      <c r="H27" s="199"/>
      <c r="I27" s="485">
        <v>1024</v>
      </c>
      <c r="J27" s="417">
        <v>2043265.08</v>
      </c>
      <c r="K27" s="417">
        <v>8790.1944832727586</v>
      </c>
      <c r="L27" s="417">
        <v>2449441.2520300001</v>
      </c>
      <c r="M27" s="417">
        <v>5370.0168820299996</v>
      </c>
      <c r="N27" s="417">
        <v>7422.9519297905699</v>
      </c>
      <c r="O27" s="417">
        <v>5435443775</v>
      </c>
      <c r="P27" s="417">
        <v>4159387785.1399999</v>
      </c>
      <c r="Q27" s="417">
        <v>26557</v>
      </c>
      <c r="R27" s="417">
        <v>34768</v>
      </c>
      <c r="S27" s="417">
        <v>10736044</v>
      </c>
      <c r="T27" s="417">
        <v>1141082</v>
      </c>
      <c r="U27" s="417">
        <v>3470222.8212600001</v>
      </c>
      <c r="V27" s="417">
        <v>1405525</v>
      </c>
      <c r="W27" s="417">
        <v>32409.088647784756</v>
      </c>
      <c r="X27" s="417">
        <v>5491986</v>
      </c>
      <c r="Y27" s="417">
        <v>21068880</v>
      </c>
      <c r="Z27" s="417">
        <v>19626.598605716499</v>
      </c>
      <c r="AA27" s="417">
        <v>66024.642295115962</v>
      </c>
      <c r="AB27" s="417">
        <v>4813538.4151499998</v>
      </c>
      <c r="AC27" s="199">
        <v>8093326</v>
      </c>
      <c r="AD27" s="199">
        <v>27848295492</v>
      </c>
      <c r="AE27" s="199">
        <v>10858693.832</v>
      </c>
      <c r="AF27" s="199">
        <v>52693979</v>
      </c>
      <c r="AG27" s="199">
        <v>6613.6735440000002</v>
      </c>
      <c r="AH27" s="199">
        <v>1525.8230000000001</v>
      </c>
      <c r="AI27" s="199">
        <v>3781</v>
      </c>
      <c r="AJ27" s="199">
        <v>17574975.175889</v>
      </c>
      <c r="AK27" s="199">
        <v>12645028</v>
      </c>
      <c r="AL27" s="199">
        <v>179862202</v>
      </c>
      <c r="AM27" s="199">
        <v>15684317</v>
      </c>
      <c r="AN27" s="199">
        <v>18198</v>
      </c>
      <c r="AO27" s="199">
        <v>45690.754999999997</v>
      </c>
      <c r="AP27" s="199">
        <v>26462</v>
      </c>
      <c r="AQ27" s="199">
        <v>0.20144000000000001</v>
      </c>
      <c r="AR27" s="199">
        <v>5932.5086180923299</v>
      </c>
      <c r="AS27" s="199">
        <v>52593.702500344094</v>
      </c>
    </row>
    <row r="28" spans="1:45">
      <c r="A28" s="489"/>
      <c r="B28" s="489"/>
      <c r="C28" s="491"/>
      <c r="D28" s="490" t="s">
        <v>411</v>
      </c>
      <c r="E28" s="490"/>
      <c r="F28" s="490"/>
      <c r="G28" s="490">
        <v>1031</v>
      </c>
      <c r="H28" s="199"/>
      <c r="I28" s="485">
        <v>1031</v>
      </c>
      <c r="J28" s="417">
        <v>1783273.4724600001</v>
      </c>
      <c r="K28" s="417">
        <v>1900.13159023443</v>
      </c>
      <c r="L28" s="417">
        <v>-341599.95973</v>
      </c>
      <c r="M28" s="417">
        <v>4780.1612000100004</v>
      </c>
      <c r="N28" s="417">
        <v>13396.41780435</v>
      </c>
      <c r="O28" s="417">
        <v>950455056</v>
      </c>
      <c r="P28" s="417">
        <v>378246323.70000005</v>
      </c>
      <c r="Q28" s="417">
        <v>15523</v>
      </c>
      <c r="R28" s="417">
        <v>0</v>
      </c>
      <c r="S28" s="417">
        <v>10079533</v>
      </c>
      <c r="T28" s="417">
        <v>2533700</v>
      </c>
      <c r="U28" s="417">
        <v>6457790.9417241449</v>
      </c>
      <c r="V28" s="417">
        <v>3187584.53</v>
      </c>
      <c r="W28" s="417">
        <v>35056.312490000004</v>
      </c>
      <c r="X28" s="417">
        <v>4420550</v>
      </c>
      <c r="Y28" s="417">
        <v>15219341.975</v>
      </c>
      <c r="Z28" s="417">
        <v>5811.86853010504</v>
      </c>
      <c r="AA28" s="417">
        <v>21825.9599643656</v>
      </c>
      <c r="AB28" s="417">
        <v>6536185.60714701</v>
      </c>
      <c r="AC28" s="199">
        <v>1012347</v>
      </c>
      <c r="AD28" s="199">
        <v>10320399912</v>
      </c>
      <c r="AE28" s="199">
        <v>10555000</v>
      </c>
      <c r="AF28" s="199">
        <v>4128285</v>
      </c>
      <c r="AG28" s="199">
        <v>404.09724461675268</v>
      </c>
      <c r="AH28" s="199">
        <v>3688.8812378842263</v>
      </c>
      <c r="AI28" s="199">
        <v>2250</v>
      </c>
      <c r="AJ28" s="199">
        <v>7770253.2734661596</v>
      </c>
      <c r="AK28" s="199">
        <v>14582788.198320201</v>
      </c>
      <c r="AL28" s="199">
        <v>7837524.5201662704</v>
      </c>
      <c r="AM28" s="199">
        <v>17908786</v>
      </c>
      <c r="AN28" s="199">
        <v>12425</v>
      </c>
      <c r="AO28" s="199">
        <v>33861.291900999997</v>
      </c>
      <c r="AP28" s="199">
        <v>8780</v>
      </c>
      <c r="AQ28" s="199">
        <v>1222.76650392994</v>
      </c>
      <c r="AR28" s="199">
        <v>8707</v>
      </c>
      <c r="AS28" s="199">
        <v>6288.6393003995527</v>
      </c>
    </row>
    <row r="29" spans="1:45">
      <c r="A29" s="489"/>
      <c r="B29" s="489"/>
      <c r="C29" s="491"/>
      <c r="D29" s="490" t="s">
        <v>412</v>
      </c>
      <c r="E29" s="490"/>
      <c r="F29" s="490"/>
      <c r="G29" s="490">
        <v>1103</v>
      </c>
      <c r="H29" s="199"/>
      <c r="I29" s="485">
        <v>1103</v>
      </c>
      <c r="J29" s="417">
        <v>251962129.50400004</v>
      </c>
      <c r="K29" s="417">
        <v>267962.03641957376</v>
      </c>
      <c r="L29" s="417">
        <v>241355318.71219003</v>
      </c>
      <c r="M29" s="417">
        <v>491115.4473474035</v>
      </c>
      <c r="N29" s="417">
        <v>1286322.1365683451</v>
      </c>
      <c r="O29" s="417">
        <v>442617677936.70001</v>
      </c>
      <c r="P29" s="417">
        <v>264167962031.49652</v>
      </c>
      <c r="Q29" s="417">
        <v>3292540.4</v>
      </c>
      <c r="R29" s="417">
        <v>1536474.1</v>
      </c>
      <c r="S29" s="417">
        <v>714310914</v>
      </c>
      <c r="T29" s="417">
        <v>210947217</v>
      </c>
      <c r="U29" s="417">
        <v>350942361.37326944</v>
      </c>
      <c r="V29" s="417">
        <v>224944838.69</v>
      </c>
      <c r="W29" s="417">
        <v>1523092.1421796042</v>
      </c>
      <c r="X29" s="417">
        <v>532583757.39999998</v>
      </c>
      <c r="Y29" s="417">
        <v>1879908455.8926001</v>
      </c>
      <c r="Z29" s="417">
        <v>1189082.7551169149</v>
      </c>
      <c r="AA29" s="417">
        <v>1610995.7478372389</v>
      </c>
      <c r="AB29" s="417">
        <v>744847573.46797657</v>
      </c>
      <c r="AC29" s="199">
        <v>255899383</v>
      </c>
      <c r="AD29" s="199">
        <v>1219284406683.5</v>
      </c>
      <c r="AE29" s="199">
        <v>682434220.21800005</v>
      </c>
      <c r="AF29" s="199">
        <v>1001572887.9</v>
      </c>
      <c r="AG29" s="199">
        <v>481832.53381540341</v>
      </c>
      <c r="AH29" s="199">
        <v>1167968.0070992983</v>
      </c>
      <c r="AI29" s="199">
        <v>610102.30000000005</v>
      </c>
      <c r="AJ29" s="199">
        <v>2560877687.3844233</v>
      </c>
      <c r="AK29" s="199">
        <v>3024653540.8067999</v>
      </c>
      <c r="AL29" s="199">
        <v>2831613783.7000003</v>
      </c>
      <c r="AM29" s="199">
        <v>2259545989</v>
      </c>
      <c r="AN29" s="199">
        <v>1154943.8</v>
      </c>
      <c r="AO29" s="199">
        <v>2648731.0654505966</v>
      </c>
      <c r="AP29" s="199">
        <v>721545.7</v>
      </c>
      <c r="AQ29" s="199">
        <v>250753.43529971354</v>
      </c>
      <c r="AR29" s="199">
        <v>653923.70862307702</v>
      </c>
      <c r="AS29" s="199">
        <v>802582.45509771432</v>
      </c>
    </row>
    <row r="30" spans="1:45">
      <c r="A30" s="489" t="s">
        <v>57</v>
      </c>
      <c r="B30" s="489" t="s">
        <v>195</v>
      </c>
      <c r="C30" s="491"/>
      <c r="D30" s="490" t="s">
        <v>223</v>
      </c>
      <c r="E30" s="490"/>
      <c r="F30" s="490"/>
      <c r="G30" s="490">
        <v>1033</v>
      </c>
      <c r="H30" s="199"/>
      <c r="I30" s="485">
        <v>1033</v>
      </c>
      <c r="J30" s="417">
        <v>10406968.443</v>
      </c>
      <c r="K30" s="417">
        <v>37165.007217496852</v>
      </c>
      <c r="L30" s="417">
        <v>29149922.784420002</v>
      </c>
      <c r="M30" s="417">
        <v>22679.504417700002</v>
      </c>
      <c r="N30" s="417">
        <v>36721.781897552843</v>
      </c>
      <c r="O30" s="417">
        <v>100960761793</v>
      </c>
      <c r="P30" s="417">
        <v>59304095133.996719</v>
      </c>
      <c r="Q30" s="417">
        <v>39817</v>
      </c>
      <c r="R30" s="417">
        <v>2743</v>
      </c>
      <c r="S30" s="417">
        <v>18216091</v>
      </c>
      <c r="T30" s="417">
        <v>959354</v>
      </c>
      <c r="U30" s="417">
        <v>5823611.9199999999</v>
      </c>
      <c r="V30" s="417">
        <v>3863916</v>
      </c>
      <c r="W30" s="417">
        <v>39597.849000000002</v>
      </c>
      <c r="X30" s="417">
        <v>36105066</v>
      </c>
      <c r="Y30" s="417">
        <v>37137922.808077902</v>
      </c>
      <c r="Z30" s="417">
        <v>31794.089999999967</v>
      </c>
      <c r="AA30" s="417">
        <v>38356.195875866986</v>
      </c>
      <c r="AB30" s="417">
        <v>20078163.626699015</v>
      </c>
      <c r="AC30" s="199">
        <v>2245722</v>
      </c>
      <c r="AD30" s="199">
        <v>56074920911.230003</v>
      </c>
      <c r="AE30" s="199">
        <v>92696973.685000002</v>
      </c>
      <c r="AF30" s="199">
        <v>60008476</v>
      </c>
      <c r="AG30" s="199">
        <v>26317</v>
      </c>
      <c r="AH30" s="199">
        <v>50810.879000000001</v>
      </c>
      <c r="AI30" s="199">
        <v>12590</v>
      </c>
      <c r="AJ30" s="199">
        <v>48276306.797574997</v>
      </c>
      <c r="AK30" s="199">
        <v>93499998.780721158</v>
      </c>
      <c r="AL30" s="199">
        <v>115657793.74462757</v>
      </c>
      <c r="AM30" s="199">
        <v>44069754</v>
      </c>
      <c r="AN30" s="199">
        <v>31310</v>
      </c>
      <c r="AO30" s="199">
        <v>109829.84630073962</v>
      </c>
      <c r="AP30" s="199">
        <v>19363</v>
      </c>
      <c r="AQ30" s="199">
        <v>452.4659687473312</v>
      </c>
      <c r="AR30" s="199">
        <v>42191</v>
      </c>
      <c r="AS30" s="199">
        <v>67415.158541101933</v>
      </c>
    </row>
    <row r="31" spans="1:45" ht="12.75" customHeight="1">
      <c r="A31" s="489"/>
      <c r="B31" s="489"/>
      <c r="C31" s="491"/>
      <c r="D31" s="490" t="s">
        <v>120</v>
      </c>
      <c r="E31" s="490"/>
      <c r="F31" s="490"/>
      <c r="G31" s="490">
        <v>1034</v>
      </c>
      <c r="H31" s="199"/>
      <c r="I31" s="485">
        <v>1034</v>
      </c>
      <c r="J31" s="417">
        <v>689686.98941000004</v>
      </c>
      <c r="K31" s="417">
        <v>0</v>
      </c>
      <c r="L31" s="417">
        <v>0</v>
      </c>
      <c r="M31" s="417">
        <v>0</v>
      </c>
      <c r="N31" s="417">
        <v>8.2244419999999998</v>
      </c>
      <c r="O31" s="417">
        <v>278336726</v>
      </c>
      <c r="P31" s="417">
        <v>327479653.63</v>
      </c>
      <c r="Q31" s="417">
        <v>1447</v>
      </c>
      <c r="R31" s="417">
        <v>0</v>
      </c>
      <c r="S31" s="417">
        <v>0</v>
      </c>
      <c r="T31" s="417">
        <v>0</v>
      </c>
      <c r="U31" s="417">
        <v>53</v>
      </c>
      <c r="V31" s="417">
        <v>263467</v>
      </c>
      <c r="W31" s="417">
        <v>0</v>
      </c>
      <c r="X31" s="417">
        <v>102225</v>
      </c>
      <c r="Y31" s="417">
        <v>0</v>
      </c>
      <c r="Z31" s="417">
        <v>0</v>
      </c>
      <c r="AA31" s="417">
        <v>0</v>
      </c>
      <c r="AB31" s="417">
        <v>0</v>
      </c>
      <c r="AC31" s="199">
        <v>1901856</v>
      </c>
      <c r="AD31" s="199">
        <v>30481437297</v>
      </c>
      <c r="AE31" s="199">
        <v>0</v>
      </c>
      <c r="AF31" s="199">
        <v>67725</v>
      </c>
      <c r="AG31" s="199">
        <v>0</v>
      </c>
      <c r="AH31" s="199">
        <v>102.651</v>
      </c>
      <c r="AI31" s="199">
        <v>0</v>
      </c>
      <c r="AJ31" s="199">
        <v>477351</v>
      </c>
      <c r="AK31" s="199">
        <v>0</v>
      </c>
      <c r="AL31" s="199">
        <v>0</v>
      </c>
      <c r="AM31" s="199">
        <v>0</v>
      </c>
      <c r="AN31" s="199">
        <v>0</v>
      </c>
      <c r="AO31" s="199">
        <v>2183.0775249246894</v>
      </c>
      <c r="AP31" s="199">
        <v>1223</v>
      </c>
      <c r="AQ31" s="199">
        <v>0</v>
      </c>
      <c r="AR31" s="199">
        <v>0</v>
      </c>
      <c r="AS31" s="199">
        <v>5150.3567879613547</v>
      </c>
    </row>
    <row r="32" spans="1:45">
      <c r="A32" s="489"/>
      <c r="B32" s="489"/>
      <c r="C32" s="490"/>
      <c r="D32" s="490" t="s">
        <v>222</v>
      </c>
      <c r="E32" s="490"/>
      <c r="F32" s="490"/>
      <c r="G32" s="490">
        <v>1035</v>
      </c>
      <c r="H32" s="199"/>
      <c r="I32" s="485">
        <v>1035</v>
      </c>
      <c r="J32" s="417">
        <v>1541186.6049599999</v>
      </c>
      <c r="K32" s="417">
        <v>2118.3646608180343</v>
      </c>
      <c r="L32" s="417">
        <v>5058919.0086199995</v>
      </c>
      <c r="M32" s="417">
        <v>11507.520469390001</v>
      </c>
      <c r="N32" s="417">
        <v>5802.9013500000001</v>
      </c>
      <c r="O32" s="417">
        <v>23917968861</v>
      </c>
      <c r="P32" s="417">
        <v>6168631979.3000031</v>
      </c>
      <c r="Q32" s="417">
        <v>2112</v>
      </c>
      <c r="R32" s="417">
        <v>0</v>
      </c>
      <c r="S32" s="417">
        <v>15298885</v>
      </c>
      <c r="T32" s="417">
        <v>122277.77308999999</v>
      </c>
      <c r="U32" s="417">
        <v>501264.9</v>
      </c>
      <c r="V32" s="417">
        <v>416884</v>
      </c>
      <c r="W32" s="417">
        <v>13156.59</v>
      </c>
      <c r="X32" s="417">
        <v>2219429</v>
      </c>
      <c r="Y32" s="417">
        <v>16276980.149747901</v>
      </c>
      <c r="Z32" s="417">
        <v>11470.272758999999</v>
      </c>
      <c r="AA32" s="417">
        <v>44930.384934002141</v>
      </c>
      <c r="AB32" s="417">
        <v>3894238.3544484195</v>
      </c>
      <c r="AC32" s="199">
        <v>1684153</v>
      </c>
      <c r="AD32" s="199">
        <v>23186748030</v>
      </c>
      <c r="AE32" s="199">
        <v>27493011.022999998</v>
      </c>
      <c r="AF32" s="199">
        <v>68890073</v>
      </c>
      <c r="AG32" s="199">
        <v>31357</v>
      </c>
      <c r="AH32" s="199">
        <v>22562.562999999998</v>
      </c>
      <c r="AI32" s="199">
        <v>3299</v>
      </c>
      <c r="AJ32" s="199">
        <v>30034085.345120002</v>
      </c>
      <c r="AK32" s="199">
        <v>11668781.710595785</v>
      </c>
      <c r="AL32" s="199">
        <v>33097640.721025717</v>
      </c>
      <c r="AM32" s="199">
        <v>4637285</v>
      </c>
      <c r="AN32" s="199">
        <v>22515</v>
      </c>
      <c r="AO32" s="199">
        <v>10886.829430350002</v>
      </c>
      <c r="AP32" s="199">
        <v>15601</v>
      </c>
      <c r="AQ32" s="199">
        <v>0</v>
      </c>
      <c r="AR32" s="199">
        <v>22930</v>
      </c>
      <c r="AS32" s="199">
        <v>14145</v>
      </c>
    </row>
    <row r="33" spans="1:45">
      <c r="A33" s="489"/>
      <c r="B33" s="489"/>
      <c r="C33" s="490" t="s">
        <v>224</v>
      </c>
      <c r="D33" s="490" t="s">
        <v>15</v>
      </c>
      <c r="E33" s="490"/>
      <c r="F33" s="490"/>
      <c r="G33" s="490">
        <v>1036</v>
      </c>
      <c r="H33" s="199"/>
      <c r="I33" s="485">
        <v>1036</v>
      </c>
      <c r="J33" s="417">
        <v>1446147.8205900199</v>
      </c>
      <c r="K33" s="417">
        <v>3921.2454371860208</v>
      </c>
      <c r="L33" s="417">
        <v>6377874.4896200001</v>
      </c>
      <c r="M33" s="417">
        <v>7365.3077625000033</v>
      </c>
      <c r="N33" s="417">
        <v>729.19609700000001</v>
      </c>
      <c r="O33" s="417">
        <v>9180179316</v>
      </c>
      <c r="P33" s="417">
        <v>8185153046.7700043</v>
      </c>
      <c r="Q33" s="417">
        <v>260649</v>
      </c>
      <c r="R33" s="417">
        <v>79732.584853615073</v>
      </c>
      <c r="S33" s="417">
        <v>1862279</v>
      </c>
      <c r="T33" s="417">
        <v>24683.429779999999</v>
      </c>
      <c r="U33" s="417">
        <v>163028</v>
      </c>
      <c r="V33" s="417">
        <v>0</v>
      </c>
      <c r="W33" s="417">
        <v>470.4942200000005</v>
      </c>
      <c r="X33" s="417">
        <v>38758169</v>
      </c>
      <c r="Y33" s="417">
        <v>0</v>
      </c>
      <c r="Z33" s="417">
        <v>3575.4086360612037</v>
      </c>
      <c r="AA33" s="417">
        <v>0</v>
      </c>
      <c r="AB33" s="417">
        <v>6787762.1504100002</v>
      </c>
      <c r="AC33" s="199">
        <v>2681086</v>
      </c>
      <c r="AD33" s="199">
        <v>14514036749.700001</v>
      </c>
      <c r="AE33" s="199">
        <v>7375983.6125169983</v>
      </c>
      <c r="AF33" s="199">
        <v>5841226</v>
      </c>
      <c r="AG33" s="199">
        <v>3624</v>
      </c>
      <c r="AH33" s="199">
        <v>12946.189</v>
      </c>
      <c r="AI33" s="199">
        <v>484</v>
      </c>
      <c r="AJ33" s="199">
        <v>86652820</v>
      </c>
      <c r="AK33" s="199">
        <v>39284789.002011448</v>
      </c>
      <c r="AL33" s="199">
        <v>38280453.595380001</v>
      </c>
      <c r="AM33" s="199">
        <v>9720736</v>
      </c>
      <c r="AN33" s="199">
        <v>5120.9799534190779</v>
      </c>
      <c r="AO33" s="199">
        <v>12233.037394825955</v>
      </c>
      <c r="AP33" s="199">
        <v>977</v>
      </c>
      <c r="AQ33" s="199">
        <v>886.98306614849992</v>
      </c>
      <c r="AR33" s="199">
        <v>808</v>
      </c>
      <c r="AS33" s="199">
        <v>5573.2380600325478</v>
      </c>
    </row>
    <row r="34" spans="1:45">
      <c r="A34" s="489"/>
      <c r="B34" s="489"/>
      <c r="C34" s="490"/>
      <c r="D34" s="490" t="s">
        <v>16</v>
      </c>
      <c r="E34" s="490"/>
      <c r="F34" s="490"/>
      <c r="G34" s="490">
        <v>1037</v>
      </c>
      <c r="H34" s="199"/>
      <c r="I34" s="485">
        <v>1037</v>
      </c>
      <c r="J34" s="417">
        <v>3069586.35001241</v>
      </c>
      <c r="K34" s="417">
        <v>521.18582560034588</v>
      </c>
      <c r="L34" s="417">
        <v>1809572.7552400001</v>
      </c>
      <c r="M34" s="417">
        <v>8669.7975044600043</v>
      </c>
      <c r="N34" s="417">
        <v>19510.865826000001</v>
      </c>
      <c r="O34" s="417">
        <v>13451781795</v>
      </c>
      <c r="P34" s="417">
        <v>9650118173.6200027</v>
      </c>
      <c r="Q34" s="417">
        <v>2478</v>
      </c>
      <c r="R34" s="417">
        <v>1148.7584939599999</v>
      </c>
      <c r="S34" s="417">
        <v>7661639</v>
      </c>
      <c r="T34" s="417">
        <v>2950.1372200000005</v>
      </c>
      <c r="U34" s="417">
        <v>59010</v>
      </c>
      <c r="V34" s="417">
        <v>676135</v>
      </c>
      <c r="W34" s="417">
        <v>15661.458709999999</v>
      </c>
      <c r="X34" s="417">
        <v>1737796</v>
      </c>
      <c r="Y34" s="417">
        <v>7898385.96113302</v>
      </c>
      <c r="Z34" s="417">
        <v>9651.4087513479863</v>
      </c>
      <c r="AA34" s="417">
        <v>58515.281872525389</v>
      </c>
      <c r="AB34" s="417">
        <v>18185045.666219983</v>
      </c>
      <c r="AC34" s="199">
        <v>14050355</v>
      </c>
      <c r="AD34" s="199">
        <v>0</v>
      </c>
      <c r="AE34" s="199">
        <v>5530177.6496699983</v>
      </c>
      <c r="AF34" s="199">
        <v>20545572</v>
      </c>
      <c r="AG34" s="199">
        <v>2014</v>
      </c>
      <c r="AH34" s="199">
        <v>10053.529</v>
      </c>
      <c r="AI34" s="199">
        <v>625</v>
      </c>
      <c r="AJ34" s="199">
        <v>3364343</v>
      </c>
      <c r="AK34" s="199">
        <v>365199.6374771999</v>
      </c>
      <c r="AL34" s="199">
        <v>26660714.757944863</v>
      </c>
      <c r="AM34" s="199">
        <v>12696889</v>
      </c>
      <c r="AN34" s="199">
        <v>4846.8558814735443</v>
      </c>
      <c r="AO34" s="199">
        <v>30710.358260515241</v>
      </c>
      <c r="AP34" s="199">
        <v>3836</v>
      </c>
      <c r="AQ34" s="199">
        <v>0</v>
      </c>
      <c r="AR34" s="199">
        <v>4247</v>
      </c>
      <c r="AS34" s="199">
        <v>24602.189585002401</v>
      </c>
    </row>
    <row r="35" spans="1:45">
      <c r="A35" s="489"/>
      <c r="B35" s="489"/>
      <c r="C35" s="490"/>
      <c r="D35" s="490" t="s">
        <v>17</v>
      </c>
      <c r="E35" s="490"/>
      <c r="F35" s="490"/>
      <c r="G35" s="490">
        <v>1038</v>
      </c>
      <c r="H35" s="199"/>
      <c r="I35" s="485">
        <v>1038</v>
      </c>
      <c r="J35" s="417">
        <v>323897.23039536801</v>
      </c>
      <c r="K35" s="417">
        <v>0</v>
      </c>
      <c r="L35" s="417">
        <v>0</v>
      </c>
      <c r="M35" s="417">
        <v>26.864946550000006</v>
      </c>
      <c r="N35" s="417">
        <v>0</v>
      </c>
      <c r="O35" s="417">
        <v>322613994</v>
      </c>
      <c r="P35" s="417">
        <v>50024805.010000005</v>
      </c>
      <c r="Q35" s="417">
        <v>2478</v>
      </c>
      <c r="R35" s="417">
        <v>1794.2796551628705</v>
      </c>
      <c r="S35" s="417">
        <v>135741</v>
      </c>
      <c r="T35" s="417">
        <v>5004</v>
      </c>
      <c r="U35" s="417">
        <v>21517</v>
      </c>
      <c r="V35" s="417">
        <v>4801</v>
      </c>
      <c r="W35" s="417">
        <v>420.99707000000075</v>
      </c>
      <c r="X35" s="417">
        <v>132622</v>
      </c>
      <c r="Y35" s="417">
        <v>3409801</v>
      </c>
      <c r="Z35" s="417">
        <v>361.59895841607783</v>
      </c>
      <c r="AA35" s="417">
        <v>2058.0920000000001</v>
      </c>
      <c r="AB35" s="417">
        <v>252324.11260981401</v>
      </c>
      <c r="AC35" s="199">
        <v>205820</v>
      </c>
      <c r="AD35" s="199">
        <v>0</v>
      </c>
      <c r="AE35" s="199">
        <v>1595723.811</v>
      </c>
      <c r="AF35" s="199">
        <v>833888</v>
      </c>
      <c r="AG35" s="199">
        <v>0</v>
      </c>
      <c r="AH35" s="199">
        <v>0</v>
      </c>
      <c r="AI35" s="199">
        <v>16</v>
      </c>
      <c r="AJ35" s="199">
        <v>5843886</v>
      </c>
      <c r="AK35" s="199">
        <v>20240.078335999984</v>
      </c>
      <c r="AL35" s="199">
        <v>0</v>
      </c>
      <c r="AM35" s="199">
        <v>171479</v>
      </c>
      <c r="AN35" s="199">
        <v>624.39408673154674</v>
      </c>
      <c r="AO35" s="199">
        <v>1043.4608885138884</v>
      </c>
      <c r="AP35" s="199">
        <v>2271</v>
      </c>
      <c r="AQ35" s="199">
        <v>0</v>
      </c>
      <c r="AR35" s="199">
        <v>1901</v>
      </c>
      <c r="AS35" s="199">
        <v>1949.9390000000001</v>
      </c>
    </row>
    <row r="36" spans="1:45">
      <c r="A36" s="489"/>
      <c r="B36" s="489"/>
      <c r="C36" s="490"/>
      <c r="D36" s="490" t="s">
        <v>18</v>
      </c>
      <c r="E36" s="490"/>
      <c r="F36" s="490"/>
      <c r="G36" s="490">
        <v>1039</v>
      </c>
      <c r="H36" s="199"/>
      <c r="I36" s="485">
        <v>1039</v>
      </c>
      <c r="J36" s="417">
        <v>0</v>
      </c>
      <c r="K36" s="417">
        <v>0</v>
      </c>
      <c r="L36" s="417">
        <v>0</v>
      </c>
      <c r="M36" s="417">
        <v>700.58689626</v>
      </c>
      <c r="N36" s="417">
        <v>0</v>
      </c>
      <c r="O36" s="417">
        <v>0</v>
      </c>
      <c r="P36" s="417">
        <v>799317352</v>
      </c>
      <c r="Q36" s="417">
        <v>1447</v>
      </c>
      <c r="R36" s="417">
        <v>0</v>
      </c>
      <c r="S36" s="417">
        <v>499757</v>
      </c>
      <c r="T36" s="417">
        <v>0</v>
      </c>
      <c r="U36" s="417">
        <v>0</v>
      </c>
      <c r="V36" s="417">
        <v>0</v>
      </c>
      <c r="W36" s="417">
        <v>0</v>
      </c>
      <c r="X36" s="417">
        <v>0</v>
      </c>
      <c r="Y36" s="417">
        <v>0</v>
      </c>
      <c r="Z36" s="417">
        <v>0</v>
      </c>
      <c r="AA36" s="417">
        <v>0</v>
      </c>
      <c r="AB36" s="417">
        <v>3254142.7512272317</v>
      </c>
      <c r="AC36" s="199">
        <v>0</v>
      </c>
      <c r="AD36" s="199">
        <v>0</v>
      </c>
      <c r="AE36" s="199">
        <v>0</v>
      </c>
      <c r="AF36" s="199">
        <v>0</v>
      </c>
      <c r="AG36" s="199">
        <v>0</v>
      </c>
      <c r="AH36" s="199">
        <v>0</v>
      </c>
      <c r="AI36" s="199">
        <v>0</v>
      </c>
      <c r="AJ36" s="199">
        <v>0</v>
      </c>
      <c r="AK36" s="199">
        <v>0</v>
      </c>
      <c r="AL36" s="199">
        <v>0</v>
      </c>
      <c r="AM36" s="199">
        <v>2516126</v>
      </c>
      <c r="AN36" s="199">
        <v>249.08049798488548</v>
      </c>
      <c r="AO36" s="199">
        <v>73.730441008470081</v>
      </c>
      <c r="AP36" s="199">
        <v>0</v>
      </c>
      <c r="AQ36" s="199">
        <v>0</v>
      </c>
      <c r="AR36" s="199">
        <v>0</v>
      </c>
      <c r="AS36" s="199">
        <v>0</v>
      </c>
    </row>
    <row r="37" spans="1:45">
      <c r="A37" s="489"/>
      <c r="B37" s="489"/>
      <c r="C37" s="491"/>
      <c r="D37" s="490" t="s">
        <v>147</v>
      </c>
      <c r="E37" s="490"/>
      <c r="F37" s="490"/>
      <c r="G37" s="490">
        <v>1040</v>
      </c>
      <c r="H37" s="199"/>
      <c r="I37" s="485">
        <v>1040</v>
      </c>
      <c r="J37" s="417">
        <v>138818.05451386399</v>
      </c>
      <c r="K37" s="417">
        <v>951.1596230004883</v>
      </c>
      <c r="L37" s="417">
        <v>333056</v>
      </c>
      <c r="M37" s="417">
        <v>3964.2715174399978</v>
      </c>
      <c r="N37" s="417">
        <v>6292.461448</v>
      </c>
      <c r="O37" s="417">
        <v>3158421278</v>
      </c>
      <c r="P37" s="417">
        <v>683264360.29999995</v>
      </c>
      <c r="Q37" s="417">
        <v>21410</v>
      </c>
      <c r="R37" s="417">
        <v>4020.7037574620808</v>
      </c>
      <c r="S37" s="417">
        <v>2874648</v>
      </c>
      <c r="T37" s="417">
        <v>13580</v>
      </c>
      <c r="U37" s="417">
        <v>8120438</v>
      </c>
      <c r="V37" s="417">
        <v>195311</v>
      </c>
      <c r="W37" s="417">
        <v>5690.6319999999996</v>
      </c>
      <c r="X37" s="417">
        <v>790967</v>
      </c>
      <c r="Y37" s="417">
        <v>22583122.5868994</v>
      </c>
      <c r="Z37" s="417">
        <v>6150.5509729999994</v>
      </c>
      <c r="AA37" s="417">
        <v>6138.63466612294</v>
      </c>
      <c r="AB37" s="417">
        <v>2084371.3318395589</v>
      </c>
      <c r="AC37" s="199">
        <v>28492</v>
      </c>
      <c r="AD37" s="199">
        <v>20892297547.439999</v>
      </c>
      <c r="AE37" s="199">
        <v>3529037.1889999998</v>
      </c>
      <c r="AF37" s="199">
        <v>5434048</v>
      </c>
      <c r="AG37" s="199">
        <v>467</v>
      </c>
      <c r="AH37" s="199">
        <v>5835.4639999999999</v>
      </c>
      <c r="AI37" s="199">
        <v>2457</v>
      </c>
      <c r="AJ37" s="199">
        <v>1550319</v>
      </c>
      <c r="AK37" s="199">
        <v>4695853.4583703829</v>
      </c>
      <c r="AL37" s="199">
        <v>30636170.030765053</v>
      </c>
      <c r="AM37" s="199">
        <v>111367</v>
      </c>
      <c r="AN37" s="199">
        <v>13771.054057126177</v>
      </c>
      <c r="AO37" s="199">
        <v>20555.725999999999</v>
      </c>
      <c r="AP37" s="199">
        <v>488</v>
      </c>
      <c r="AQ37" s="199">
        <v>0</v>
      </c>
      <c r="AR37" s="199">
        <v>483</v>
      </c>
      <c r="AS37" s="199">
        <v>2653.703927535988</v>
      </c>
    </row>
    <row r="38" spans="1:45" ht="12.75" customHeight="1">
      <c r="A38" s="489"/>
      <c r="B38" s="489"/>
      <c r="C38" s="490"/>
      <c r="D38" s="490" t="s">
        <v>216</v>
      </c>
      <c r="E38" s="490"/>
      <c r="F38" s="490"/>
      <c r="G38" s="490">
        <v>1041</v>
      </c>
      <c r="H38" s="199"/>
      <c r="I38" s="485">
        <v>1041</v>
      </c>
      <c r="J38" s="417">
        <v>2073.798870868</v>
      </c>
      <c r="K38" s="417">
        <v>0</v>
      </c>
      <c r="L38" s="417">
        <v>179178.5594</v>
      </c>
      <c r="M38" s="417">
        <v>1415.6336194099997</v>
      </c>
      <c r="N38" s="417">
        <v>726.71241299999997</v>
      </c>
      <c r="O38" s="417">
        <v>8462384</v>
      </c>
      <c r="P38" s="417">
        <v>537955091.37970686</v>
      </c>
      <c r="Q38" s="417">
        <v>3219</v>
      </c>
      <c r="R38" s="417">
        <v>0</v>
      </c>
      <c r="S38" s="417">
        <v>35803</v>
      </c>
      <c r="T38" s="417">
        <v>0</v>
      </c>
      <c r="U38" s="417">
        <v>0</v>
      </c>
      <c r="V38" s="417">
        <v>0</v>
      </c>
      <c r="W38" s="417">
        <v>1499.9951796246219</v>
      </c>
      <c r="X38" s="417">
        <v>241491</v>
      </c>
      <c r="Y38" s="417">
        <v>3292486.0280227899</v>
      </c>
      <c r="Z38" s="417">
        <v>1939.3885082037887</v>
      </c>
      <c r="AA38" s="417">
        <v>0</v>
      </c>
      <c r="AB38" s="417">
        <v>29698.648109999998</v>
      </c>
      <c r="AC38" s="199">
        <v>0</v>
      </c>
      <c r="AD38" s="199">
        <v>8290062501.29</v>
      </c>
      <c r="AE38" s="199">
        <v>0</v>
      </c>
      <c r="AF38" s="199">
        <v>346534</v>
      </c>
      <c r="AG38" s="199">
        <v>0</v>
      </c>
      <c r="AH38" s="199">
        <v>5084.7267510000001</v>
      </c>
      <c r="AI38" s="199">
        <v>0</v>
      </c>
      <c r="AJ38" s="199">
        <v>0</v>
      </c>
      <c r="AK38" s="199">
        <v>3217656.963</v>
      </c>
      <c r="AL38" s="199">
        <v>10513798.432310019</v>
      </c>
      <c r="AM38" s="199">
        <v>9165</v>
      </c>
      <c r="AN38" s="199">
        <v>0</v>
      </c>
      <c r="AO38" s="199">
        <v>11119.19887503634</v>
      </c>
      <c r="AP38" s="199">
        <v>0</v>
      </c>
      <c r="AQ38" s="199">
        <v>0</v>
      </c>
      <c r="AR38" s="199">
        <v>0</v>
      </c>
      <c r="AS38" s="199">
        <v>44.91548790715396</v>
      </c>
    </row>
    <row r="39" spans="1:45">
      <c r="A39" s="489"/>
      <c r="B39" s="489"/>
      <c r="C39" s="491"/>
      <c r="D39" s="490" t="s">
        <v>638</v>
      </c>
      <c r="E39" s="490"/>
      <c r="F39" s="490"/>
      <c r="G39" s="490">
        <v>1213</v>
      </c>
      <c r="H39" s="199"/>
      <c r="I39" s="485">
        <v>1213</v>
      </c>
      <c r="J39" s="417">
        <v>67460.4044472612</v>
      </c>
      <c r="K39" s="417">
        <v>0</v>
      </c>
      <c r="L39" s="417">
        <v>2334738.4408500004</v>
      </c>
      <c r="M39" s="417">
        <v>2217</v>
      </c>
      <c r="N39" s="417">
        <v>45944.947362743173</v>
      </c>
      <c r="O39" s="417">
        <v>517027667</v>
      </c>
      <c r="P39" s="417">
        <v>4539346761.4414444</v>
      </c>
      <c r="Q39" s="417">
        <v>607</v>
      </c>
      <c r="R39" s="417">
        <v>98.379234209950184</v>
      </c>
      <c r="S39" s="417">
        <v>567214.62146893947</v>
      </c>
      <c r="T39" s="417">
        <v>3766316.6375986147</v>
      </c>
      <c r="U39" s="417">
        <v>1118842.9599400004</v>
      </c>
      <c r="V39" s="417">
        <v>726039</v>
      </c>
      <c r="W39" s="417">
        <v>1522.624901240283</v>
      </c>
      <c r="X39" s="417">
        <v>249213</v>
      </c>
      <c r="Y39" s="417">
        <v>5478531.2334439997</v>
      </c>
      <c r="Z39" s="417">
        <v>5680.2817369999993</v>
      </c>
      <c r="AA39" s="417">
        <v>1237.2692783799121</v>
      </c>
      <c r="AB39" s="417">
        <v>287423.70623957901</v>
      </c>
      <c r="AC39" s="199">
        <v>484086</v>
      </c>
      <c r="AD39" s="199">
        <v>8126195708</v>
      </c>
      <c r="AE39" s="199">
        <v>722044.97091131122</v>
      </c>
      <c r="AF39" s="199">
        <v>5958045</v>
      </c>
      <c r="AG39" s="199">
        <v>643.58345399999996</v>
      </c>
      <c r="AH39" s="199">
        <v>21116.239824</v>
      </c>
      <c r="AI39" s="199">
        <v>1087</v>
      </c>
      <c r="AJ39" s="199">
        <v>1018676</v>
      </c>
      <c r="AK39" s="199">
        <v>2132564.398</v>
      </c>
      <c r="AL39" s="199">
        <v>19395192</v>
      </c>
      <c r="AM39" s="199">
        <v>206954</v>
      </c>
      <c r="AN39" s="199">
        <v>12419</v>
      </c>
      <c r="AO39" s="199">
        <v>7644.2229362873404</v>
      </c>
      <c r="AP39" s="199">
        <v>116</v>
      </c>
      <c r="AQ39" s="199">
        <v>9.0729491900071082</v>
      </c>
      <c r="AR39" s="199">
        <v>27665.218152000001</v>
      </c>
      <c r="AS39" s="199">
        <v>3477.0928348405714</v>
      </c>
    </row>
    <row r="40" spans="1:45">
      <c r="A40" s="489"/>
      <c r="B40" s="489"/>
      <c r="C40" s="491" t="s">
        <v>225</v>
      </c>
      <c r="D40" s="490" t="s">
        <v>148</v>
      </c>
      <c r="E40" s="490"/>
      <c r="F40" s="490"/>
      <c r="G40" s="490">
        <v>1043</v>
      </c>
      <c r="H40" s="199"/>
      <c r="I40" s="485">
        <v>1043</v>
      </c>
      <c r="J40" s="417">
        <v>488274.46909000003</v>
      </c>
      <c r="K40" s="417">
        <v>1167</v>
      </c>
      <c r="L40" s="417">
        <v>2607674.9898999999</v>
      </c>
      <c r="M40" s="417">
        <v>8697.7199999999993</v>
      </c>
      <c r="N40" s="417">
        <v>9033.312298509818</v>
      </c>
      <c r="O40" s="417">
        <v>5270020081</v>
      </c>
      <c r="P40" s="417">
        <v>1403321702.85131</v>
      </c>
      <c r="Q40" s="417">
        <v>1452</v>
      </c>
      <c r="R40" s="417">
        <v>689.57444396992605</v>
      </c>
      <c r="S40" s="417">
        <v>3655003.9026359278</v>
      </c>
      <c r="T40" s="417">
        <v>283378.48184465646</v>
      </c>
      <c r="U40" s="417">
        <v>40284.803109999993</v>
      </c>
      <c r="V40" s="417">
        <v>368085</v>
      </c>
      <c r="W40" s="417">
        <v>2507.5684114590044</v>
      </c>
      <c r="X40" s="417">
        <v>1136233</v>
      </c>
      <c r="Y40" s="417">
        <v>5071580.9672930501</v>
      </c>
      <c r="Z40" s="417">
        <v>3002.94663375341</v>
      </c>
      <c r="AA40" s="417">
        <v>4487.1051855780461</v>
      </c>
      <c r="AB40" s="417">
        <v>185959.50956023045</v>
      </c>
      <c r="AC40" s="199">
        <v>430465</v>
      </c>
      <c r="AD40" s="199">
        <v>6268875511.79</v>
      </c>
      <c r="AE40" s="199">
        <v>130382.69840378588</v>
      </c>
      <c r="AF40" s="199">
        <v>8132465.6217399966</v>
      </c>
      <c r="AG40" s="199">
        <v>122.590523</v>
      </c>
      <c r="AH40" s="199">
        <v>5590.290943</v>
      </c>
      <c r="AI40" s="199">
        <v>630.41818123624932</v>
      </c>
      <c r="AJ40" s="199">
        <v>1912555</v>
      </c>
      <c r="AK40" s="199">
        <v>2515401.5929999999</v>
      </c>
      <c r="AL40" s="199">
        <v>1517249</v>
      </c>
      <c r="AM40" s="199">
        <v>1268010.365</v>
      </c>
      <c r="AN40" s="199">
        <v>8468.5809949970899</v>
      </c>
      <c r="AO40" s="199">
        <v>9115.4665403321469</v>
      </c>
      <c r="AP40" s="199">
        <v>3057</v>
      </c>
      <c r="AQ40" s="199">
        <v>12.866005621283186</v>
      </c>
      <c r="AR40" s="199">
        <v>1416</v>
      </c>
      <c r="AS40" s="199">
        <v>7941.3113844082054</v>
      </c>
    </row>
    <row r="41" spans="1:45" ht="12.75" customHeight="1">
      <c r="A41" s="489"/>
      <c r="B41" s="489"/>
      <c r="C41" s="491"/>
      <c r="D41" s="490" t="s">
        <v>19</v>
      </c>
      <c r="E41" s="490"/>
      <c r="F41" s="490"/>
      <c r="G41" s="490">
        <v>1044</v>
      </c>
      <c r="H41" s="199"/>
      <c r="I41" s="485">
        <v>1044</v>
      </c>
      <c r="J41" s="417">
        <v>901431.98282000003</v>
      </c>
      <c r="K41" s="417">
        <v>1660</v>
      </c>
      <c r="L41" s="417">
        <v>2396407.4684500471</v>
      </c>
      <c r="M41" s="417">
        <v>14628.638999999999</v>
      </c>
      <c r="N41" s="417">
        <v>54556.325194839548</v>
      </c>
      <c r="O41" s="417">
        <v>2303785217</v>
      </c>
      <c r="P41" s="417">
        <v>4826937576.6692696</v>
      </c>
      <c r="Q41" s="417">
        <v>23653</v>
      </c>
      <c r="R41" s="417">
        <v>687.26098146982395</v>
      </c>
      <c r="S41" s="417">
        <v>4372359.661540743</v>
      </c>
      <c r="T41" s="417">
        <v>454900.92544419493</v>
      </c>
      <c r="U41" s="417">
        <v>2231376.249053312</v>
      </c>
      <c r="V41" s="417">
        <v>707995</v>
      </c>
      <c r="W41" s="417">
        <v>7598.0397703580784</v>
      </c>
      <c r="X41" s="417">
        <v>15574889</v>
      </c>
      <c r="Y41" s="417">
        <v>39418717.0958139</v>
      </c>
      <c r="Z41" s="417">
        <v>5967.2489549087277</v>
      </c>
      <c r="AA41" s="417">
        <v>5577.1024195854825</v>
      </c>
      <c r="AB41" s="417">
        <v>1916951.955240757</v>
      </c>
      <c r="AC41" s="199">
        <v>386533</v>
      </c>
      <c r="AD41" s="199">
        <v>39938477180.610001</v>
      </c>
      <c r="AE41" s="199">
        <v>1440653.6693067583</v>
      </c>
      <c r="AF41" s="199">
        <v>334629</v>
      </c>
      <c r="AG41" s="199">
        <v>771.57223099999999</v>
      </c>
      <c r="AH41" s="199">
        <v>387.55614100000003</v>
      </c>
      <c r="AI41" s="199">
        <v>2247.2049802524489</v>
      </c>
      <c r="AJ41" s="199">
        <v>9024587</v>
      </c>
      <c r="AK41" s="199">
        <v>25294456.644000001</v>
      </c>
      <c r="AL41" s="199">
        <v>14920821.266779</v>
      </c>
      <c r="AM41" s="199">
        <v>14822074.653000001</v>
      </c>
      <c r="AN41" s="199">
        <v>49964.870169903363</v>
      </c>
      <c r="AO41" s="199">
        <v>57106.068873381497</v>
      </c>
      <c r="AP41" s="199">
        <v>8890</v>
      </c>
      <c r="AQ41" s="199">
        <v>1727.1906785742747</v>
      </c>
      <c r="AR41" s="199">
        <v>28762</v>
      </c>
      <c r="AS41" s="199">
        <v>13791.579985747358</v>
      </c>
    </row>
    <row r="42" spans="1:45">
      <c r="A42" s="489"/>
      <c r="B42" s="489"/>
      <c r="C42" s="490"/>
      <c r="D42" s="490" t="s">
        <v>122</v>
      </c>
      <c r="E42" s="490"/>
      <c r="F42" s="490"/>
      <c r="G42" s="490">
        <v>1045</v>
      </c>
      <c r="H42" s="199"/>
      <c r="I42" s="485">
        <v>1045</v>
      </c>
      <c r="J42" s="417">
        <v>18381697.560958054</v>
      </c>
      <c r="K42" s="417">
        <v>47503.962764101743</v>
      </c>
      <c r="L42" s="417">
        <v>49888987.377700046</v>
      </c>
      <c r="M42" s="417">
        <v>79041.578894890015</v>
      </c>
      <c r="N42" s="417">
        <v>177865.07906164537</v>
      </c>
      <c r="O42" s="417">
        <v>159074097618</v>
      </c>
      <c r="P42" s="417">
        <v>95072255800.579041</v>
      </c>
      <c r="Q42" s="417">
        <v>352884</v>
      </c>
      <c r="R42" s="417">
        <v>90914.541419849716</v>
      </c>
      <c r="S42" s="417">
        <v>55107815.18564561</v>
      </c>
      <c r="T42" s="417">
        <v>5632445.3849774655</v>
      </c>
      <c r="U42" s="417">
        <v>18079373.832103312</v>
      </c>
      <c r="V42" s="417">
        <v>6959166</v>
      </c>
      <c r="W42" s="417">
        <v>85126.258903432754</v>
      </c>
      <c r="X42" s="417">
        <v>96462893</v>
      </c>
      <c r="Y42" s="417">
        <v>133982555.77438639</v>
      </c>
      <c r="Z42" s="417">
        <v>75714.418895283583</v>
      </c>
      <c r="AA42" s="417">
        <v>161300.0662320609</v>
      </c>
      <c r="AB42" s="417">
        <v>56896684.516384587</v>
      </c>
      <c r="AC42" s="199">
        <v>22196712</v>
      </c>
      <c r="AD42" s="199">
        <v>160711489137.47998</v>
      </c>
      <c r="AE42" s="199">
        <v>140513988.30880886</v>
      </c>
      <c r="AF42" s="199">
        <v>175631888.62173998</v>
      </c>
      <c r="AG42" s="199">
        <v>65316.746207999997</v>
      </c>
      <c r="AH42" s="199">
        <v>124217.984157</v>
      </c>
      <c r="AI42" s="199">
        <v>23435.623161488696</v>
      </c>
      <c r="AJ42" s="199">
        <v>187677578.14269501</v>
      </c>
      <c r="AK42" s="199">
        <v>176259628.33951196</v>
      </c>
      <c r="AL42" s="199">
        <v>269652236.68421215</v>
      </c>
      <c r="AM42" s="199">
        <v>90211510.017999992</v>
      </c>
      <c r="AN42" s="199">
        <v>149289.81564163568</v>
      </c>
      <c r="AO42" s="199">
        <v>248079.54819091785</v>
      </c>
      <c r="AP42" s="199">
        <v>54599</v>
      </c>
      <c r="AQ42" s="199">
        <v>3088.5786682813959</v>
      </c>
      <c r="AR42" s="199">
        <v>130403.218152</v>
      </c>
      <c r="AS42" s="199">
        <v>141504.29783076185</v>
      </c>
    </row>
    <row r="43" spans="1:45">
      <c r="A43" s="489"/>
      <c r="B43" s="489" t="s">
        <v>196</v>
      </c>
      <c r="C43" s="490" t="s">
        <v>413</v>
      </c>
      <c r="D43" s="490" t="s">
        <v>414</v>
      </c>
      <c r="E43" s="490"/>
      <c r="F43" s="490"/>
      <c r="G43" s="490">
        <v>1046</v>
      </c>
      <c r="H43" s="199"/>
      <c r="I43" s="485">
        <v>1046</v>
      </c>
      <c r="J43" s="417">
        <v>13197678.155099999</v>
      </c>
      <c r="K43" s="417">
        <v>21995.66130461379</v>
      </c>
      <c r="L43" s="417">
        <v>53103484.109109998</v>
      </c>
      <c r="M43" s="417">
        <v>19752.36087212999</v>
      </c>
      <c r="N43" s="417">
        <v>33932.411268290933</v>
      </c>
      <c r="O43" s="417">
        <v>59059477999</v>
      </c>
      <c r="P43" s="417">
        <v>50050228417.350014</v>
      </c>
      <c r="Q43" s="417">
        <v>41331</v>
      </c>
      <c r="R43" s="417">
        <v>4197</v>
      </c>
      <c r="S43" s="417">
        <v>28029070</v>
      </c>
      <c r="T43" s="417">
        <v>4367588.7732500006</v>
      </c>
      <c r="U43" s="417">
        <v>2092444.7013100001</v>
      </c>
      <c r="V43" s="417">
        <v>2622303</v>
      </c>
      <c r="W43" s="417">
        <v>58999.612999999998</v>
      </c>
      <c r="X43" s="417">
        <v>22539331</v>
      </c>
      <c r="Y43" s="417">
        <v>27802646.367479101</v>
      </c>
      <c r="Z43" s="417">
        <v>34394.781495000003</v>
      </c>
      <c r="AA43" s="417">
        <v>36264.180840760302</v>
      </c>
      <c r="AB43" s="417">
        <v>21861132.88048014</v>
      </c>
      <c r="AC43" s="199">
        <v>550757</v>
      </c>
      <c r="AD43" s="199">
        <v>43741024255.489998</v>
      </c>
      <c r="AE43" s="199">
        <v>16932215.675999999</v>
      </c>
      <c r="AF43" s="199">
        <v>73586368</v>
      </c>
      <c r="AG43" s="199">
        <v>3678</v>
      </c>
      <c r="AH43" s="199">
        <v>35012.985000000001</v>
      </c>
      <c r="AI43" s="199">
        <v>5038</v>
      </c>
      <c r="AJ43" s="199">
        <v>170050271.060799</v>
      </c>
      <c r="AK43" s="199">
        <v>124790030.59985743</v>
      </c>
      <c r="AL43" s="199">
        <v>59980647.252145797</v>
      </c>
      <c r="AM43" s="199">
        <v>39226445</v>
      </c>
      <c r="AN43" s="199">
        <v>9953</v>
      </c>
      <c r="AO43" s="199">
        <v>47398.981813699305</v>
      </c>
      <c r="AP43" s="199">
        <v>11616</v>
      </c>
      <c r="AQ43" s="199">
        <v>1061.6915959900018</v>
      </c>
      <c r="AR43" s="199">
        <v>17868</v>
      </c>
      <c r="AS43" s="199">
        <v>43672.504157014999</v>
      </c>
    </row>
    <row r="44" spans="1:45">
      <c r="A44" s="489"/>
      <c r="B44" s="489"/>
      <c r="C44" s="490"/>
      <c r="D44" s="490" t="s">
        <v>416</v>
      </c>
      <c r="E44" s="490"/>
      <c r="F44" s="490"/>
      <c r="G44" s="490">
        <v>1047</v>
      </c>
      <c r="H44" s="199"/>
      <c r="I44" s="485">
        <v>1047</v>
      </c>
      <c r="J44" s="417">
        <v>10794934.562179999</v>
      </c>
      <c r="K44" s="417">
        <v>36634.96200060151</v>
      </c>
      <c r="L44" s="417">
        <v>26894621.064050004</v>
      </c>
      <c r="M44" s="417">
        <v>41789.260243899997</v>
      </c>
      <c r="N44" s="417">
        <v>45680.422382190482</v>
      </c>
      <c r="O44" s="417">
        <v>21755990713</v>
      </c>
      <c r="P44" s="417">
        <v>37552932514.540001</v>
      </c>
      <c r="Q44" s="417">
        <v>211037</v>
      </c>
      <c r="R44" s="417">
        <v>5722</v>
      </c>
      <c r="S44" s="417">
        <v>21541313</v>
      </c>
      <c r="T44" s="417">
        <v>11620474.4016</v>
      </c>
      <c r="U44" s="417">
        <v>5737001.2742469897</v>
      </c>
      <c r="V44" s="417">
        <v>12864679</v>
      </c>
      <c r="W44" s="417">
        <v>55320.601000000002</v>
      </c>
      <c r="X44" s="417">
        <v>20944480</v>
      </c>
      <c r="Y44" s="417">
        <v>111696043.212216</v>
      </c>
      <c r="Z44" s="417">
        <v>35010.105702000001</v>
      </c>
      <c r="AA44" s="417">
        <v>98216.749484165106</v>
      </c>
      <c r="AB44" s="417">
        <v>37057034.973650753</v>
      </c>
      <c r="AC44" s="199">
        <v>1677818</v>
      </c>
      <c r="AD44" s="199">
        <v>97303720388.259995</v>
      </c>
      <c r="AE44" s="199">
        <v>31390911.515000001</v>
      </c>
      <c r="AF44" s="199">
        <v>103374441</v>
      </c>
      <c r="AG44" s="199">
        <v>23077</v>
      </c>
      <c r="AH44" s="199">
        <v>75890.058999999994</v>
      </c>
      <c r="AI44" s="199">
        <v>28823</v>
      </c>
      <c r="AJ44" s="199">
        <v>118328361</v>
      </c>
      <c r="AK44" s="199">
        <v>36468466.325583145</v>
      </c>
      <c r="AL44" s="199">
        <v>244935804.04966846</v>
      </c>
      <c r="AM44" s="199">
        <v>88663032</v>
      </c>
      <c r="AN44" s="199">
        <v>75124</v>
      </c>
      <c r="AO44" s="199">
        <v>158351.66337043603</v>
      </c>
      <c r="AP44" s="199">
        <v>57019</v>
      </c>
      <c r="AQ44" s="199">
        <v>1707.2829142200001</v>
      </c>
      <c r="AR44" s="199">
        <v>54713.62</v>
      </c>
      <c r="AS44" s="199">
        <v>94495.73546608878</v>
      </c>
    </row>
    <row r="45" spans="1:45">
      <c r="A45" s="489"/>
      <c r="B45" s="489"/>
      <c r="C45" s="490"/>
      <c r="D45" s="490" t="s">
        <v>418</v>
      </c>
      <c r="E45" s="490"/>
      <c r="F45" s="490"/>
      <c r="G45" s="490">
        <v>1105</v>
      </c>
      <c r="H45" s="199"/>
      <c r="I45" s="485">
        <v>1105</v>
      </c>
      <c r="J45" s="417">
        <v>0</v>
      </c>
      <c r="K45" s="417">
        <v>0</v>
      </c>
      <c r="L45" s="417">
        <v>0</v>
      </c>
      <c r="M45" s="417">
        <v>0</v>
      </c>
      <c r="N45" s="417">
        <v>16771.951053149845</v>
      </c>
      <c r="O45" s="417">
        <v>86821851718</v>
      </c>
      <c r="P45" s="417">
        <v>578008178.92000008</v>
      </c>
      <c r="Q45" s="417">
        <v>0</v>
      </c>
      <c r="R45" s="417">
        <v>0</v>
      </c>
      <c r="S45" s="417">
        <v>0</v>
      </c>
      <c r="T45" s="417">
        <v>0</v>
      </c>
      <c r="U45" s="417">
        <v>0</v>
      </c>
      <c r="V45" s="417">
        <v>0</v>
      </c>
      <c r="W45" s="417">
        <v>0</v>
      </c>
      <c r="X45" s="417">
        <v>0</v>
      </c>
      <c r="Y45" s="417">
        <v>0</v>
      </c>
      <c r="Z45" s="417">
        <v>0</v>
      </c>
      <c r="AA45" s="417">
        <v>0</v>
      </c>
      <c r="AB45" s="417">
        <v>0</v>
      </c>
      <c r="AC45" s="199">
        <v>1373399</v>
      </c>
      <c r="AD45" s="199">
        <v>0</v>
      </c>
      <c r="AE45" s="199">
        <v>49503762.590999998</v>
      </c>
      <c r="AF45" s="199">
        <v>0</v>
      </c>
      <c r="AG45" s="199">
        <v>0</v>
      </c>
      <c r="AH45" s="199">
        <v>0</v>
      </c>
      <c r="AI45" s="199">
        <v>1115</v>
      </c>
      <c r="AJ45" s="199">
        <v>0</v>
      </c>
      <c r="AK45" s="199">
        <v>6443112.8799393056</v>
      </c>
      <c r="AL45" s="199">
        <v>0</v>
      </c>
      <c r="AM45" s="199">
        <v>92463</v>
      </c>
      <c r="AN45" s="199">
        <v>0</v>
      </c>
      <c r="AO45" s="199">
        <v>4591.2815813518955</v>
      </c>
      <c r="AP45" s="199">
        <v>0</v>
      </c>
      <c r="AQ45" s="199">
        <v>0</v>
      </c>
      <c r="AR45" s="199">
        <v>0</v>
      </c>
      <c r="AS45" s="199">
        <v>0</v>
      </c>
    </row>
    <row r="46" spans="1:45">
      <c r="A46" s="489"/>
      <c r="B46" s="489"/>
      <c r="C46" s="490"/>
      <c r="D46" s="490" t="s">
        <v>420</v>
      </c>
      <c r="E46" s="490"/>
      <c r="F46" s="490"/>
      <c r="G46" s="490">
        <v>1048</v>
      </c>
      <c r="H46" s="199"/>
      <c r="I46" s="485">
        <v>1048</v>
      </c>
      <c r="J46" s="417">
        <v>176434.28518000001</v>
      </c>
      <c r="K46" s="417">
        <v>0</v>
      </c>
      <c r="L46" s="417">
        <v>473551.29003000003</v>
      </c>
      <c r="M46" s="417">
        <v>0</v>
      </c>
      <c r="N46" s="417">
        <v>0</v>
      </c>
      <c r="O46" s="417">
        <v>203361849</v>
      </c>
      <c r="P46" s="417">
        <v>275805000</v>
      </c>
      <c r="Q46" s="417">
        <v>0</v>
      </c>
      <c r="R46" s="417">
        <v>0</v>
      </c>
      <c r="S46" s="417">
        <v>8403949</v>
      </c>
      <c r="T46" s="417">
        <v>0</v>
      </c>
      <c r="U46" s="417">
        <v>831958.86460000277</v>
      </c>
      <c r="V46" s="417">
        <v>30182</v>
      </c>
      <c r="W46" s="417">
        <v>9944.4269999999997</v>
      </c>
      <c r="X46" s="417">
        <v>89165</v>
      </c>
      <c r="Y46" s="417">
        <v>2591432.3229312599</v>
      </c>
      <c r="Z46" s="417">
        <v>8128.2268749999994</v>
      </c>
      <c r="AA46" s="417">
        <v>2795.3065428500054</v>
      </c>
      <c r="AB46" s="417">
        <v>55931.436681222804</v>
      </c>
      <c r="AC46" s="199">
        <v>2986531</v>
      </c>
      <c r="AD46" s="199">
        <v>36546133104.730003</v>
      </c>
      <c r="AE46" s="199">
        <v>0</v>
      </c>
      <c r="AF46" s="199">
        <v>36895733</v>
      </c>
      <c r="AG46" s="199">
        <v>693.26298999999995</v>
      </c>
      <c r="AH46" s="199">
        <v>0</v>
      </c>
      <c r="AI46" s="199">
        <v>0</v>
      </c>
      <c r="AJ46" s="199">
        <v>0</v>
      </c>
      <c r="AK46" s="199">
        <v>0</v>
      </c>
      <c r="AL46" s="199">
        <v>300000</v>
      </c>
      <c r="AM46" s="199">
        <v>0</v>
      </c>
      <c r="AN46" s="199">
        <v>0</v>
      </c>
      <c r="AO46" s="199">
        <v>3025.9560617380312</v>
      </c>
      <c r="AP46" s="199">
        <v>0</v>
      </c>
      <c r="AQ46" s="199">
        <v>0</v>
      </c>
      <c r="AR46" s="199">
        <v>0</v>
      </c>
      <c r="AS46" s="199">
        <v>0</v>
      </c>
    </row>
    <row r="47" spans="1:45">
      <c r="A47" s="489"/>
      <c r="B47" s="489"/>
      <c r="C47" s="490"/>
      <c r="D47" s="490" t="s">
        <v>639</v>
      </c>
      <c r="E47" s="490"/>
      <c r="F47" s="490"/>
      <c r="G47" s="490">
        <v>1214</v>
      </c>
      <c r="H47" s="199"/>
      <c r="I47" s="485">
        <v>1214</v>
      </c>
      <c r="J47" s="417">
        <v>167094.27954799001</v>
      </c>
      <c r="K47" s="417">
        <v>31.159174039999925</v>
      </c>
      <c r="L47" s="417">
        <v>3876818.0174099994</v>
      </c>
      <c r="M47" s="417">
        <v>1687</v>
      </c>
      <c r="N47" s="417">
        <v>42312.705302920112</v>
      </c>
      <c r="O47" s="417">
        <v>2250744874</v>
      </c>
      <c r="P47" s="417">
        <v>5656151655.5243301</v>
      </c>
      <c r="Q47" s="417">
        <v>40</v>
      </c>
      <c r="R47" s="417">
        <v>5.3207365776217204</v>
      </c>
      <c r="S47" s="417">
        <v>721744.23258721502</v>
      </c>
      <c r="T47" s="417">
        <v>27863.457520000004</v>
      </c>
      <c r="U47" s="417">
        <v>6114925.4199999981</v>
      </c>
      <c r="V47" s="417">
        <v>14404</v>
      </c>
      <c r="W47" s="417">
        <v>5502.9017969224888</v>
      </c>
      <c r="X47" s="417">
        <v>486715</v>
      </c>
      <c r="Y47" s="417">
        <v>1990296.1047380001</v>
      </c>
      <c r="Z47" s="417">
        <v>22124.1083291</v>
      </c>
      <c r="AA47" s="417">
        <v>6289.4432376749055</v>
      </c>
      <c r="AB47" s="417">
        <v>631150.97413784789</v>
      </c>
      <c r="AC47" s="199">
        <v>359147</v>
      </c>
      <c r="AD47" s="199">
        <v>21256694371.07</v>
      </c>
      <c r="AE47" s="199">
        <v>1400498.0589596874</v>
      </c>
      <c r="AF47" s="199">
        <v>5584674</v>
      </c>
      <c r="AG47" s="199">
        <v>754.02717099999995</v>
      </c>
      <c r="AH47" s="199">
        <v>2834.4529470000002</v>
      </c>
      <c r="AI47" s="199">
        <v>594</v>
      </c>
      <c r="AJ47" s="199">
        <v>948459</v>
      </c>
      <c r="AK47" s="199">
        <v>560658.98</v>
      </c>
      <c r="AL47" s="199">
        <v>11238891</v>
      </c>
      <c r="AM47" s="199">
        <v>75215</v>
      </c>
      <c r="AN47" s="199">
        <v>21827</v>
      </c>
      <c r="AO47" s="199">
        <v>13515.619502464122</v>
      </c>
      <c r="AP47" s="199">
        <v>1090</v>
      </c>
      <c r="AQ47" s="199">
        <v>0</v>
      </c>
      <c r="AR47" s="199">
        <v>1451.3178989999999</v>
      </c>
      <c r="AS47" s="199">
        <v>1876.7077548388181</v>
      </c>
    </row>
    <row r="48" spans="1:45">
      <c r="A48" s="489"/>
      <c r="B48" s="489"/>
      <c r="C48" s="491" t="s">
        <v>421</v>
      </c>
      <c r="D48" s="490" t="s">
        <v>149</v>
      </c>
      <c r="E48" s="490"/>
      <c r="F48" s="490"/>
      <c r="G48" s="490">
        <v>1050</v>
      </c>
      <c r="H48" s="199"/>
      <c r="I48" s="485">
        <v>1050</v>
      </c>
      <c r="J48" s="417">
        <v>156234.546988677</v>
      </c>
      <c r="K48" s="417">
        <v>2545</v>
      </c>
      <c r="L48" s="417">
        <v>2050986.1157300163</v>
      </c>
      <c r="M48" s="417">
        <v>7384.66</v>
      </c>
      <c r="N48" s="417">
        <v>11019.007182130475</v>
      </c>
      <c r="O48" s="417">
        <v>1179410136</v>
      </c>
      <c r="P48" s="417">
        <v>1506193369.8199999</v>
      </c>
      <c r="Q48" s="417">
        <v>3504</v>
      </c>
      <c r="R48" s="417">
        <v>492.78038329197301</v>
      </c>
      <c r="S48" s="417">
        <v>4552965.4155483339</v>
      </c>
      <c r="T48" s="417">
        <v>6850.1336199999432</v>
      </c>
      <c r="U48" s="417">
        <v>86535.237169999979</v>
      </c>
      <c r="V48" s="417">
        <v>30222</v>
      </c>
      <c r="W48" s="417">
        <v>2331.5763553529882</v>
      </c>
      <c r="X48" s="417">
        <v>853771</v>
      </c>
      <c r="Y48" s="417">
        <v>6516235.80142208</v>
      </c>
      <c r="Z48" s="417">
        <v>4509.0995150458011</v>
      </c>
      <c r="AA48" s="417">
        <v>5461.4766229999996</v>
      </c>
      <c r="AB48" s="417">
        <v>120928.70989552508</v>
      </c>
      <c r="AC48" s="199">
        <v>85347</v>
      </c>
      <c r="AD48" s="199">
        <v>4791292132.21</v>
      </c>
      <c r="AE48" s="199">
        <v>1849271.6345273408</v>
      </c>
      <c r="AF48" s="199">
        <v>12808545.792139998</v>
      </c>
      <c r="AG48" s="199">
        <v>36.407195000000002</v>
      </c>
      <c r="AH48" s="199">
        <v>7371.9422409999997</v>
      </c>
      <c r="AI48" s="199">
        <v>2614</v>
      </c>
      <c r="AJ48" s="199">
        <v>19965877</v>
      </c>
      <c r="AK48" s="199">
        <v>398171.49900000001</v>
      </c>
      <c r="AL48" s="199">
        <v>2424913</v>
      </c>
      <c r="AM48" s="199">
        <v>3148716</v>
      </c>
      <c r="AN48" s="199">
        <v>10338.9982804951</v>
      </c>
      <c r="AO48" s="199">
        <v>8908.9945867383358</v>
      </c>
      <c r="AP48" s="199">
        <v>1488</v>
      </c>
      <c r="AQ48" s="199">
        <v>98.173301033551994</v>
      </c>
      <c r="AR48" s="199">
        <v>1587</v>
      </c>
      <c r="AS48" s="199">
        <v>10155.742313985655</v>
      </c>
    </row>
    <row r="49" spans="1:45">
      <c r="A49" s="489"/>
      <c r="B49" s="489"/>
      <c r="C49" s="489"/>
      <c r="D49" s="490" t="s">
        <v>19</v>
      </c>
      <c r="E49" s="490"/>
      <c r="F49" s="490"/>
      <c r="G49" s="490">
        <v>1051</v>
      </c>
      <c r="H49" s="199"/>
      <c r="I49" s="485">
        <v>1051</v>
      </c>
      <c r="J49" s="417">
        <v>276157.41788000002</v>
      </c>
      <c r="K49" s="417">
        <v>2320</v>
      </c>
      <c r="L49" s="417">
        <v>1570646.1220699803</v>
      </c>
      <c r="M49" s="417">
        <v>12950.257</v>
      </c>
      <c r="N49" s="417">
        <v>49312.725766405441</v>
      </c>
      <c r="O49" s="417">
        <v>1693772963</v>
      </c>
      <c r="P49" s="417">
        <v>2697276461.6551299</v>
      </c>
      <c r="Q49" s="417">
        <v>40518</v>
      </c>
      <c r="R49" s="417">
        <v>645.43012499505903</v>
      </c>
      <c r="S49" s="417">
        <v>4095555.778478886</v>
      </c>
      <c r="T49" s="417">
        <v>65224.807290800003</v>
      </c>
      <c r="U49" s="417">
        <v>255919.57815259995</v>
      </c>
      <c r="V49" s="417">
        <v>248982</v>
      </c>
      <c r="W49" s="417">
        <v>15513.26329291703</v>
      </c>
      <c r="X49" s="417">
        <v>4229174</v>
      </c>
      <c r="Y49" s="417">
        <v>39418717.0958139</v>
      </c>
      <c r="Z49" s="417">
        <v>7762.7869599651031</v>
      </c>
      <c r="AA49" s="417">
        <v>6829.6413190000003</v>
      </c>
      <c r="AB49" s="417">
        <v>951363.47220593458</v>
      </c>
      <c r="AC49" s="199">
        <v>33978</v>
      </c>
      <c r="AD49" s="199">
        <v>25160593794.84</v>
      </c>
      <c r="AE49" s="199">
        <v>6384619.2913776478</v>
      </c>
      <c r="AF49" s="199">
        <v>943106</v>
      </c>
      <c r="AG49" s="199">
        <v>696.63385200000005</v>
      </c>
      <c r="AH49" s="199">
        <v>10755.168723999999</v>
      </c>
      <c r="AI49" s="199">
        <v>7437</v>
      </c>
      <c r="AJ49" s="199">
        <v>9412002</v>
      </c>
      <c r="AK49" s="199">
        <v>471035.69</v>
      </c>
      <c r="AL49" s="199">
        <v>13173623.597804001</v>
      </c>
      <c r="AM49" s="199">
        <v>3471294</v>
      </c>
      <c r="AN49" s="199">
        <v>43926</v>
      </c>
      <c r="AO49" s="199">
        <v>41728.607015156602</v>
      </c>
      <c r="AP49" s="199">
        <v>7424</v>
      </c>
      <c r="AQ49" s="199">
        <v>378.838137658356</v>
      </c>
      <c r="AR49" s="199">
        <v>27008</v>
      </c>
      <c r="AS49" s="199">
        <v>10046.611232733027</v>
      </c>
    </row>
    <row r="50" spans="1:45">
      <c r="A50" s="489"/>
      <c r="B50" s="489"/>
      <c r="C50" s="489"/>
      <c r="D50" s="490" t="s">
        <v>424</v>
      </c>
      <c r="E50" s="490"/>
      <c r="F50" s="490"/>
      <c r="G50" s="490">
        <v>1052</v>
      </c>
      <c r="H50" s="199"/>
      <c r="I50" s="485">
        <v>1052</v>
      </c>
      <c r="J50" s="417">
        <v>24768533.246876664</v>
      </c>
      <c r="K50" s="417">
        <v>63526.7824792553</v>
      </c>
      <c r="L50" s="417">
        <v>87970106.718400002</v>
      </c>
      <c r="M50" s="417">
        <v>83563.538116029988</v>
      </c>
      <c r="N50" s="417">
        <v>199029.22295508729</v>
      </c>
      <c r="O50" s="417">
        <v>172964610252</v>
      </c>
      <c r="P50" s="417">
        <v>98316595597.809494</v>
      </c>
      <c r="Q50" s="417">
        <v>296430</v>
      </c>
      <c r="R50" s="417">
        <v>11062.531244864653</v>
      </c>
      <c r="S50" s="417">
        <v>67344597.426614434</v>
      </c>
      <c r="T50" s="417">
        <v>16088001.5732808</v>
      </c>
      <c r="U50" s="417">
        <v>15118785.075479591</v>
      </c>
      <c r="V50" s="417">
        <v>15810772</v>
      </c>
      <c r="W50" s="417">
        <v>147612.38244519252</v>
      </c>
      <c r="X50" s="417">
        <v>49142636</v>
      </c>
      <c r="Y50" s="417">
        <v>190015370.90460035</v>
      </c>
      <c r="Z50" s="417">
        <v>111929.1088761109</v>
      </c>
      <c r="AA50" s="417">
        <v>155856.79804745031</v>
      </c>
      <c r="AB50" s="417">
        <v>60677542.447051428</v>
      </c>
      <c r="AC50" s="199">
        <v>7066977</v>
      </c>
      <c r="AD50" s="199">
        <v>228799458046.59998</v>
      </c>
      <c r="AE50" s="199">
        <v>107461278.76686469</v>
      </c>
      <c r="AF50" s="199">
        <v>233192867.79214001</v>
      </c>
      <c r="AG50" s="199">
        <v>28935.331208</v>
      </c>
      <c r="AH50" s="199">
        <v>131864.60791199998</v>
      </c>
      <c r="AI50" s="199">
        <v>45621</v>
      </c>
      <c r="AJ50" s="199">
        <v>318704970.060799</v>
      </c>
      <c r="AK50" s="199">
        <v>169131475.97437987</v>
      </c>
      <c r="AL50" s="199">
        <v>332053878.89961827</v>
      </c>
      <c r="AM50" s="199">
        <v>134677165</v>
      </c>
      <c r="AN50" s="199">
        <v>161168.99828049511</v>
      </c>
      <c r="AO50" s="199">
        <v>277521.10393158428</v>
      </c>
      <c r="AP50" s="199">
        <v>78637</v>
      </c>
      <c r="AQ50" s="199">
        <v>3245.98594890191</v>
      </c>
      <c r="AR50" s="199">
        <v>102627.937899</v>
      </c>
      <c r="AS50" s="199">
        <v>160247.30092466128</v>
      </c>
    </row>
    <row r="51" spans="1:45" ht="12.75" customHeight="1">
      <c r="A51" s="489"/>
      <c r="B51" s="489" t="s">
        <v>197</v>
      </c>
      <c r="C51" s="490"/>
      <c r="D51" s="490" t="s">
        <v>25</v>
      </c>
      <c r="E51" s="490"/>
      <c r="F51" s="490"/>
      <c r="G51" s="490">
        <v>1053</v>
      </c>
      <c r="H51" s="199"/>
      <c r="I51" s="485">
        <v>1053</v>
      </c>
      <c r="J51" s="417">
        <v>11450875.25722</v>
      </c>
      <c r="K51" s="417">
        <v>8108.5796207499998</v>
      </c>
      <c r="L51" s="417">
        <v>16801053.80184</v>
      </c>
      <c r="M51" s="417">
        <v>18869.360994619998</v>
      </c>
      <c r="N51" s="417">
        <v>21658.955154243624</v>
      </c>
      <c r="O51" s="417">
        <v>31412162101</v>
      </c>
      <c r="P51" s="417">
        <v>14138919853.759989</v>
      </c>
      <c r="Q51" s="417">
        <v>970518</v>
      </c>
      <c r="R51" s="417">
        <v>1194144</v>
      </c>
      <c r="S51" s="417">
        <v>15609256</v>
      </c>
      <c r="T51" s="417">
        <v>12593968</v>
      </c>
      <c r="U51" s="417">
        <v>19642237.0177598</v>
      </c>
      <c r="V51" s="417">
        <v>12332006</v>
      </c>
      <c r="W51" s="417">
        <v>47305.297000000006</v>
      </c>
      <c r="X51" s="417">
        <v>107963000</v>
      </c>
      <c r="Y51" s="417">
        <v>16492627</v>
      </c>
      <c r="Z51" s="417">
        <v>97492.576000000001</v>
      </c>
      <c r="AA51" s="417">
        <v>44735.783693000005</v>
      </c>
      <c r="AB51" s="417">
        <v>33886357.881993905</v>
      </c>
      <c r="AC51" s="199">
        <v>6658176</v>
      </c>
      <c r="AD51" s="199">
        <v>40920987692.389999</v>
      </c>
      <c r="AE51" s="199">
        <v>15150178.188174</v>
      </c>
      <c r="AF51" s="199">
        <v>26405548</v>
      </c>
      <c r="AG51" s="199">
        <v>33129</v>
      </c>
      <c r="AH51" s="199">
        <v>32325.691999999999</v>
      </c>
      <c r="AI51" s="199">
        <v>6315</v>
      </c>
      <c r="AJ51" s="199">
        <v>530100617.97000003</v>
      </c>
      <c r="AK51" s="199">
        <v>612750956.98342001</v>
      </c>
      <c r="AL51" s="199">
        <v>334682585.8427785</v>
      </c>
      <c r="AM51" s="199">
        <v>497935643</v>
      </c>
      <c r="AN51" s="199">
        <v>15517.891712939998</v>
      </c>
      <c r="AO51" s="199">
        <v>9997.7328451880294</v>
      </c>
      <c r="AP51" s="199">
        <v>28194</v>
      </c>
      <c r="AQ51" s="199">
        <v>20441.07753995703</v>
      </c>
      <c r="AR51" s="199">
        <v>6742</v>
      </c>
      <c r="AS51" s="199">
        <v>0</v>
      </c>
    </row>
    <row r="52" spans="1:45">
      <c r="A52" s="489"/>
      <c r="B52" s="489"/>
      <c r="C52" s="491"/>
      <c r="D52" s="490" t="s">
        <v>26</v>
      </c>
      <c r="E52" s="490"/>
      <c r="F52" s="490"/>
      <c r="G52" s="490">
        <v>1054</v>
      </c>
      <c r="H52" s="199"/>
      <c r="I52" s="485">
        <v>1054</v>
      </c>
      <c r="J52" s="417">
        <v>8578095.9253499992</v>
      </c>
      <c r="K52" s="417">
        <v>615.04873854465006</v>
      </c>
      <c r="L52" s="417">
        <v>19470434.980439998</v>
      </c>
      <c r="M52" s="417">
        <v>18341.994612259998</v>
      </c>
      <c r="N52" s="417">
        <v>93191.95989810639</v>
      </c>
      <c r="O52" s="417">
        <v>43222946705</v>
      </c>
      <c r="P52" s="417">
        <v>23402102579.630024</v>
      </c>
      <c r="Q52" s="417">
        <v>127529</v>
      </c>
      <c r="R52" s="417">
        <v>3740</v>
      </c>
      <c r="S52" s="417">
        <v>24162854</v>
      </c>
      <c r="T52" s="417">
        <v>2776238</v>
      </c>
      <c r="U52" s="417">
        <v>5081118.9170499993</v>
      </c>
      <c r="V52" s="417">
        <v>3979311</v>
      </c>
      <c r="W52" s="417">
        <v>111964.85988999999</v>
      </c>
      <c r="X52" s="417">
        <v>35715000</v>
      </c>
      <c r="Y52" s="417">
        <v>91185497.386631906</v>
      </c>
      <c r="Z52" s="417">
        <v>96297.228820999982</v>
      </c>
      <c r="AA52" s="417">
        <v>58763.084482681988</v>
      </c>
      <c r="AB52" s="417">
        <v>53449852.32645452</v>
      </c>
      <c r="AC52" s="199">
        <v>2444171</v>
      </c>
      <c r="AD52" s="199">
        <v>96293341861.929993</v>
      </c>
      <c r="AE52" s="199">
        <v>49076772.575551704</v>
      </c>
      <c r="AF52" s="199">
        <v>36079268</v>
      </c>
      <c r="AG52" s="199">
        <v>31848</v>
      </c>
      <c r="AH52" s="199">
        <v>50085.061850378188</v>
      </c>
      <c r="AI52" s="199">
        <v>79720</v>
      </c>
      <c r="AJ52" s="199">
        <v>80353708.200000003</v>
      </c>
      <c r="AK52" s="199">
        <v>284915055.06875002</v>
      </c>
      <c r="AL52" s="199">
        <v>346425908.14607275</v>
      </c>
      <c r="AM52" s="199">
        <v>164240649</v>
      </c>
      <c r="AN52" s="199">
        <v>83115.862876950036</v>
      </c>
      <c r="AO52" s="199">
        <v>151524.4290856708</v>
      </c>
      <c r="AP52" s="199">
        <v>45891</v>
      </c>
      <c r="AQ52" s="199">
        <v>8277.9173550495325</v>
      </c>
      <c r="AR52" s="199">
        <v>30524</v>
      </c>
      <c r="AS52" s="199">
        <v>27780.083107151386</v>
      </c>
    </row>
    <row r="53" spans="1:45">
      <c r="A53" s="489"/>
      <c r="B53" s="489"/>
      <c r="C53" s="491"/>
      <c r="D53" s="490" t="s">
        <v>27</v>
      </c>
      <c r="E53" s="490"/>
      <c r="F53" s="490"/>
      <c r="G53" s="490">
        <v>1055</v>
      </c>
      <c r="H53" s="199"/>
      <c r="I53" s="485">
        <v>1055</v>
      </c>
      <c r="J53" s="417">
        <v>5831699.1735399999</v>
      </c>
      <c r="K53" s="417">
        <v>940.75497004118063</v>
      </c>
      <c r="L53" s="417">
        <v>1096961.4127700001</v>
      </c>
      <c r="M53" s="417">
        <v>9075.8948219600006</v>
      </c>
      <c r="N53" s="417">
        <v>9885.1843064600016</v>
      </c>
      <c r="O53" s="417">
        <v>2699137784</v>
      </c>
      <c r="P53" s="417">
        <v>3820281183.7400002</v>
      </c>
      <c r="Q53" s="417">
        <v>19242</v>
      </c>
      <c r="R53" s="417">
        <v>11011</v>
      </c>
      <c r="S53" s="417">
        <v>17616067</v>
      </c>
      <c r="T53" s="417">
        <v>2989889</v>
      </c>
      <c r="U53" s="417">
        <v>5433055.6656100005</v>
      </c>
      <c r="V53" s="417">
        <v>1836344</v>
      </c>
      <c r="W53" s="417">
        <v>23335.69212</v>
      </c>
      <c r="X53" s="417">
        <v>9155000</v>
      </c>
      <c r="Y53" s="417">
        <v>24983679</v>
      </c>
      <c r="Z53" s="417">
        <v>16796.084999999999</v>
      </c>
      <c r="AA53" s="417">
        <v>29539.3196182469</v>
      </c>
      <c r="AB53" s="417">
        <v>9796615.4011891</v>
      </c>
      <c r="AC53" s="199">
        <v>3879757</v>
      </c>
      <c r="AD53" s="199">
        <v>28055143754.130001</v>
      </c>
      <c r="AE53" s="199">
        <v>10782336.961999997</v>
      </c>
      <c r="AF53" s="199">
        <v>10873100</v>
      </c>
      <c r="AG53" s="199">
        <v>9805</v>
      </c>
      <c r="AH53" s="199">
        <v>10468</v>
      </c>
      <c r="AI53" s="199">
        <v>16498</v>
      </c>
      <c r="AJ53" s="199">
        <v>28333585.079999998</v>
      </c>
      <c r="AK53" s="199">
        <v>49892513.204662204</v>
      </c>
      <c r="AL53" s="199">
        <v>34231453.978310004</v>
      </c>
      <c r="AM53" s="199">
        <v>34184383</v>
      </c>
      <c r="AN53" s="199">
        <v>20557.802136240003</v>
      </c>
      <c r="AO53" s="199">
        <v>35111.862157430754</v>
      </c>
      <c r="AP53" s="199">
        <v>16105</v>
      </c>
      <c r="AQ53" s="199">
        <v>7212.2501457869994</v>
      </c>
      <c r="AR53" s="199">
        <v>10535</v>
      </c>
      <c r="AS53" s="199">
        <v>15502.546538706732</v>
      </c>
    </row>
    <row r="54" spans="1:45">
      <c r="A54" s="489"/>
      <c r="B54" s="489"/>
      <c r="C54" s="491"/>
      <c r="D54" s="490" t="s">
        <v>28</v>
      </c>
      <c r="E54" s="490"/>
      <c r="F54" s="490"/>
      <c r="G54" s="490">
        <v>1056</v>
      </c>
      <c r="H54" s="199"/>
      <c r="I54" s="485">
        <v>1056</v>
      </c>
      <c r="J54" s="417">
        <v>1038700.88906</v>
      </c>
      <c r="K54" s="417">
        <v>0</v>
      </c>
      <c r="L54" s="417">
        <v>9085578</v>
      </c>
      <c r="M54" s="417">
        <v>4829.6054970900004</v>
      </c>
      <c r="N54" s="417">
        <v>2752.2285680599998</v>
      </c>
      <c r="O54" s="417">
        <v>3770349231</v>
      </c>
      <c r="P54" s="417">
        <v>4162507773.8200006</v>
      </c>
      <c r="Q54" s="417">
        <v>8402</v>
      </c>
      <c r="R54" s="417">
        <v>5585</v>
      </c>
      <c r="S54" s="417">
        <v>3502278</v>
      </c>
      <c r="T54" s="417">
        <v>0</v>
      </c>
      <c r="U54" s="417">
        <v>29062.013749999995</v>
      </c>
      <c r="V54" s="417">
        <v>3276336</v>
      </c>
      <c r="W54" s="417">
        <v>21228.387169999998</v>
      </c>
      <c r="X54" s="417">
        <v>17078272</v>
      </c>
      <c r="Y54" s="417">
        <v>18148788.1431088</v>
      </c>
      <c r="Z54" s="417">
        <v>9343</v>
      </c>
      <c r="AA54" s="417">
        <v>54507.102800558969</v>
      </c>
      <c r="AB54" s="417">
        <v>7001328.5889221812</v>
      </c>
      <c r="AC54" s="199">
        <v>0</v>
      </c>
      <c r="AD54" s="199">
        <v>8070180188.79</v>
      </c>
      <c r="AE54" s="199">
        <v>3540265</v>
      </c>
      <c r="AF54" s="199">
        <v>1607422</v>
      </c>
      <c r="AG54" s="199">
        <v>5856</v>
      </c>
      <c r="AH54" s="199">
        <v>32051.563149621808</v>
      </c>
      <c r="AI54" s="199">
        <v>5209</v>
      </c>
      <c r="AJ54" s="199">
        <v>176413130.760582</v>
      </c>
      <c r="AK54" s="199">
        <v>139108173.25423002</v>
      </c>
      <c r="AL54" s="199">
        <v>31305310</v>
      </c>
      <c r="AM54" s="199">
        <v>10746077</v>
      </c>
      <c r="AN54" s="199">
        <v>7731.4662703799977</v>
      </c>
      <c r="AO54" s="199">
        <v>18766.577108997</v>
      </c>
      <c r="AP54" s="199">
        <v>5679</v>
      </c>
      <c r="AQ54" s="199">
        <v>2658.0450357399995</v>
      </c>
      <c r="AR54" s="199">
        <v>1895</v>
      </c>
      <c r="AS54" s="199">
        <v>2576.9672882372556</v>
      </c>
    </row>
    <row r="55" spans="1:45">
      <c r="A55" s="489"/>
      <c r="B55" s="489"/>
      <c r="C55" s="491"/>
      <c r="D55" s="490" t="s">
        <v>29</v>
      </c>
      <c r="E55" s="490"/>
      <c r="F55" s="490"/>
      <c r="G55" s="490">
        <v>1057</v>
      </c>
      <c r="H55" s="199"/>
      <c r="I55" s="485">
        <v>1057</v>
      </c>
      <c r="J55" s="417">
        <v>863586.52625</v>
      </c>
      <c r="K55" s="417">
        <v>15583</v>
      </c>
      <c r="L55" s="417">
        <v>1960378.48496</v>
      </c>
      <c r="M55" s="417">
        <v>841.29303147999997</v>
      </c>
      <c r="N55" s="417">
        <v>1963.0755304500001</v>
      </c>
      <c r="O55" s="417">
        <v>9676062916</v>
      </c>
      <c r="P55" s="417">
        <v>4104047898.6700006</v>
      </c>
      <c r="Q55" s="417">
        <v>11954</v>
      </c>
      <c r="R55" s="417">
        <v>7092</v>
      </c>
      <c r="S55" s="417">
        <v>686293</v>
      </c>
      <c r="T55" s="417">
        <v>0</v>
      </c>
      <c r="U55" s="417">
        <v>0</v>
      </c>
      <c r="V55" s="417">
        <v>0</v>
      </c>
      <c r="W55" s="417">
        <v>6219.8049399999991</v>
      </c>
      <c r="X55" s="417">
        <v>29692793</v>
      </c>
      <c r="Y55" s="417">
        <v>79951500</v>
      </c>
      <c r="Z55" s="417">
        <v>40946.868000000002</v>
      </c>
      <c r="AA55" s="417">
        <v>59864.866450381101</v>
      </c>
      <c r="AB55" s="417">
        <v>50925032.465665303</v>
      </c>
      <c r="AC55" s="199">
        <v>8110381</v>
      </c>
      <c r="AD55" s="199">
        <v>29561557833.209999</v>
      </c>
      <c r="AE55" s="199">
        <v>4802424.3589999992</v>
      </c>
      <c r="AF55" s="199">
        <v>3563947</v>
      </c>
      <c r="AG55" s="199">
        <v>9944</v>
      </c>
      <c r="AH55" s="199">
        <v>13563.328</v>
      </c>
      <c r="AI55" s="199">
        <v>19927</v>
      </c>
      <c r="AJ55" s="199">
        <v>0</v>
      </c>
      <c r="AK55" s="199">
        <v>349063351.96079099</v>
      </c>
      <c r="AL55" s="199">
        <v>111122299.278</v>
      </c>
      <c r="AM55" s="199">
        <v>131438086</v>
      </c>
      <c r="AN55" s="199">
        <v>15668.69140514</v>
      </c>
      <c r="AO55" s="199">
        <v>12290.816999999999</v>
      </c>
      <c r="AP55" s="199">
        <v>12020</v>
      </c>
      <c r="AQ55" s="199">
        <v>4587.3952005299998</v>
      </c>
      <c r="AR55" s="199">
        <v>1262</v>
      </c>
      <c r="AS55" s="199">
        <v>21087.501</v>
      </c>
    </row>
    <row r="56" spans="1:45">
      <c r="A56" s="489"/>
      <c r="B56" s="489"/>
      <c r="C56" s="489"/>
      <c r="D56" s="490" t="s">
        <v>30</v>
      </c>
      <c r="E56" s="490"/>
      <c r="F56" s="490"/>
      <c r="G56" s="490">
        <v>1058</v>
      </c>
      <c r="H56" s="199"/>
      <c r="I56" s="485">
        <v>1058</v>
      </c>
      <c r="J56" s="417">
        <v>12485690</v>
      </c>
      <c r="K56" s="417">
        <v>0</v>
      </c>
      <c r="L56" s="417">
        <v>0</v>
      </c>
      <c r="M56" s="417">
        <v>7238.6271245200005</v>
      </c>
      <c r="N56" s="417">
        <v>14396.04003939</v>
      </c>
      <c r="O56" s="417">
        <v>18158169182</v>
      </c>
      <c r="P56" s="417">
        <v>0</v>
      </c>
      <c r="Q56" s="417">
        <v>115488</v>
      </c>
      <c r="R56" s="417">
        <v>0</v>
      </c>
      <c r="S56" s="417">
        <v>37300846.306372695</v>
      </c>
      <c r="T56" s="417">
        <v>7897505.1519999998</v>
      </c>
      <c r="U56" s="417">
        <v>18925269.930084005</v>
      </c>
      <c r="V56" s="417">
        <v>5629778</v>
      </c>
      <c r="W56" s="417">
        <v>78926.173840799383</v>
      </c>
      <c r="X56" s="417">
        <v>29564649</v>
      </c>
      <c r="Y56" s="417">
        <v>49336000</v>
      </c>
      <c r="Z56" s="417">
        <v>3786.8044623599994</v>
      </c>
      <c r="AA56" s="417">
        <v>11783.17692023</v>
      </c>
      <c r="AB56" s="417">
        <v>0</v>
      </c>
      <c r="AC56" s="199">
        <v>0</v>
      </c>
      <c r="AD56" s="199">
        <v>22476271498.98</v>
      </c>
      <c r="AE56" s="199">
        <v>32595587.936605971</v>
      </c>
      <c r="AF56" s="199">
        <v>22063620</v>
      </c>
      <c r="AG56" s="199">
        <v>19251.2</v>
      </c>
      <c r="AH56" s="199">
        <v>51734.754999999997</v>
      </c>
      <c r="AI56" s="199">
        <v>0</v>
      </c>
      <c r="AJ56" s="199">
        <v>0</v>
      </c>
      <c r="AK56" s="199">
        <v>191214647.0821</v>
      </c>
      <c r="AL56" s="199">
        <v>188970603.09456</v>
      </c>
      <c r="AM56" s="199">
        <v>229905213.01929998</v>
      </c>
      <c r="AN56" s="199">
        <v>25788.591600000003</v>
      </c>
      <c r="AO56" s="199">
        <v>185397.25187308356</v>
      </c>
      <c r="AP56" s="199">
        <v>36898</v>
      </c>
      <c r="AQ56" s="199">
        <v>2482.1450814</v>
      </c>
      <c r="AR56" s="199">
        <v>26109.327680766</v>
      </c>
      <c r="AS56" s="199">
        <v>27554.730475060136</v>
      </c>
    </row>
    <row r="57" spans="1:45">
      <c r="A57" s="489"/>
      <c r="B57" s="489"/>
      <c r="C57" s="489"/>
      <c r="D57" s="490" t="s">
        <v>119</v>
      </c>
      <c r="E57" s="490"/>
      <c r="F57" s="490"/>
      <c r="G57" s="490">
        <v>1059</v>
      </c>
      <c r="H57" s="199"/>
      <c r="I57" s="485">
        <v>1059</v>
      </c>
      <c r="J57" s="417">
        <v>84558.456149999998</v>
      </c>
      <c r="K57" s="417">
        <v>0</v>
      </c>
      <c r="L57" s="417">
        <v>0</v>
      </c>
      <c r="M57" s="417">
        <v>0</v>
      </c>
      <c r="N57" s="417">
        <v>4674.7301687999998</v>
      </c>
      <c r="O57" s="417">
        <v>71185561</v>
      </c>
      <c r="P57" s="417">
        <v>0</v>
      </c>
      <c r="Q57" s="417">
        <v>0</v>
      </c>
      <c r="R57" s="417">
        <v>0</v>
      </c>
      <c r="S57" s="417">
        <v>0</v>
      </c>
      <c r="T57" s="417">
        <v>0</v>
      </c>
      <c r="U57" s="417">
        <v>1.2999959290027618E-4</v>
      </c>
      <c r="V57" s="417">
        <v>1150000</v>
      </c>
      <c r="W57" s="417">
        <v>345.41487999999993</v>
      </c>
      <c r="X57" s="417">
        <v>0</v>
      </c>
      <c r="Y57" s="417">
        <v>61283.040000000001</v>
      </c>
      <c r="Z57" s="417">
        <v>0</v>
      </c>
      <c r="AA57" s="417">
        <v>0</v>
      </c>
      <c r="AB57" s="417">
        <v>0</v>
      </c>
      <c r="AC57" s="199">
        <v>0</v>
      </c>
      <c r="AD57" s="199">
        <v>0</v>
      </c>
      <c r="AE57" s="199">
        <v>4121000</v>
      </c>
      <c r="AF57" s="199">
        <v>4610073</v>
      </c>
      <c r="AG57" s="199">
        <v>2008</v>
      </c>
      <c r="AH57" s="199">
        <v>3569.6730000000007</v>
      </c>
      <c r="AI57" s="199">
        <v>14491</v>
      </c>
      <c r="AJ57" s="199">
        <v>16193694</v>
      </c>
      <c r="AK57" s="199">
        <v>0</v>
      </c>
      <c r="AL57" s="199">
        <v>0</v>
      </c>
      <c r="AM57" s="199">
        <v>0</v>
      </c>
      <c r="AN57" s="199">
        <v>10650.005785020063</v>
      </c>
      <c r="AO57" s="199">
        <v>26038.810842569248</v>
      </c>
      <c r="AP57" s="199">
        <v>6491</v>
      </c>
      <c r="AQ57" s="199">
        <v>0</v>
      </c>
      <c r="AR57" s="199">
        <v>5310.5935809225957</v>
      </c>
      <c r="AS57" s="199">
        <v>9006.8275047778952</v>
      </c>
    </row>
    <row r="58" spans="1:45" ht="12.75" customHeight="1">
      <c r="A58" s="489"/>
      <c r="B58" s="489"/>
      <c r="C58" s="491"/>
      <c r="D58" s="490" t="s">
        <v>354</v>
      </c>
      <c r="E58" s="490"/>
      <c r="F58" s="490"/>
      <c r="G58" s="490">
        <v>1060</v>
      </c>
      <c r="H58" s="199"/>
      <c r="I58" s="485">
        <v>1060</v>
      </c>
      <c r="J58" s="417">
        <v>40333206.227570005</v>
      </c>
      <c r="K58" s="417">
        <v>25247.383329335829</v>
      </c>
      <c r="L58" s="417">
        <v>48414406.680009998</v>
      </c>
      <c r="M58" s="417">
        <v>59196.776081930002</v>
      </c>
      <c r="N58" s="417">
        <v>148522.17366551</v>
      </c>
      <c r="O58" s="417">
        <v>109010013480</v>
      </c>
      <c r="P58" s="417">
        <v>49627859289.62001</v>
      </c>
      <c r="Q58" s="417">
        <v>1253133</v>
      </c>
      <c r="R58" s="417">
        <v>1221572</v>
      </c>
      <c r="S58" s="417">
        <v>98877594.306372702</v>
      </c>
      <c r="T58" s="417">
        <v>26257600.151999999</v>
      </c>
      <c r="U58" s="417">
        <v>49110743.544383809</v>
      </c>
      <c r="V58" s="417">
        <v>28203775</v>
      </c>
      <c r="W58" s="417">
        <v>289325.62984079937</v>
      </c>
      <c r="X58" s="417">
        <v>229168714</v>
      </c>
      <c r="Y58" s="417">
        <v>280159374.56974071</v>
      </c>
      <c r="Z58" s="417">
        <v>264662.56228335993</v>
      </c>
      <c r="AA58" s="417">
        <v>259193.33396509898</v>
      </c>
      <c r="AB58" s="417">
        <v>155059186.66422501</v>
      </c>
      <c r="AC58" s="199">
        <v>21092485</v>
      </c>
      <c r="AD58" s="199">
        <v>225377482829.42999</v>
      </c>
      <c r="AE58" s="199">
        <v>120068565.02133168</v>
      </c>
      <c r="AF58" s="199">
        <v>105202978</v>
      </c>
      <c r="AG58" s="199">
        <v>111841.2</v>
      </c>
      <c r="AH58" s="199">
        <v>193798.073</v>
      </c>
      <c r="AI58" s="199">
        <v>142160</v>
      </c>
      <c r="AJ58" s="199">
        <v>831394736.01058209</v>
      </c>
      <c r="AK58" s="199">
        <v>1626944697.5539532</v>
      </c>
      <c r="AL58" s="199">
        <v>1046738160.3397213</v>
      </c>
      <c r="AM58" s="199">
        <v>1068450051.0193</v>
      </c>
      <c r="AN58" s="199">
        <v>179030.31178667012</v>
      </c>
      <c r="AO58" s="199">
        <v>439127.48091293941</v>
      </c>
      <c r="AP58" s="199">
        <v>151278</v>
      </c>
      <c r="AQ58" s="199">
        <v>45658.830358463558</v>
      </c>
      <c r="AR58" s="199">
        <v>82377.921261688592</v>
      </c>
      <c r="AS58" s="199">
        <v>103508.65591393341</v>
      </c>
    </row>
    <row r="59" spans="1:45">
      <c r="A59" s="489" t="s">
        <v>59</v>
      </c>
      <c r="B59" s="489" t="s">
        <v>198</v>
      </c>
      <c r="C59" s="490"/>
      <c r="D59" s="490" t="s">
        <v>426</v>
      </c>
      <c r="E59" s="490"/>
      <c r="F59" s="490"/>
      <c r="G59" s="490">
        <v>1061</v>
      </c>
      <c r="H59" s="199"/>
      <c r="I59" s="485">
        <v>1061</v>
      </c>
      <c r="J59" s="417">
        <v>44901861.166950002</v>
      </c>
      <c r="K59" s="417">
        <v>6328.15</v>
      </c>
      <c r="L59" s="417">
        <v>6574720</v>
      </c>
      <c r="M59" s="417">
        <v>67542.684962607702</v>
      </c>
      <c r="N59" s="417">
        <v>80194.3</v>
      </c>
      <c r="O59" s="417">
        <v>9923177628</v>
      </c>
      <c r="P59" s="417">
        <v>16284546146</v>
      </c>
      <c r="Q59" s="417">
        <v>6157</v>
      </c>
      <c r="R59" s="417">
        <v>472.30225166000002</v>
      </c>
      <c r="S59" s="417">
        <v>24431550.753056273</v>
      </c>
      <c r="T59" s="417">
        <v>848470</v>
      </c>
      <c r="U59" s="417">
        <v>1217977.6546108976</v>
      </c>
      <c r="V59" s="417">
        <v>38697</v>
      </c>
      <c r="W59" s="417">
        <v>23024.078897550222</v>
      </c>
      <c r="X59" s="417">
        <v>93755363</v>
      </c>
      <c r="Y59" s="417">
        <v>1222449051.7741899</v>
      </c>
      <c r="Z59" s="417">
        <v>302388.3547703551</v>
      </c>
      <c r="AA59" s="417">
        <v>269279.11719692033</v>
      </c>
      <c r="AB59" s="417">
        <v>68125728.767337829</v>
      </c>
      <c r="AC59" s="199">
        <v>0</v>
      </c>
      <c r="AD59" s="199">
        <v>292297639829.78003</v>
      </c>
      <c r="AE59" s="199">
        <v>5579226.5630029337</v>
      </c>
      <c r="AF59" s="199">
        <v>93046720</v>
      </c>
      <c r="AG59" s="199">
        <v>70871.522167679999</v>
      </c>
      <c r="AH59" s="199">
        <v>238540.95773381653</v>
      </c>
      <c r="AI59" s="199">
        <v>286946.60921673698</v>
      </c>
      <c r="AJ59" s="199">
        <v>237941100.45108381</v>
      </c>
      <c r="AK59" s="199">
        <v>8182030</v>
      </c>
      <c r="AL59" s="199">
        <v>329578384</v>
      </c>
      <c r="AM59" s="199">
        <v>63799977.270999998</v>
      </c>
      <c r="AN59" s="199">
        <v>473715</v>
      </c>
      <c r="AO59" s="199">
        <v>1536180.8968494777</v>
      </c>
      <c r="AP59" s="199">
        <v>35634</v>
      </c>
      <c r="AQ59" s="199">
        <v>38.746509324748779</v>
      </c>
      <c r="AR59" s="199">
        <v>197387</v>
      </c>
      <c r="AS59" s="199">
        <v>167772.215210586</v>
      </c>
    </row>
    <row r="60" spans="1:45">
      <c r="A60" s="489"/>
      <c r="B60" s="489"/>
      <c r="C60" s="490"/>
      <c r="D60" s="490" t="s">
        <v>427</v>
      </c>
      <c r="E60" s="490"/>
      <c r="F60" s="490"/>
      <c r="G60" s="490">
        <v>1062</v>
      </c>
      <c r="H60" s="199"/>
      <c r="I60" s="485">
        <v>1062</v>
      </c>
      <c r="J60" s="417">
        <v>32727.225139999999</v>
      </c>
      <c r="K60" s="417">
        <v>0</v>
      </c>
      <c r="L60" s="417">
        <v>0</v>
      </c>
      <c r="M60" s="417">
        <v>30.197437177566986</v>
      </c>
      <c r="N60" s="417">
        <v>203578.4</v>
      </c>
      <c r="O60" s="417">
        <v>517859540</v>
      </c>
      <c r="P60" s="417">
        <v>0</v>
      </c>
      <c r="Q60" s="417">
        <v>0</v>
      </c>
      <c r="R60" s="417">
        <v>0</v>
      </c>
      <c r="S60" s="417">
        <v>5615.8659036349645</v>
      </c>
      <c r="T60" s="417">
        <v>0</v>
      </c>
      <c r="U60" s="417">
        <v>3494.79068468265</v>
      </c>
      <c r="V60" s="417">
        <v>0</v>
      </c>
      <c r="W60" s="417">
        <v>354893.13918703259</v>
      </c>
      <c r="X60" s="417">
        <v>0</v>
      </c>
      <c r="Y60" s="417">
        <v>34233480.485113397</v>
      </c>
      <c r="Z60" s="417">
        <v>0</v>
      </c>
      <c r="AA60" s="417">
        <v>0</v>
      </c>
      <c r="AB60" s="417">
        <v>0</v>
      </c>
      <c r="AC60" s="199">
        <v>0</v>
      </c>
      <c r="AD60" s="199">
        <v>409448094530.07001</v>
      </c>
      <c r="AE60" s="199">
        <v>0.69860591699999997</v>
      </c>
      <c r="AF60" s="199">
        <v>6564.17</v>
      </c>
      <c r="AG60" s="199">
        <v>0</v>
      </c>
      <c r="AH60" s="199">
        <v>0</v>
      </c>
      <c r="AI60" s="199">
        <v>257475</v>
      </c>
      <c r="AJ60" s="199">
        <v>0</v>
      </c>
      <c r="AK60" s="199">
        <v>0</v>
      </c>
      <c r="AL60" s="199">
        <v>1107</v>
      </c>
      <c r="AM60" s="199">
        <v>0</v>
      </c>
      <c r="AN60" s="199">
        <v>1</v>
      </c>
      <c r="AO60" s="199">
        <v>0</v>
      </c>
      <c r="AP60" s="199">
        <v>0</v>
      </c>
      <c r="AQ60" s="199">
        <v>0</v>
      </c>
      <c r="AR60" s="199">
        <v>0</v>
      </c>
      <c r="AS60" s="199">
        <v>114374.503714529</v>
      </c>
    </row>
    <row r="61" spans="1:45">
      <c r="A61" s="489"/>
      <c r="B61" s="489"/>
      <c r="C61" s="490"/>
      <c r="D61" s="490" t="s">
        <v>428</v>
      </c>
      <c r="E61" s="490"/>
      <c r="F61" s="490"/>
      <c r="G61" s="490">
        <v>1063</v>
      </c>
      <c r="H61" s="199"/>
      <c r="I61" s="485">
        <v>1063</v>
      </c>
      <c r="J61" s="417">
        <v>14289662.11877</v>
      </c>
      <c r="K61" s="417">
        <v>13449.07</v>
      </c>
      <c r="L61" s="417">
        <v>33032153</v>
      </c>
      <c r="M61" s="417">
        <v>127300.19126069573</v>
      </c>
      <c r="N61" s="417">
        <v>326459</v>
      </c>
      <c r="O61" s="417">
        <v>9577088922</v>
      </c>
      <c r="P61" s="417">
        <v>24900855037</v>
      </c>
      <c r="Q61" s="417">
        <v>38542</v>
      </c>
      <c r="R61" s="417">
        <v>725.92153713000016</v>
      </c>
      <c r="S61" s="417">
        <v>41754719.504106402</v>
      </c>
      <c r="T61" s="417">
        <v>766863</v>
      </c>
      <c r="U61" s="417">
        <v>26409571.260955032</v>
      </c>
      <c r="V61" s="417">
        <v>50474</v>
      </c>
      <c r="W61" s="417">
        <v>27020.57174346222</v>
      </c>
      <c r="X61" s="417">
        <v>141777286</v>
      </c>
      <c r="Y61" s="417">
        <v>664721376.42136896</v>
      </c>
      <c r="Z61" s="417">
        <v>131689.0502562639</v>
      </c>
      <c r="AA61" s="417">
        <v>426897.22940560267</v>
      </c>
      <c r="AB61" s="417">
        <v>20346422.44131206</v>
      </c>
      <c r="AC61" s="199">
        <v>18548</v>
      </c>
      <c r="AD61" s="199">
        <v>375055125232.59998</v>
      </c>
      <c r="AE61" s="199">
        <v>21448680.108237959</v>
      </c>
      <c r="AF61" s="199">
        <v>70187615</v>
      </c>
      <c r="AG61" s="199">
        <v>69552.58765115001</v>
      </c>
      <c r="AH61" s="199">
        <v>185606.39668314371</v>
      </c>
      <c r="AI61" s="199">
        <v>162447.741352927</v>
      </c>
      <c r="AJ61" s="199">
        <v>138380747.14705372</v>
      </c>
      <c r="AK61" s="199">
        <v>42357953</v>
      </c>
      <c r="AL61" s="199">
        <v>771136361</v>
      </c>
      <c r="AM61" s="199">
        <v>133918413.476</v>
      </c>
      <c r="AN61" s="199">
        <v>940574</v>
      </c>
      <c r="AO61" s="199">
        <v>891496.13522647193</v>
      </c>
      <c r="AP61" s="199">
        <v>83529</v>
      </c>
      <c r="AQ61" s="199">
        <v>14.890695473826009</v>
      </c>
      <c r="AR61" s="199">
        <v>350834</v>
      </c>
      <c r="AS61" s="199">
        <v>154871.439549225</v>
      </c>
    </row>
    <row r="62" spans="1:45">
      <c r="A62" s="489"/>
      <c r="B62" s="489"/>
      <c r="C62" s="490"/>
      <c r="D62" s="490" t="s">
        <v>429</v>
      </c>
      <c r="E62" s="490"/>
      <c r="F62" s="490"/>
      <c r="G62" s="490">
        <v>1064</v>
      </c>
      <c r="H62" s="199"/>
      <c r="I62" s="485">
        <v>1064</v>
      </c>
      <c r="J62" s="417">
        <v>1991912169.0264201</v>
      </c>
      <c r="K62" s="417">
        <v>19842.580000000002</v>
      </c>
      <c r="L62" s="417">
        <v>34883743</v>
      </c>
      <c r="M62" s="417">
        <v>261419.26711836868</v>
      </c>
      <c r="N62" s="417">
        <v>249572</v>
      </c>
      <c r="O62" s="417">
        <v>284236793681</v>
      </c>
      <c r="P62" s="417">
        <v>464243107899</v>
      </c>
      <c r="Q62" s="417">
        <v>17605</v>
      </c>
      <c r="R62" s="417">
        <v>9858.9016937099987</v>
      </c>
      <c r="S62" s="417">
        <v>51024425.209210284</v>
      </c>
      <c r="T62" s="417">
        <v>4559729</v>
      </c>
      <c r="U62" s="417">
        <v>12705866.182001548</v>
      </c>
      <c r="V62" s="417">
        <v>56932</v>
      </c>
      <c r="W62" s="417">
        <v>75044.994713464199</v>
      </c>
      <c r="X62" s="417">
        <v>430686422</v>
      </c>
      <c r="Y62" s="417">
        <v>1178375157.80443</v>
      </c>
      <c r="Z62" s="417">
        <v>517043.30444258876</v>
      </c>
      <c r="AA62" s="417">
        <v>322571.11790617235</v>
      </c>
      <c r="AB62" s="417">
        <v>233983614.29546335</v>
      </c>
      <c r="AC62" s="199">
        <v>2938</v>
      </c>
      <c r="AD62" s="199">
        <v>332635562946.89001</v>
      </c>
      <c r="AE62" s="199">
        <v>7354661.2762207286</v>
      </c>
      <c r="AF62" s="199">
        <v>278067701</v>
      </c>
      <c r="AG62" s="199">
        <v>168832.88343633997</v>
      </c>
      <c r="AH62" s="199">
        <v>1592859.9624418186</v>
      </c>
      <c r="AI62" s="199">
        <v>450069.57954289002</v>
      </c>
      <c r="AJ62" s="199">
        <v>3025880452.2531457</v>
      </c>
      <c r="AK62" s="199">
        <v>479289061</v>
      </c>
      <c r="AL62" s="199">
        <v>2279590205</v>
      </c>
      <c r="AM62" s="199">
        <v>169647335.74399999</v>
      </c>
      <c r="AN62" s="199">
        <v>1099241</v>
      </c>
      <c r="AO62" s="199">
        <v>534348.50303159642</v>
      </c>
      <c r="AP62" s="199">
        <v>42458</v>
      </c>
      <c r="AQ62" s="199">
        <v>4.6668835815127947</v>
      </c>
      <c r="AR62" s="199">
        <v>298738</v>
      </c>
      <c r="AS62" s="199">
        <v>53051.033061774004</v>
      </c>
    </row>
    <row r="63" spans="1:45">
      <c r="A63" s="489"/>
      <c r="B63" s="489"/>
      <c r="C63" s="490"/>
      <c r="D63" s="490" t="s">
        <v>430</v>
      </c>
      <c r="E63" s="490"/>
      <c r="F63" s="490"/>
      <c r="G63" s="490">
        <v>1065</v>
      </c>
      <c r="H63" s="199"/>
      <c r="I63" s="485">
        <v>1065</v>
      </c>
      <c r="J63" s="417">
        <v>559788.39665999997</v>
      </c>
      <c r="K63" s="417">
        <v>94935.81</v>
      </c>
      <c r="L63" s="417">
        <v>21156025</v>
      </c>
      <c r="M63" s="417">
        <v>191075.53943508849</v>
      </c>
      <c r="N63" s="417">
        <v>478081</v>
      </c>
      <c r="O63" s="417">
        <v>1291501984</v>
      </c>
      <c r="P63" s="417">
        <v>12980939302</v>
      </c>
      <c r="Q63" s="417">
        <v>1348</v>
      </c>
      <c r="R63" s="417">
        <v>0</v>
      </c>
      <c r="S63" s="417">
        <v>44184574.755510993</v>
      </c>
      <c r="T63" s="417">
        <v>44641</v>
      </c>
      <c r="U63" s="417">
        <v>720514.64316030941</v>
      </c>
      <c r="V63" s="417">
        <v>26027</v>
      </c>
      <c r="W63" s="417">
        <v>73848.84572586538</v>
      </c>
      <c r="X63" s="417">
        <v>38497811</v>
      </c>
      <c r="Y63" s="417">
        <v>1283558494.53339</v>
      </c>
      <c r="Z63" s="417">
        <v>4153.6443921991267</v>
      </c>
      <c r="AA63" s="417">
        <v>602528.92003524094</v>
      </c>
      <c r="AB63" s="417">
        <v>557871.87050310336</v>
      </c>
      <c r="AC63" s="199">
        <v>0</v>
      </c>
      <c r="AD63" s="199">
        <v>431219289320.97998</v>
      </c>
      <c r="AE63" s="199">
        <v>7429889.1082979441</v>
      </c>
      <c r="AF63" s="199">
        <v>99434575</v>
      </c>
      <c r="AG63" s="199">
        <v>183.06734688000003</v>
      </c>
      <c r="AH63" s="199">
        <v>170246.82722911975</v>
      </c>
      <c r="AI63" s="199">
        <v>61349.951434134098</v>
      </c>
      <c r="AJ63" s="199">
        <v>6820727.9383854289</v>
      </c>
      <c r="AK63" s="199">
        <v>249191668</v>
      </c>
      <c r="AL63" s="199">
        <v>793311625</v>
      </c>
      <c r="AM63" s="199">
        <v>57764450.006999999</v>
      </c>
      <c r="AN63" s="199">
        <v>663519</v>
      </c>
      <c r="AO63" s="199">
        <v>3713634.5554761468</v>
      </c>
      <c r="AP63" s="199">
        <v>6596</v>
      </c>
      <c r="AQ63" s="199">
        <v>0</v>
      </c>
      <c r="AR63" s="199">
        <v>194432</v>
      </c>
      <c r="AS63" s="199">
        <v>4971501.0208982527</v>
      </c>
    </row>
    <row r="64" spans="1:45">
      <c r="A64" s="489"/>
      <c r="B64" s="489"/>
      <c r="C64" s="490"/>
      <c r="D64" s="490" t="s">
        <v>431</v>
      </c>
      <c r="E64" s="490"/>
      <c r="F64" s="490"/>
      <c r="G64" s="490">
        <v>1066</v>
      </c>
      <c r="H64" s="199"/>
      <c r="I64" s="485">
        <v>1066</v>
      </c>
      <c r="J64" s="417">
        <v>1581315894.6738</v>
      </c>
      <c r="K64" s="417">
        <v>4466666.68</v>
      </c>
      <c r="L64" s="417">
        <v>1524659102</v>
      </c>
      <c r="M64" s="417">
        <v>17288531.864382435</v>
      </c>
      <c r="N64" s="417">
        <v>37330348.5</v>
      </c>
      <c r="O64" s="417">
        <v>6328364998953</v>
      </c>
      <c r="P64" s="417">
        <v>2261191670163.6001</v>
      </c>
      <c r="Q64" s="417">
        <v>2725192</v>
      </c>
      <c r="R64" s="417">
        <v>647998.79488163989</v>
      </c>
      <c r="S64" s="417">
        <v>2366468213.9033837</v>
      </c>
      <c r="T64" s="417">
        <v>897458219</v>
      </c>
      <c r="U64" s="417">
        <v>1149951784.2872515</v>
      </c>
      <c r="V64" s="417">
        <v>224716342</v>
      </c>
      <c r="W64" s="417">
        <v>3368345.7719973223</v>
      </c>
      <c r="X64" s="417">
        <v>3039394307</v>
      </c>
      <c r="Y64" s="417">
        <v>16194007627.3421</v>
      </c>
      <c r="Z64" s="417">
        <v>12950870.190198343</v>
      </c>
      <c r="AA64" s="417">
        <v>9789562.1582027487</v>
      </c>
      <c r="AB64" s="417">
        <v>3399140944.4444337</v>
      </c>
      <c r="AC64" s="199">
        <v>187527939</v>
      </c>
      <c r="AD64" s="199">
        <v>13893397158197.199</v>
      </c>
      <c r="AE64" s="199">
        <v>8643926078.5154209</v>
      </c>
      <c r="AF64" s="199">
        <v>5002178982</v>
      </c>
      <c r="AG64" s="199">
        <v>5672555.4493356217</v>
      </c>
      <c r="AH64" s="199">
        <v>8570758.8883252386</v>
      </c>
      <c r="AI64" s="199">
        <v>4250887.3256365806</v>
      </c>
      <c r="AJ64" s="199">
        <v>64953381138.788429</v>
      </c>
      <c r="AK64" s="199">
        <v>6924158296</v>
      </c>
      <c r="AL64" s="199">
        <v>24822518227</v>
      </c>
      <c r="AM64" s="199">
        <v>8153502985</v>
      </c>
      <c r="AN64" s="199">
        <v>2171681</v>
      </c>
      <c r="AO64" s="199">
        <v>28194359.07806341</v>
      </c>
      <c r="AP64" s="199">
        <v>886496</v>
      </c>
      <c r="AQ64" s="199">
        <v>27056.705159895639</v>
      </c>
      <c r="AR64" s="199">
        <v>3695314</v>
      </c>
      <c r="AS64" s="199">
        <v>2543391.9394199997</v>
      </c>
    </row>
    <row r="65" spans="1:45">
      <c r="A65" s="489"/>
      <c r="B65" s="489"/>
      <c r="C65" s="490"/>
      <c r="D65" s="490" t="s">
        <v>432</v>
      </c>
      <c r="E65" s="490"/>
      <c r="F65" s="490"/>
      <c r="G65" s="490">
        <v>1067</v>
      </c>
      <c r="H65" s="199"/>
      <c r="I65" s="485">
        <v>1067</v>
      </c>
      <c r="J65" s="417">
        <v>129764806.77482</v>
      </c>
      <c r="K65" s="417">
        <v>135807.50900000002</v>
      </c>
      <c r="L65" s="417">
        <v>130343063</v>
      </c>
      <c r="M65" s="417">
        <v>1020368.1145557585</v>
      </c>
      <c r="N65" s="417">
        <v>2677556.4</v>
      </c>
      <c r="O65" s="417">
        <v>65033571166</v>
      </c>
      <c r="P65" s="417">
        <v>468194023151</v>
      </c>
      <c r="Q65" s="417">
        <v>589411</v>
      </c>
      <c r="R65" s="417">
        <v>23458.753979530004</v>
      </c>
      <c r="S65" s="417">
        <v>474652678.77173346</v>
      </c>
      <c r="T65" s="417">
        <v>10386001</v>
      </c>
      <c r="U65" s="417">
        <v>36561728.495230734</v>
      </c>
      <c r="V65" s="417">
        <v>1109435</v>
      </c>
      <c r="W65" s="417">
        <v>1104682.8403756868</v>
      </c>
      <c r="X65" s="417">
        <v>1154159633</v>
      </c>
      <c r="Y65" s="417">
        <v>2348887397.2827101</v>
      </c>
      <c r="Z65" s="417">
        <v>1783267.6071046218</v>
      </c>
      <c r="AA65" s="417">
        <v>2011629.9572242431</v>
      </c>
      <c r="AB65" s="417">
        <v>187111866.39771521</v>
      </c>
      <c r="AC65" s="199">
        <v>8170</v>
      </c>
      <c r="AD65" s="199">
        <v>1648520903824.1228</v>
      </c>
      <c r="AE65" s="199">
        <v>67723993.868183821</v>
      </c>
      <c r="AF65" s="199">
        <v>509996092</v>
      </c>
      <c r="AG65" s="199">
        <v>592553.10696577968</v>
      </c>
      <c r="AH65" s="199">
        <v>2139175.86152736</v>
      </c>
      <c r="AI65" s="199">
        <v>3410898.5273238602</v>
      </c>
      <c r="AJ65" s="199">
        <v>1196751046.4804893</v>
      </c>
      <c r="AK65" s="199">
        <v>448578731</v>
      </c>
      <c r="AL65" s="199">
        <v>2885389381</v>
      </c>
      <c r="AM65" s="199">
        <v>664675072.88600004</v>
      </c>
      <c r="AN65" s="199">
        <v>11382217</v>
      </c>
      <c r="AO65" s="199">
        <v>27773624.229801238</v>
      </c>
      <c r="AP65" s="199">
        <v>3305979</v>
      </c>
      <c r="AQ65" s="199">
        <v>309675.16185469</v>
      </c>
      <c r="AR65" s="199">
        <v>14978885</v>
      </c>
      <c r="AS65" s="199">
        <v>1058315.564243292</v>
      </c>
    </row>
    <row r="66" spans="1:45" ht="12.75" customHeight="1">
      <c r="A66" s="489"/>
      <c r="B66" s="489"/>
      <c r="C66" s="490"/>
      <c r="D66" s="490" t="s">
        <v>433</v>
      </c>
      <c r="E66" s="490"/>
      <c r="F66" s="490"/>
      <c r="G66" s="490">
        <v>1068</v>
      </c>
      <c r="H66" s="199"/>
      <c r="I66" s="485">
        <v>1068</v>
      </c>
      <c r="J66" s="417">
        <v>67411472.040710002</v>
      </c>
      <c r="K66" s="417">
        <v>35269.020000000004</v>
      </c>
      <c r="L66" s="417">
        <v>2913868</v>
      </c>
      <c r="M66" s="417">
        <v>47880.497441501997</v>
      </c>
      <c r="N66" s="417">
        <v>210984.6</v>
      </c>
      <c r="O66" s="417">
        <v>10590157648</v>
      </c>
      <c r="P66" s="417">
        <v>2061251410</v>
      </c>
      <c r="Q66" s="417">
        <v>1619</v>
      </c>
      <c r="R66" s="417">
        <v>1018.0448324</v>
      </c>
      <c r="S66" s="417">
        <v>28321991.005249936</v>
      </c>
      <c r="T66" s="417">
        <v>235245</v>
      </c>
      <c r="U66" s="417">
        <v>24662.610051678123</v>
      </c>
      <c r="V66" s="417">
        <v>35969</v>
      </c>
      <c r="W66" s="417">
        <v>41278.824274381193</v>
      </c>
      <c r="X66" s="417">
        <v>24573566</v>
      </c>
      <c r="Y66" s="417">
        <v>744948090.14699495</v>
      </c>
      <c r="Z66" s="417">
        <v>224013.05757181579</v>
      </c>
      <c r="AA66" s="417">
        <v>435185.87961181992</v>
      </c>
      <c r="AB66" s="417">
        <v>84713188.194727585</v>
      </c>
      <c r="AC66" s="199">
        <v>0</v>
      </c>
      <c r="AD66" s="199">
        <v>781657610952.80005</v>
      </c>
      <c r="AE66" s="199">
        <v>18274693.697754636</v>
      </c>
      <c r="AF66" s="199">
        <v>80022113</v>
      </c>
      <c r="AG66" s="199">
        <v>85848.939582099993</v>
      </c>
      <c r="AH66" s="199">
        <v>331556.9317031072</v>
      </c>
      <c r="AI66" s="199">
        <v>695070.13816191198</v>
      </c>
      <c r="AJ66" s="199">
        <v>210481689.88210222</v>
      </c>
      <c r="AK66" s="199">
        <v>252935815</v>
      </c>
      <c r="AL66" s="199">
        <v>145053295</v>
      </c>
      <c r="AM66" s="199">
        <v>63729523.347000003</v>
      </c>
      <c r="AN66" s="199">
        <v>793979</v>
      </c>
      <c r="AO66" s="199">
        <v>4853311.6304465933</v>
      </c>
      <c r="AP66" s="199">
        <v>12237</v>
      </c>
      <c r="AQ66" s="199">
        <v>46.189480328040837</v>
      </c>
      <c r="AR66" s="199">
        <v>82693</v>
      </c>
      <c r="AS66" s="199">
        <v>4473812.8418621104</v>
      </c>
    </row>
    <row r="67" spans="1:45">
      <c r="A67" s="489"/>
      <c r="B67" s="489"/>
      <c r="C67" s="489"/>
      <c r="D67" s="490" t="s">
        <v>434</v>
      </c>
      <c r="E67" s="490"/>
      <c r="F67" s="490"/>
      <c r="G67" s="490">
        <v>1069</v>
      </c>
      <c r="H67" s="199"/>
      <c r="I67" s="485">
        <v>1069</v>
      </c>
      <c r="J67" s="417">
        <v>67802.538809999998</v>
      </c>
      <c r="K67" s="417">
        <v>203037.46</v>
      </c>
      <c r="L67" s="417">
        <v>3023</v>
      </c>
      <c r="M67" s="417">
        <v>145.8745433143757</v>
      </c>
      <c r="N67" s="417">
        <v>871379</v>
      </c>
      <c r="O67" s="417">
        <v>695769664</v>
      </c>
      <c r="P67" s="417">
        <v>3650510</v>
      </c>
      <c r="Q67" s="417">
        <v>542</v>
      </c>
      <c r="R67" s="417">
        <v>1.2640183200000001</v>
      </c>
      <c r="S67" s="417">
        <v>9951.339703074822</v>
      </c>
      <c r="T67" s="417">
        <v>0</v>
      </c>
      <c r="U67" s="417">
        <v>6617.5983875135325</v>
      </c>
      <c r="V67" s="417">
        <v>0</v>
      </c>
      <c r="W67" s="417">
        <v>4067.5977757633395</v>
      </c>
      <c r="X67" s="417">
        <v>228735</v>
      </c>
      <c r="Y67" s="417">
        <v>211586868.24266499</v>
      </c>
      <c r="Z67" s="417">
        <v>10.271438278180478</v>
      </c>
      <c r="AA67" s="417">
        <v>30.112148676322988</v>
      </c>
      <c r="AB67" s="417">
        <v>23145.869414177487</v>
      </c>
      <c r="AC67" s="199">
        <v>0</v>
      </c>
      <c r="AD67" s="199">
        <v>33937786166.119999</v>
      </c>
      <c r="AE67" s="199">
        <v>43936.703262766881</v>
      </c>
      <c r="AF67" s="199">
        <v>220275.86238149111</v>
      </c>
      <c r="AG67" s="199">
        <v>16.848986019999998</v>
      </c>
      <c r="AH67" s="199">
        <v>435.94847201547827</v>
      </c>
      <c r="AI67" s="199">
        <v>14638.018401627</v>
      </c>
      <c r="AJ67" s="199">
        <v>303061.74628153245</v>
      </c>
      <c r="AK67" s="199">
        <v>119402</v>
      </c>
      <c r="AL67" s="199">
        <v>4935851</v>
      </c>
      <c r="AM67" s="199">
        <v>80826.14</v>
      </c>
      <c r="AN67" s="199">
        <v>17130</v>
      </c>
      <c r="AO67" s="199">
        <v>405730.93724329653</v>
      </c>
      <c r="AP67" s="199">
        <v>179</v>
      </c>
      <c r="AQ67" s="199">
        <v>1.0516572667145547</v>
      </c>
      <c r="AR67" s="199">
        <v>737</v>
      </c>
      <c r="AS67" s="199">
        <v>727579.00042488507</v>
      </c>
    </row>
    <row r="68" spans="1:45">
      <c r="A68" s="489"/>
      <c r="B68" s="489"/>
      <c r="C68" s="489"/>
      <c r="D68" s="490" t="s">
        <v>435</v>
      </c>
      <c r="E68" s="490"/>
      <c r="F68" s="490"/>
      <c r="G68" s="490">
        <v>1070</v>
      </c>
      <c r="H68" s="199"/>
      <c r="I68" s="485">
        <v>1070</v>
      </c>
      <c r="J68" s="417">
        <v>22758630.85782</v>
      </c>
      <c r="K68" s="417">
        <v>8960.4700000000012</v>
      </c>
      <c r="L68" s="417">
        <v>9707952</v>
      </c>
      <c r="M68" s="417">
        <v>225739.67034825333</v>
      </c>
      <c r="N68" s="417">
        <v>731921.7</v>
      </c>
      <c r="O68" s="417">
        <v>20302883763</v>
      </c>
      <c r="P68" s="417">
        <v>15853217640</v>
      </c>
      <c r="Q68" s="417">
        <v>11111</v>
      </c>
      <c r="R68" s="417">
        <v>6193.5942644500001</v>
      </c>
      <c r="S68" s="417">
        <v>49291423.845573738</v>
      </c>
      <c r="T68" s="417">
        <v>2345047</v>
      </c>
      <c r="U68" s="417">
        <v>19077371.999968432</v>
      </c>
      <c r="V68" s="417">
        <v>99151</v>
      </c>
      <c r="W68" s="417">
        <v>46295.010852597341</v>
      </c>
      <c r="X68" s="417">
        <v>116174227</v>
      </c>
      <c r="Y68" s="417">
        <v>4414768476.0008898</v>
      </c>
      <c r="Z68" s="417">
        <v>801179.82752314419</v>
      </c>
      <c r="AA68" s="417">
        <v>3914997.4216378122</v>
      </c>
      <c r="AB68" s="417">
        <v>60007201.852338962</v>
      </c>
      <c r="AC68" s="199">
        <v>579</v>
      </c>
      <c r="AD68" s="199">
        <v>1583666481986.6377</v>
      </c>
      <c r="AE68" s="199">
        <v>57729855.107496664</v>
      </c>
      <c r="AF68" s="199">
        <v>2155148184</v>
      </c>
      <c r="AG68" s="199">
        <v>193157.14393380997</v>
      </c>
      <c r="AH68" s="199">
        <v>625337.43087230821</v>
      </c>
      <c r="AI68" s="199">
        <v>275751.01238599297</v>
      </c>
      <c r="AJ68" s="199">
        <v>230160096.8200672</v>
      </c>
      <c r="AK68" s="199">
        <v>11904192</v>
      </c>
      <c r="AL68" s="199">
        <v>775425214</v>
      </c>
      <c r="AM68" s="199">
        <v>107027246.93000001</v>
      </c>
      <c r="AN68" s="199">
        <v>8555904</v>
      </c>
      <c r="AO68" s="199">
        <v>2597798.5743460008</v>
      </c>
      <c r="AP68" s="199">
        <v>48641</v>
      </c>
      <c r="AQ68" s="199">
        <v>95.236192116156047</v>
      </c>
      <c r="AR68" s="199">
        <v>260902</v>
      </c>
      <c r="AS68" s="199">
        <v>380861.269817436</v>
      </c>
    </row>
    <row r="69" spans="1:45">
      <c r="A69" s="489"/>
      <c r="B69" s="489"/>
      <c r="C69" s="489"/>
      <c r="D69" s="490" t="s">
        <v>640</v>
      </c>
      <c r="E69" s="490"/>
      <c r="F69" s="490"/>
      <c r="G69" s="490">
        <v>1108</v>
      </c>
      <c r="H69" s="199"/>
      <c r="I69" s="485">
        <v>1108</v>
      </c>
      <c r="J69" s="417">
        <v>754824.64379999996</v>
      </c>
      <c r="K69" s="417">
        <v>941.37</v>
      </c>
      <c r="L69" s="417">
        <v>3628302</v>
      </c>
      <c r="M69" s="417">
        <v>18773.448790054525</v>
      </c>
      <c r="N69" s="417">
        <v>47607.6</v>
      </c>
      <c r="O69" s="417">
        <v>3460066148</v>
      </c>
      <c r="P69" s="417">
        <v>3635669290</v>
      </c>
      <c r="Q69" s="417">
        <v>3354</v>
      </c>
      <c r="R69" s="417">
        <v>112518.26321066001</v>
      </c>
      <c r="S69" s="417">
        <v>49643642.75959634</v>
      </c>
      <c r="T69" s="417">
        <v>715807</v>
      </c>
      <c r="U69" s="417">
        <v>8142221.5182496347</v>
      </c>
      <c r="V69" s="417">
        <v>271421</v>
      </c>
      <c r="W69" s="417">
        <v>2776681.7333982694</v>
      </c>
      <c r="X69" s="417">
        <v>25841251</v>
      </c>
      <c r="Y69" s="417">
        <v>170236697.388549</v>
      </c>
      <c r="Z69" s="417">
        <v>81799.308471094322</v>
      </c>
      <c r="AA69" s="417">
        <v>77212.592788280803</v>
      </c>
      <c r="AB69" s="417">
        <v>2638446.0670060539</v>
      </c>
      <c r="AC69" s="199">
        <v>0</v>
      </c>
      <c r="AD69" s="199">
        <v>37066594969.639999</v>
      </c>
      <c r="AE69" s="199">
        <v>940508.04526997195</v>
      </c>
      <c r="AF69" s="199">
        <v>27763627.026026387</v>
      </c>
      <c r="AG69" s="199">
        <v>4633.146859219999</v>
      </c>
      <c r="AH69" s="199">
        <v>120256.77938708573</v>
      </c>
      <c r="AI69" s="199">
        <v>20389.6623552854</v>
      </c>
      <c r="AJ69" s="199">
        <v>26000060.318141848</v>
      </c>
      <c r="AK69" s="199">
        <v>9057256</v>
      </c>
      <c r="AL69" s="199">
        <v>90806901</v>
      </c>
      <c r="AM69" s="199">
        <v>4579184.17</v>
      </c>
      <c r="AN69" s="199">
        <v>268051</v>
      </c>
      <c r="AO69" s="199">
        <v>106507.80759824692</v>
      </c>
      <c r="AP69" s="199">
        <v>4505</v>
      </c>
      <c r="AQ69" s="199">
        <v>0.6882960363128382</v>
      </c>
      <c r="AR69" s="199">
        <v>51577</v>
      </c>
      <c r="AS69" s="199">
        <v>58066.667516324007</v>
      </c>
    </row>
    <row r="70" spans="1:45">
      <c r="A70" s="489"/>
      <c r="B70" s="489"/>
      <c r="C70" s="489"/>
      <c r="D70" s="490" t="s">
        <v>700</v>
      </c>
      <c r="E70" s="490"/>
      <c r="F70" s="490"/>
      <c r="G70" s="490">
        <v>1071</v>
      </c>
      <c r="H70" s="199"/>
      <c r="I70" s="485">
        <v>1071</v>
      </c>
      <c r="J70" s="417">
        <v>6270587.2895999998</v>
      </c>
      <c r="K70" s="417">
        <v>6956.5</v>
      </c>
      <c r="L70" s="417">
        <v>9299610</v>
      </c>
      <c r="M70" s="417">
        <v>53314.160165229034</v>
      </c>
      <c r="N70" s="417">
        <v>98319.5</v>
      </c>
      <c r="O70" s="417">
        <v>11809077993</v>
      </c>
      <c r="P70" s="417">
        <v>24092990252</v>
      </c>
      <c r="Q70" s="417">
        <v>1225377</v>
      </c>
      <c r="R70" s="417">
        <v>552579.75599888002</v>
      </c>
      <c r="S70" s="417">
        <v>19212739.497458655</v>
      </c>
      <c r="T70" s="417">
        <v>377628</v>
      </c>
      <c r="U70" s="417">
        <v>1053694.8613849364</v>
      </c>
      <c r="V70" s="417">
        <v>37982</v>
      </c>
      <c r="W70" s="417">
        <v>22506.833670884997</v>
      </c>
      <c r="X70" s="417">
        <v>2159596117</v>
      </c>
      <c r="Y70" s="417">
        <v>439348327.49713701</v>
      </c>
      <c r="Z70" s="417">
        <v>66380.369652376117</v>
      </c>
      <c r="AA70" s="417">
        <v>61082.14580665918</v>
      </c>
      <c r="AB70" s="417">
        <v>9274426.613145275</v>
      </c>
      <c r="AC70" s="199">
        <v>0</v>
      </c>
      <c r="AD70" s="199">
        <v>90875866756.789993</v>
      </c>
      <c r="AE70" s="199">
        <v>4075682.9954814808</v>
      </c>
      <c r="AF70" s="199">
        <v>74741432</v>
      </c>
      <c r="AG70" s="199">
        <v>83449.71384343</v>
      </c>
      <c r="AH70" s="199">
        <v>134623.00536949691</v>
      </c>
      <c r="AI70" s="199">
        <v>63023.187526749301</v>
      </c>
      <c r="AJ70" s="199">
        <v>4912735135.4113455</v>
      </c>
      <c r="AK70" s="199">
        <v>36462236159</v>
      </c>
      <c r="AL70" s="199">
        <v>27870423716</v>
      </c>
      <c r="AM70" s="199">
        <v>13168188623</v>
      </c>
      <c r="AN70" s="199">
        <v>367584</v>
      </c>
      <c r="AO70" s="199">
        <v>298112.30796739523</v>
      </c>
      <c r="AP70" s="199">
        <v>49688</v>
      </c>
      <c r="AQ70" s="199">
        <v>4.249480129249565</v>
      </c>
      <c r="AR70" s="199">
        <v>177963</v>
      </c>
      <c r="AS70" s="199">
        <v>14934.266363687999</v>
      </c>
    </row>
    <row r="71" spans="1:45">
      <c r="A71" s="489"/>
      <c r="B71" s="489"/>
      <c r="C71" s="489"/>
      <c r="D71" s="490" t="s">
        <v>701</v>
      </c>
      <c r="E71" s="490"/>
      <c r="F71" s="490"/>
      <c r="G71" s="490">
        <v>1072</v>
      </c>
      <c r="H71" s="199"/>
      <c r="I71" s="485">
        <v>1072</v>
      </c>
      <c r="J71" s="417">
        <v>5938565707.3660698</v>
      </c>
      <c r="K71" s="417">
        <v>564702.06000000006</v>
      </c>
      <c r="L71" s="417">
        <v>488133989</v>
      </c>
      <c r="M71" s="417">
        <v>8131705.3258923283</v>
      </c>
      <c r="N71" s="417">
        <v>34375356</v>
      </c>
      <c r="O71" s="417">
        <v>363064056793</v>
      </c>
      <c r="P71" s="417">
        <v>2075565942384</v>
      </c>
      <c r="Q71" s="417">
        <v>1161684</v>
      </c>
      <c r="R71" s="417">
        <v>562713.65220507002</v>
      </c>
      <c r="S71" s="417">
        <v>4279516533.7919369</v>
      </c>
      <c r="T71" s="417">
        <v>119273666</v>
      </c>
      <c r="U71" s="417">
        <v>409339460.65072441</v>
      </c>
      <c r="V71" s="417">
        <v>13325927</v>
      </c>
      <c r="W71" s="417">
        <v>3830312.6431243084</v>
      </c>
      <c r="X71" s="417">
        <v>12998730067</v>
      </c>
      <c r="Y71" s="417">
        <v>16813691814.752199</v>
      </c>
      <c r="Z71" s="417">
        <v>6864408.6057451386</v>
      </c>
      <c r="AA71" s="417">
        <v>12321608.662784886</v>
      </c>
      <c r="AB71" s="417">
        <v>1758749993.8664098</v>
      </c>
      <c r="AC71" s="199">
        <v>4639103</v>
      </c>
      <c r="AD71" s="199">
        <v>9324567826602.1191</v>
      </c>
      <c r="AE71" s="199">
        <v>2184621095.7434549</v>
      </c>
      <c r="AF71" s="199">
        <v>4689485402</v>
      </c>
      <c r="AG71" s="199">
        <v>7093956.6076457603</v>
      </c>
      <c r="AH71" s="199">
        <v>9037270.4611895904</v>
      </c>
      <c r="AI71" s="199">
        <v>15907334.9795426</v>
      </c>
      <c r="AJ71" s="199">
        <v>62763409648.443115</v>
      </c>
      <c r="AK71" s="199">
        <v>28179226888</v>
      </c>
      <c r="AL71" s="199">
        <v>134782257224</v>
      </c>
      <c r="AM71" s="199">
        <v>53614606825.040001</v>
      </c>
      <c r="AN71" s="199">
        <v>12305411</v>
      </c>
      <c r="AO71" s="199">
        <v>37933998.795863539</v>
      </c>
      <c r="AP71" s="199">
        <v>9492788</v>
      </c>
      <c r="AQ71" s="199">
        <v>53057.457656460167</v>
      </c>
      <c r="AR71" s="199">
        <v>5816172</v>
      </c>
      <c r="AS71" s="199">
        <v>17405748.10054132</v>
      </c>
    </row>
    <row r="72" spans="1:45">
      <c r="A72" s="489"/>
      <c r="B72" s="489"/>
      <c r="C72" s="489"/>
      <c r="D72" s="490" t="s">
        <v>702</v>
      </c>
      <c r="E72" s="490"/>
      <c r="F72" s="490"/>
      <c r="G72" s="490">
        <v>1073</v>
      </c>
      <c r="H72" s="199"/>
      <c r="I72" s="485">
        <v>1073</v>
      </c>
      <c r="J72" s="417">
        <v>9798605934.1193695</v>
      </c>
      <c r="K72" s="417">
        <v>5556896.6789999995</v>
      </c>
      <c r="L72" s="417">
        <v>2264335550</v>
      </c>
      <c r="M72" s="417">
        <v>27433826.836332809</v>
      </c>
      <c r="N72" s="417">
        <v>77681358</v>
      </c>
      <c r="O72" s="417">
        <v>7108867003883</v>
      </c>
      <c r="P72" s="417">
        <v>5369007863184.5996</v>
      </c>
      <c r="Q72" s="417">
        <v>5781942</v>
      </c>
      <c r="R72" s="417">
        <v>1917539.2488734499</v>
      </c>
      <c r="S72" s="417">
        <v>7428518061.0024233</v>
      </c>
      <c r="T72" s="417">
        <v>1037011316</v>
      </c>
      <c r="U72" s="417">
        <v>1665214966.5526612</v>
      </c>
      <c r="V72" s="417">
        <v>239768357</v>
      </c>
      <c r="W72" s="417">
        <v>11748002.885736588</v>
      </c>
      <c r="X72" s="417">
        <v>20223414785</v>
      </c>
      <c r="Y72" s="417">
        <v>45720812859.671738</v>
      </c>
      <c r="Z72" s="417">
        <v>23727203.59156622</v>
      </c>
      <c r="AA72" s="417">
        <v>30232585.314749058</v>
      </c>
      <c r="AB72" s="417">
        <v>5824672850.6798067</v>
      </c>
      <c r="AC72" s="199">
        <v>192197277</v>
      </c>
      <c r="AD72" s="199">
        <v>29234345941315.75</v>
      </c>
      <c r="AE72" s="199">
        <v>11019148302.430691</v>
      </c>
      <c r="AF72" s="199">
        <v>13080299283.058409</v>
      </c>
      <c r="AG72" s="199">
        <v>14035611.017753793</v>
      </c>
      <c r="AH72" s="199">
        <v>23146669.450934105</v>
      </c>
      <c r="AI72" s="199">
        <v>25856281.732881293</v>
      </c>
      <c r="AJ72" s="199">
        <v>137702244905.67963</v>
      </c>
      <c r="AK72" s="199">
        <v>73067237451</v>
      </c>
      <c r="AL72" s="199">
        <v>195550427491</v>
      </c>
      <c r="AM72" s="199">
        <v>76201520463.011002</v>
      </c>
      <c r="AN72" s="199">
        <v>39039007</v>
      </c>
      <c r="AO72" s="199">
        <v>108839103.45191342</v>
      </c>
      <c r="AP72" s="199">
        <v>13968730</v>
      </c>
      <c r="AQ72" s="199">
        <v>389995.04386530246</v>
      </c>
      <c r="AR72" s="199">
        <v>26105634</v>
      </c>
      <c r="AS72" s="199">
        <v>32124279.862623423</v>
      </c>
    </row>
    <row r="73" spans="1:45">
      <c r="A73" s="489"/>
      <c r="B73" s="489" t="s">
        <v>199</v>
      </c>
      <c r="C73" s="489"/>
      <c r="D73" s="490" t="s">
        <v>355</v>
      </c>
      <c r="E73" s="490"/>
      <c r="F73" s="490"/>
      <c r="G73" s="490">
        <v>1074</v>
      </c>
      <c r="H73" s="199"/>
      <c r="I73" s="485">
        <v>1074</v>
      </c>
      <c r="J73" s="417">
        <v>111504446</v>
      </c>
      <c r="K73" s="417">
        <v>295589</v>
      </c>
      <c r="L73" s="417">
        <v>107872188.59999999</v>
      </c>
      <c r="M73" s="417">
        <v>276576</v>
      </c>
      <c r="N73" s="417">
        <v>2672507.6618872401</v>
      </c>
      <c r="O73" s="417">
        <v>940078629344</v>
      </c>
      <c r="P73" s="417">
        <v>240932206685.63998</v>
      </c>
      <c r="Q73" s="417">
        <v>1080464</v>
      </c>
      <c r="R73" s="417">
        <v>759234</v>
      </c>
      <c r="S73" s="417">
        <v>702065324</v>
      </c>
      <c r="T73" s="417">
        <v>37728597</v>
      </c>
      <c r="U73" s="417">
        <v>210821351</v>
      </c>
      <c r="V73" s="417">
        <v>71037495</v>
      </c>
      <c r="W73" s="417">
        <v>1119415</v>
      </c>
      <c r="X73" s="417">
        <v>743000000</v>
      </c>
      <c r="Y73" s="417">
        <v>5123081141.4960003</v>
      </c>
      <c r="Z73" s="417">
        <v>84672.229974000002</v>
      </c>
      <c r="AA73" s="417">
        <v>2633000</v>
      </c>
      <c r="AB73" s="417">
        <v>256595297.47260001</v>
      </c>
      <c r="AC73" s="199">
        <v>10168073</v>
      </c>
      <c r="AD73" s="199">
        <v>2430552515982.79</v>
      </c>
      <c r="AE73" s="199">
        <v>357973478</v>
      </c>
      <c r="AF73" s="199">
        <v>513304080</v>
      </c>
      <c r="AG73" s="199">
        <v>155902</v>
      </c>
      <c r="AH73" s="199">
        <v>163879.899</v>
      </c>
      <c r="AI73" s="199">
        <v>18</v>
      </c>
      <c r="AJ73" s="199">
        <v>1100000000</v>
      </c>
      <c r="AK73" s="199">
        <v>2132673201</v>
      </c>
      <c r="AL73" s="199">
        <v>7733717720</v>
      </c>
      <c r="AM73" s="199">
        <v>1838491453</v>
      </c>
      <c r="AN73" s="199">
        <v>99137</v>
      </c>
      <c r="AO73" s="199">
        <v>7399466.71</v>
      </c>
      <c r="AP73" s="199">
        <v>26652</v>
      </c>
      <c r="AQ73" s="199">
        <v>0</v>
      </c>
      <c r="AR73" s="199">
        <v>22145</v>
      </c>
      <c r="AS73" s="199">
        <v>1172227.530006269</v>
      </c>
    </row>
    <row r="74" spans="1:45">
      <c r="A74" s="489"/>
      <c r="B74" s="489" t="s">
        <v>200</v>
      </c>
      <c r="C74" s="489"/>
      <c r="D74" s="490" t="s">
        <v>72</v>
      </c>
      <c r="E74" s="490"/>
      <c r="F74" s="490"/>
      <c r="G74" s="490">
        <v>1075</v>
      </c>
      <c r="H74" s="199"/>
      <c r="I74" s="485">
        <v>1075</v>
      </c>
      <c r="J74" s="417">
        <v>70919.754425931606</v>
      </c>
      <c r="K74" s="417">
        <v>0</v>
      </c>
      <c r="L74" s="417">
        <v>0</v>
      </c>
      <c r="M74" s="417">
        <v>874</v>
      </c>
      <c r="N74" s="417">
        <v>16411</v>
      </c>
      <c r="O74" s="417">
        <v>0</v>
      </c>
      <c r="P74" s="417">
        <v>0</v>
      </c>
      <c r="Q74" s="417">
        <v>0</v>
      </c>
      <c r="R74" s="417">
        <v>0</v>
      </c>
      <c r="S74" s="417">
        <v>266830</v>
      </c>
      <c r="T74" s="417">
        <v>0</v>
      </c>
      <c r="U74" s="417">
        <v>49055.416400000002</v>
      </c>
      <c r="V74" s="417">
        <v>0</v>
      </c>
      <c r="W74" s="417">
        <v>1473.2</v>
      </c>
      <c r="X74" s="417">
        <v>85007</v>
      </c>
      <c r="Y74" s="417">
        <v>4878361.7359958095</v>
      </c>
      <c r="Z74" s="417">
        <v>417.14508499999999</v>
      </c>
      <c r="AA74" s="417">
        <v>1853.83</v>
      </c>
      <c r="AB74" s="417">
        <v>162164</v>
      </c>
      <c r="AC74" s="199">
        <v>0</v>
      </c>
      <c r="AD74" s="199">
        <v>4044858240</v>
      </c>
      <c r="AE74" s="199">
        <v>802400</v>
      </c>
      <c r="AF74" s="199">
        <v>1663</v>
      </c>
      <c r="AG74" s="199">
        <v>592.09999999999991</v>
      </c>
      <c r="AH74" s="199">
        <v>924</v>
      </c>
      <c r="AI74" s="199">
        <v>246.68</v>
      </c>
      <c r="AJ74" s="199">
        <v>4779000</v>
      </c>
      <c r="AK74" s="199">
        <v>0</v>
      </c>
      <c r="AL74" s="199">
        <v>871658</v>
      </c>
      <c r="AM74" s="199">
        <v>0</v>
      </c>
      <c r="AN74" s="199">
        <v>14178.24</v>
      </c>
      <c r="AO74" s="199">
        <v>5783.9725100888372</v>
      </c>
      <c r="AP74" s="199">
        <v>0</v>
      </c>
      <c r="AQ74" s="199">
        <v>0</v>
      </c>
      <c r="AR74" s="199">
        <v>0</v>
      </c>
      <c r="AS74" s="199">
        <v>77.5</v>
      </c>
    </row>
    <row r="75" spans="1:45">
      <c r="A75" s="489"/>
      <c r="B75" s="489"/>
      <c r="C75" s="489"/>
      <c r="D75" s="490" t="s">
        <v>73</v>
      </c>
      <c r="E75" s="490"/>
      <c r="F75" s="490"/>
      <c r="G75" s="490">
        <v>1076</v>
      </c>
      <c r="H75" s="199"/>
      <c r="I75" s="485">
        <v>1076</v>
      </c>
      <c r="J75" s="417">
        <v>5019695.17</v>
      </c>
      <c r="K75" s="417">
        <v>0</v>
      </c>
      <c r="L75" s="417">
        <v>11543733.33</v>
      </c>
      <c r="M75" s="417">
        <v>40710</v>
      </c>
      <c r="N75" s="417">
        <v>158201</v>
      </c>
      <c r="O75" s="417">
        <v>20964000000</v>
      </c>
      <c r="P75" s="417">
        <v>22793968000</v>
      </c>
      <c r="Q75" s="417">
        <v>214830</v>
      </c>
      <c r="R75" s="417">
        <v>1173</v>
      </c>
      <c r="S75" s="417">
        <v>20915000</v>
      </c>
      <c r="T75" s="417">
        <v>1302781.8725000001</v>
      </c>
      <c r="U75" s="417">
        <v>22500</v>
      </c>
      <c r="V75" s="417">
        <v>522217</v>
      </c>
      <c r="W75" s="417">
        <v>52754.690193898416</v>
      </c>
      <c r="X75" s="417">
        <v>20513000</v>
      </c>
      <c r="Y75" s="417">
        <v>172502000</v>
      </c>
      <c r="Z75" s="417">
        <v>45324.72</v>
      </c>
      <c r="AA75" s="417">
        <v>85369.565248078463</v>
      </c>
      <c r="AB75" s="417">
        <v>2106109</v>
      </c>
      <c r="AC75" s="199">
        <v>0</v>
      </c>
      <c r="AD75" s="199">
        <v>94950000000</v>
      </c>
      <c r="AE75" s="199">
        <v>16755571</v>
      </c>
      <c r="AF75" s="199">
        <v>56233199.616290219</v>
      </c>
      <c r="AG75" s="199">
        <v>8745.9767575499991</v>
      </c>
      <c r="AH75" s="199">
        <v>37320.355430000003</v>
      </c>
      <c r="AI75" s="199">
        <v>8293.7000000000007</v>
      </c>
      <c r="AJ75" s="199">
        <v>196857112</v>
      </c>
      <c r="AK75" s="199">
        <v>78579970</v>
      </c>
      <c r="AL75" s="199">
        <v>163420492.80000001</v>
      </c>
      <c r="AM75" s="199">
        <v>0</v>
      </c>
      <c r="AN75" s="199">
        <v>203406.14</v>
      </c>
      <c r="AO75" s="199">
        <v>193950.96</v>
      </c>
      <c r="AP75" s="199">
        <v>29452</v>
      </c>
      <c r="AQ75" s="199">
        <v>0</v>
      </c>
      <c r="AR75" s="199">
        <v>51826</v>
      </c>
      <c r="AS75" s="199">
        <v>42437</v>
      </c>
    </row>
    <row r="76" spans="1:45">
      <c r="A76" s="489"/>
      <c r="B76" s="489"/>
      <c r="C76" s="489"/>
      <c r="D76" s="490" t="s">
        <v>356</v>
      </c>
      <c r="E76" s="490"/>
      <c r="F76" s="490"/>
      <c r="G76" s="490">
        <v>1077</v>
      </c>
      <c r="H76" s="199"/>
      <c r="I76" s="485">
        <v>1077</v>
      </c>
      <c r="J76" s="417">
        <v>5090614.9244259316</v>
      </c>
      <c r="K76" s="417">
        <v>0</v>
      </c>
      <c r="L76" s="417">
        <v>11543733.33</v>
      </c>
      <c r="M76" s="417">
        <v>41584</v>
      </c>
      <c r="N76" s="417">
        <v>174612</v>
      </c>
      <c r="O76" s="417">
        <v>20964000000</v>
      </c>
      <c r="P76" s="417">
        <v>22793968000</v>
      </c>
      <c r="Q76" s="417">
        <v>214830</v>
      </c>
      <c r="R76" s="417">
        <v>1173</v>
      </c>
      <c r="S76" s="417">
        <v>21181830</v>
      </c>
      <c r="T76" s="417">
        <v>1302781.8725000001</v>
      </c>
      <c r="U76" s="417">
        <v>71555.416400000002</v>
      </c>
      <c r="V76" s="417">
        <v>522217</v>
      </c>
      <c r="W76" s="417">
        <v>54227.890193898413</v>
      </c>
      <c r="X76" s="417">
        <v>20598007</v>
      </c>
      <c r="Y76" s="417">
        <v>177380361.7359958</v>
      </c>
      <c r="Z76" s="417">
        <v>45741.865084999998</v>
      </c>
      <c r="AA76" s="417">
        <v>87223.395248078465</v>
      </c>
      <c r="AB76" s="417">
        <v>2268273</v>
      </c>
      <c r="AC76" s="199">
        <v>0</v>
      </c>
      <c r="AD76" s="199">
        <v>98994858240</v>
      </c>
      <c r="AE76" s="199">
        <v>17557971</v>
      </c>
      <c r="AF76" s="199">
        <v>56234862.616290219</v>
      </c>
      <c r="AG76" s="199">
        <v>9338.0767575499995</v>
      </c>
      <c r="AH76" s="199">
        <v>38244.355430000003</v>
      </c>
      <c r="AI76" s="199">
        <v>8540.380000000001</v>
      </c>
      <c r="AJ76" s="199">
        <v>201636112</v>
      </c>
      <c r="AK76" s="199">
        <v>78579970</v>
      </c>
      <c r="AL76" s="199">
        <v>164292150.80000001</v>
      </c>
      <c r="AM76" s="199">
        <v>0</v>
      </c>
      <c r="AN76" s="199">
        <v>217584.38</v>
      </c>
      <c r="AO76" s="199">
        <v>199734.93251008884</v>
      </c>
      <c r="AP76" s="199">
        <v>29452</v>
      </c>
      <c r="AQ76" s="199">
        <v>0</v>
      </c>
      <c r="AR76" s="199">
        <v>51826</v>
      </c>
      <c r="AS76" s="199">
        <v>42514.5</v>
      </c>
    </row>
    <row r="77" spans="1:45">
      <c r="A77" s="489" t="s">
        <v>76</v>
      </c>
      <c r="B77" s="489" t="s">
        <v>201</v>
      </c>
      <c r="C77" s="489"/>
      <c r="D77" s="490" t="s">
        <v>77</v>
      </c>
      <c r="E77" s="490"/>
      <c r="F77" s="490"/>
      <c r="G77" s="490">
        <v>1078</v>
      </c>
      <c r="H77" s="199"/>
      <c r="I77" s="485">
        <v>1078</v>
      </c>
      <c r="J77" s="417">
        <v>70044992.452830106</v>
      </c>
      <c r="K77" s="417">
        <v>151839.9722855</v>
      </c>
      <c r="L77" s="417">
        <v>523395331.74476004</v>
      </c>
      <c r="M77" s="417">
        <v>3139739.5232042172</v>
      </c>
      <c r="N77" s="417">
        <v>21666065.753291544</v>
      </c>
      <c r="O77" s="417">
        <v>716407260726</v>
      </c>
      <c r="P77" s="417">
        <v>1765115983680.26</v>
      </c>
      <c r="Q77" s="417">
        <v>29094637</v>
      </c>
      <c r="R77" s="417">
        <v>484939.19959909521</v>
      </c>
      <c r="S77" s="417">
        <v>1902625040</v>
      </c>
      <c r="T77" s="417">
        <v>136543184.29300001</v>
      </c>
      <c r="U77" s="417">
        <v>226785404.57375002</v>
      </c>
      <c r="V77" s="417">
        <v>88451847</v>
      </c>
      <c r="W77" s="417">
        <v>3998175.3</v>
      </c>
      <c r="X77" s="417">
        <v>4460778802</v>
      </c>
      <c r="Y77" s="417">
        <v>8416357475.1589499</v>
      </c>
      <c r="Z77" s="417">
        <v>2470690.5395753672</v>
      </c>
      <c r="AA77" s="417">
        <v>4807571.1356529472</v>
      </c>
      <c r="AB77" s="417">
        <v>205347451</v>
      </c>
      <c r="AC77" s="199">
        <v>0</v>
      </c>
      <c r="AD77" s="199">
        <v>6486861863213.0898</v>
      </c>
      <c r="AE77" s="199">
        <v>1824242199.471</v>
      </c>
      <c r="AF77" s="199">
        <v>1111520712</v>
      </c>
      <c r="AG77" s="199">
        <v>1081595.5703439999</v>
      </c>
      <c r="AH77" s="199">
        <v>2248857</v>
      </c>
      <c r="AI77" s="199">
        <v>2603763</v>
      </c>
      <c r="AJ77" s="199">
        <v>3076001000</v>
      </c>
      <c r="AK77" s="199">
        <v>2335104297</v>
      </c>
      <c r="AL77" s="199">
        <v>10228683845.315201</v>
      </c>
      <c r="AM77" s="199">
        <v>3037620605</v>
      </c>
      <c r="AN77" s="199">
        <v>18239349.833861023</v>
      </c>
      <c r="AO77" s="199">
        <v>17940284.330951937</v>
      </c>
      <c r="AP77" s="199">
        <v>5354695</v>
      </c>
      <c r="AQ77" s="199">
        <v>204298.69982890473</v>
      </c>
      <c r="AR77" s="199">
        <v>5952160.2658579405</v>
      </c>
      <c r="AS77" s="199">
        <v>3492613.880335853</v>
      </c>
    </row>
    <row r="78" spans="1:45" ht="12.75" customHeight="1">
      <c r="A78" s="489"/>
      <c r="B78" s="489"/>
      <c r="C78" s="489"/>
      <c r="D78" s="490" t="s">
        <v>78</v>
      </c>
      <c r="E78" s="490"/>
      <c r="F78" s="490"/>
      <c r="G78" s="490">
        <v>1079</v>
      </c>
      <c r="H78" s="199"/>
      <c r="I78" s="485">
        <v>1079</v>
      </c>
      <c r="J78" s="417">
        <v>137088288.79717001</v>
      </c>
      <c r="K78" s="417">
        <v>264952.44650336268</v>
      </c>
      <c r="L78" s="417">
        <v>333063183.53908277</v>
      </c>
      <c r="M78" s="417">
        <v>1277115.981734352</v>
      </c>
      <c r="N78" s="417">
        <v>13566438.893320199</v>
      </c>
      <c r="O78" s="417">
        <v>588327514857</v>
      </c>
      <c r="P78" s="417">
        <v>823778990814.68604</v>
      </c>
      <c r="Q78" s="417">
        <v>15332071</v>
      </c>
      <c r="R78" s="417">
        <v>345207.68693609798</v>
      </c>
      <c r="S78" s="417">
        <v>1476259114</v>
      </c>
      <c r="T78" s="417">
        <v>107871793.551</v>
      </c>
      <c r="U78" s="417">
        <v>277659457.42624998</v>
      </c>
      <c r="V78" s="417">
        <v>89694766</v>
      </c>
      <c r="W78" s="417">
        <v>1788391.3</v>
      </c>
      <c r="X78" s="417">
        <v>1992576266</v>
      </c>
      <c r="Y78" s="417">
        <v>12318358280.555401</v>
      </c>
      <c r="Z78" s="417">
        <v>2282871.3084536325</v>
      </c>
      <c r="AA78" s="417">
        <v>4931769.1490540328</v>
      </c>
      <c r="AB78" s="417">
        <v>480881493.5957855</v>
      </c>
      <c r="AC78" s="199">
        <v>87034858</v>
      </c>
      <c r="AD78" s="199">
        <v>6703914802545.3496</v>
      </c>
      <c r="AE78" s="199">
        <v>630499715</v>
      </c>
      <c r="AF78" s="199">
        <v>1521144789</v>
      </c>
      <c r="AG78" s="199">
        <v>1382805.5751255001</v>
      </c>
      <c r="AH78" s="199">
        <v>1376338</v>
      </c>
      <c r="AI78" s="199">
        <v>803060</v>
      </c>
      <c r="AJ78" s="199">
        <v>2626981388</v>
      </c>
      <c r="AK78" s="199">
        <v>1916475638</v>
      </c>
      <c r="AL78" s="199">
        <v>8095706154.6847992</v>
      </c>
      <c r="AM78" s="199">
        <v>3901186874</v>
      </c>
      <c r="AN78" s="199">
        <v>10157630.767686687</v>
      </c>
      <c r="AO78" s="199">
        <v>14043308</v>
      </c>
      <c r="AP78" s="199">
        <v>678536</v>
      </c>
      <c r="AQ78" s="199">
        <v>77583.032455488836</v>
      </c>
      <c r="AR78" s="199">
        <v>6380732.3477989603</v>
      </c>
      <c r="AS78" s="199">
        <v>3740303.119664147</v>
      </c>
    </row>
    <row r="79" spans="1:45">
      <c r="A79" s="489"/>
      <c r="B79" s="489"/>
      <c r="C79" s="489"/>
      <c r="D79" s="490" t="s">
        <v>116</v>
      </c>
      <c r="E79" s="490"/>
      <c r="F79" s="490"/>
      <c r="G79" s="490">
        <v>1080</v>
      </c>
      <c r="H79" s="199"/>
      <c r="I79" s="485">
        <v>1080</v>
      </c>
      <c r="J79" s="417">
        <v>207133281.25000012</v>
      </c>
      <c r="K79" s="417">
        <v>416792.41878886265</v>
      </c>
      <c r="L79" s="417">
        <v>856458515.2838428</v>
      </c>
      <c r="M79" s="417">
        <v>4416855.5049385689</v>
      </c>
      <c r="N79" s="417">
        <v>35232504.646611743</v>
      </c>
      <c r="O79" s="417">
        <v>1304734775583</v>
      </c>
      <c r="P79" s="417">
        <v>2588894974494.9463</v>
      </c>
      <c r="Q79" s="417">
        <v>44426708</v>
      </c>
      <c r="R79" s="417">
        <v>830146.88653519319</v>
      </c>
      <c r="S79" s="417">
        <v>3378884154</v>
      </c>
      <c r="T79" s="417">
        <v>244414977.84400001</v>
      </c>
      <c r="U79" s="417">
        <v>504444862</v>
      </c>
      <c r="V79" s="417">
        <v>178146613</v>
      </c>
      <c r="W79" s="417">
        <v>5786566.5999999996</v>
      </c>
      <c r="X79" s="417">
        <v>6453355068</v>
      </c>
      <c r="Y79" s="417">
        <v>20734715755.714352</v>
      </c>
      <c r="Z79" s="417">
        <v>4753561.8480289998</v>
      </c>
      <c r="AA79" s="417">
        <v>9739340.28470698</v>
      </c>
      <c r="AB79" s="417">
        <v>686228944.5957855</v>
      </c>
      <c r="AC79" s="199">
        <v>87034858</v>
      </c>
      <c r="AD79" s="199">
        <v>13190776665758.439</v>
      </c>
      <c r="AE79" s="199">
        <v>2454741914.4709997</v>
      </c>
      <c r="AF79" s="199">
        <v>2632665501</v>
      </c>
      <c r="AG79" s="199">
        <v>2464401.1454694998</v>
      </c>
      <c r="AH79" s="199">
        <v>3625195</v>
      </c>
      <c r="AI79" s="199">
        <v>3406823</v>
      </c>
      <c r="AJ79" s="199">
        <v>5702982388</v>
      </c>
      <c r="AK79" s="199">
        <v>4251579935</v>
      </c>
      <c r="AL79" s="199">
        <v>18324390000</v>
      </c>
      <c r="AM79" s="199">
        <v>6938807479</v>
      </c>
      <c r="AN79" s="199">
        <v>28396980.601547711</v>
      </c>
      <c r="AO79" s="199">
        <v>31983592.330951937</v>
      </c>
      <c r="AP79" s="199">
        <v>6033231</v>
      </c>
      <c r="AQ79" s="199">
        <v>281881.73228439357</v>
      </c>
      <c r="AR79" s="199">
        <v>12332892.613656901</v>
      </c>
      <c r="AS79" s="199">
        <v>7232917</v>
      </c>
    </row>
    <row r="80" spans="1:45">
      <c r="A80" s="489"/>
      <c r="B80" s="489" t="s">
        <v>202</v>
      </c>
      <c r="C80" s="489"/>
      <c r="D80" s="490" t="s">
        <v>82</v>
      </c>
      <c r="E80" s="490"/>
      <c r="F80" s="490"/>
      <c r="G80" s="490">
        <v>1081</v>
      </c>
      <c r="H80" s="199"/>
      <c r="I80" s="485">
        <v>1081</v>
      </c>
      <c r="J80" s="417">
        <v>5126037.1659599999</v>
      </c>
      <c r="K80" s="417">
        <v>737.83285599999999</v>
      </c>
      <c r="L80" s="417">
        <v>2705890.4066699999</v>
      </c>
      <c r="M80" s="417">
        <v>15945.769797479999</v>
      </c>
      <c r="N80" s="417">
        <v>139575.34920064002</v>
      </c>
      <c r="O80" s="417">
        <v>20467522184</v>
      </c>
      <c r="P80" s="417">
        <v>7419552347.3299999</v>
      </c>
      <c r="Q80" s="417">
        <v>214324</v>
      </c>
      <c r="R80" s="417">
        <v>99881</v>
      </c>
      <c r="S80" s="417">
        <v>29993540</v>
      </c>
      <c r="T80" s="417">
        <v>28773.663890000014</v>
      </c>
      <c r="U80" s="417">
        <v>1103368.3829100002</v>
      </c>
      <c r="V80" s="417">
        <v>466004</v>
      </c>
      <c r="W80" s="417">
        <v>44471.843000000001</v>
      </c>
      <c r="X80" s="417">
        <v>45658683</v>
      </c>
      <c r="Y80" s="417">
        <v>121986238.53200001</v>
      </c>
      <c r="Z80" s="417">
        <v>48055.222715000004</v>
      </c>
      <c r="AA80" s="417">
        <v>38176.94057412431</v>
      </c>
      <c r="AB80" s="417">
        <v>17905002.575609259</v>
      </c>
      <c r="AC80" s="199">
        <v>8208792</v>
      </c>
      <c r="AD80" s="199">
        <v>82493685172.550003</v>
      </c>
      <c r="AE80" s="199">
        <v>13042260.471000003</v>
      </c>
      <c r="AF80" s="199">
        <v>43138288</v>
      </c>
      <c r="AG80" s="199">
        <v>1498.0809999999999</v>
      </c>
      <c r="AH80" s="199">
        <v>17538.609</v>
      </c>
      <c r="AI80" s="199">
        <v>3344</v>
      </c>
      <c r="AJ80" s="199">
        <v>260478781</v>
      </c>
      <c r="AK80" s="199">
        <v>176783840</v>
      </c>
      <c r="AL80" s="199">
        <v>165319274</v>
      </c>
      <c r="AM80" s="199">
        <v>75156067</v>
      </c>
      <c r="AN80" s="199">
        <v>126223.15974107999</v>
      </c>
      <c r="AO80" s="199">
        <v>217967.897</v>
      </c>
      <c r="AP80" s="199">
        <v>12236</v>
      </c>
      <c r="AQ80" s="199">
        <v>57.822779930000003</v>
      </c>
      <c r="AR80" s="199">
        <v>30016</v>
      </c>
      <c r="AS80" s="199">
        <v>23666.654183443941</v>
      </c>
    </row>
    <row r="81" spans="1:45">
      <c r="A81" s="489"/>
      <c r="B81" s="489"/>
      <c r="C81" s="489"/>
      <c r="D81" s="490" t="s">
        <v>83</v>
      </c>
      <c r="E81" s="490"/>
      <c r="F81" s="490"/>
      <c r="G81" s="490">
        <v>1082</v>
      </c>
      <c r="H81" s="199"/>
      <c r="I81" s="485">
        <v>1082</v>
      </c>
      <c r="J81" s="417">
        <v>9271880.5906399991</v>
      </c>
      <c r="K81" s="417">
        <v>5719.1137390000004</v>
      </c>
      <c r="L81" s="417">
        <v>24574684.064430002</v>
      </c>
      <c r="M81" s="417">
        <v>25544.519720820001</v>
      </c>
      <c r="N81" s="417">
        <v>46070.433817969999</v>
      </c>
      <c r="O81" s="417">
        <v>18079694218</v>
      </c>
      <c r="P81" s="417">
        <v>19486672223.939999</v>
      </c>
      <c r="Q81" s="417">
        <v>74284</v>
      </c>
      <c r="R81" s="417">
        <v>0</v>
      </c>
      <c r="S81" s="417">
        <v>42018607</v>
      </c>
      <c r="T81" s="417">
        <v>15558410.709909998</v>
      </c>
      <c r="U81" s="417">
        <v>21888237.032110002</v>
      </c>
      <c r="V81" s="417">
        <v>13247056</v>
      </c>
      <c r="W81" s="417">
        <v>106185.701</v>
      </c>
      <c r="X81" s="417">
        <v>33569151</v>
      </c>
      <c r="Y81" s="417">
        <v>59397750.193000004</v>
      </c>
      <c r="Z81" s="417">
        <v>40151.001336000001</v>
      </c>
      <c r="AA81" s="417">
        <v>55869.701929515119</v>
      </c>
      <c r="AB81" s="417">
        <v>42169424.827348962</v>
      </c>
      <c r="AC81" s="199">
        <v>13864449</v>
      </c>
      <c r="AD81" s="199">
        <v>49986252642.089996</v>
      </c>
      <c r="AE81" s="199">
        <v>63319259.052000001</v>
      </c>
      <c r="AF81" s="199">
        <v>90037296</v>
      </c>
      <c r="AG81" s="199">
        <v>41146</v>
      </c>
      <c r="AH81" s="199">
        <v>76120.654999999999</v>
      </c>
      <c r="AI81" s="199">
        <v>18711</v>
      </c>
      <c r="AJ81" s="199">
        <v>0</v>
      </c>
      <c r="AK81" s="199">
        <v>7618309</v>
      </c>
      <c r="AL81" s="199">
        <v>17536177</v>
      </c>
      <c r="AM81" s="199">
        <v>0</v>
      </c>
      <c r="AN81" s="199">
        <v>52257.219426739997</v>
      </c>
      <c r="AO81" s="199">
        <v>331707.522</v>
      </c>
      <c r="AP81" s="199">
        <v>24815</v>
      </c>
      <c r="AQ81" s="199">
        <v>13236.29664563</v>
      </c>
      <c r="AR81" s="199">
        <v>45594</v>
      </c>
      <c r="AS81" s="199">
        <v>126978.07708944764</v>
      </c>
    </row>
    <row r="82" spans="1:45">
      <c r="A82" s="489"/>
      <c r="B82" s="489"/>
      <c r="C82" s="489"/>
      <c r="D82" s="490" t="s">
        <v>84</v>
      </c>
      <c r="E82" s="490"/>
      <c r="F82" s="490"/>
      <c r="G82" s="490">
        <v>1083</v>
      </c>
      <c r="H82" s="199"/>
      <c r="I82" s="485">
        <v>1083</v>
      </c>
      <c r="J82" s="417">
        <v>9660719.3388959207</v>
      </c>
      <c r="K82" s="417">
        <v>5439.263336</v>
      </c>
      <c r="L82" s="417">
        <v>14731797.220560001</v>
      </c>
      <c r="M82" s="417">
        <v>18861</v>
      </c>
      <c r="N82" s="417">
        <v>70550.961341574322</v>
      </c>
      <c r="O82" s="417">
        <v>26722272430</v>
      </c>
      <c r="P82" s="417">
        <v>4586104765.1899996</v>
      </c>
      <c r="Q82" s="417">
        <v>273039</v>
      </c>
      <c r="R82" s="417">
        <v>90035</v>
      </c>
      <c r="S82" s="417">
        <v>54197041.207970008</v>
      </c>
      <c r="T82" s="417">
        <v>15339314.573269997</v>
      </c>
      <c r="U82" s="417">
        <v>19433646.250651114</v>
      </c>
      <c r="V82" s="417">
        <v>11475137</v>
      </c>
      <c r="W82" s="417">
        <v>120136.595710761</v>
      </c>
      <c r="X82" s="417">
        <v>52078869</v>
      </c>
      <c r="Y82" s="417">
        <v>104761277.1515</v>
      </c>
      <c r="Z82" s="417">
        <v>38815.196698909676</v>
      </c>
      <c r="AA82" s="417">
        <v>59030.914039679985</v>
      </c>
      <c r="AB82" s="417">
        <v>29128683.350000001</v>
      </c>
      <c r="AC82" s="199">
        <v>8471383</v>
      </c>
      <c r="AD82" s="199">
        <v>87450529545</v>
      </c>
      <c r="AE82" s="199">
        <v>63949561.016999997</v>
      </c>
      <c r="AF82" s="199">
        <v>111037026</v>
      </c>
      <c r="AG82" s="199">
        <v>37802</v>
      </c>
      <c r="AH82" s="199">
        <v>68522.904930511315</v>
      </c>
      <c r="AI82" s="199">
        <v>18349</v>
      </c>
      <c r="AJ82" s="199">
        <v>200247937</v>
      </c>
      <c r="AK82" s="199">
        <v>124265477.64992994</v>
      </c>
      <c r="AL82" s="199">
        <v>88612410.07321471</v>
      </c>
      <c r="AM82" s="199">
        <v>24055899.063247457</v>
      </c>
      <c r="AN82" s="199">
        <v>88966.989085120687</v>
      </c>
      <c r="AO82" s="199">
        <v>387507</v>
      </c>
      <c r="AP82" s="199">
        <v>23910</v>
      </c>
      <c r="AQ82" s="199">
        <v>11274.574316139993</v>
      </c>
      <c r="AR82" s="199">
        <v>64068.434270751917</v>
      </c>
      <c r="AS82" s="199">
        <v>86743.437038691991</v>
      </c>
    </row>
    <row r="83" spans="1:45">
      <c r="A83" s="489"/>
      <c r="B83" s="489"/>
      <c r="C83" s="489"/>
      <c r="D83" s="490" t="s">
        <v>127</v>
      </c>
      <c r="E83" s="490"/>
      <c r="F83" s="490"/>
      <c r="G83" s="490">
        <v>1084</v>
      </c>
      <c r="H83" s="199"/>
      <c r="I83" s="485">
        <v>1084</v>
      </c>
      <c r="J83" s="417">
        <v>206731.93036574501</v>
      </c>
      <c r="K83" s="417">
        <v>430.80464629850013</v>
      </c>
      <c r="L83" s="417">
        <v>6356517.5437699994</v>
      </c>
      <c r="M83" s="417">
        <v>10886</v>
      </c>
      <c r="N83" s="417">
        <v>10144.336520977791</v>
      </c>
      <c r="O83" s="417">
        <v>8301554041</v>
      </c>
      <c r="P83" s="417">
        <v>7182539114.6134996</v>
      </c>
      <c r="Q83" s="417">
        <v>11959</v>
      </c>
      <c r="R83" s="417">
        <v>5558</v>
      </c>
      <c r="S83" s="417">
        <v>7353494.2452379996</v>
      </c>
      <c r="T83" s="417">
        <v>74791.560704999996</v>
      </c>
      <c r="U83" s="417">
        <v>1849426.2319364999</v>
      </c>
      <c r="V83" s="417">
        <v>475169</v>
      </c>
      <c r="W83" s="417">
        <v>15018.498273282999</v>
      </c>
      <c r="X83" s="417">
        <v>3433358</v>
      </c>
      <c r="Y83" s="417">
        <v>16521140.267874001</v>
      </c>
      <c r="Z83" s="417">
        <v>9980.6170000000002</v>
      </c>
      <c r="AA83" s="417">
        <v>7577.9013256205008</v>
      </c>
      <c r="AB83" s="417">
        <v>5083630.5</v>
      </c>
      <c r="AC83" s="199">
        <v>924439</v>
      </c>
      <c r="AD83" s="199">
        <v>5698841777</v>
      </c>
      <c r="AE83" s="199">
        <v>8031192.7483279025</v>
      </c>
      <c r="AF83" s="199">
        <v>10176849</v>
      </c>
      <c r="AG83" s="199">
        <v>3013</v>
      </c>
      <c r="AH83" s="199">
        <v>7035.5830891973537</v>
      </c>
      <c r="AI83" s="199">
        <v>1339</v>
      </c>
      <c r="AJ83" s="199">
        <v>38152859</v>
      </c>
      <c r="AK83" s="199">
        <v>36073540.669273518</v>
      </c>
      <c r="AL83" s="199">
        <v>8182818.7117521847</v>
      </c>
      <c r="AM83" s="199">
        <v>29052009.774030887</v>
      </c>
      <c r="AN83" s="199">
        <v>25112.778821021406</v>
      </c>
      <c r="AO83" s="199">
        <v>59522.633185316838</v>
      </c>
      <c r="AP83" s="199">
        <v>199</v>
      </c>
      <c r="AQ83" s="199">
        <v>1225.7694773125002</v>
      </c>
      <c r="AR83" s="199">
        <v>5637.9102150188291</v>
      </c>
      <c r="AS83" s="199">
        <v>16885.847894068233</v>
      </c>
    </row>
    <row r="84" spans="1:45">
      <c r="A84" s="489"/>
      <c r="B84" s="489"/>
      <c r="C84" s="489"/>
      <c r="D84" s="490" t="s">
        <v>357</v>
      </c>
      <c r="E84" s="490"/>
      <c r="F84" s="490"/>
      <c r="G84" s="490">
        <v>1085</v>
      </c>
      <c r="H84" s="199"/>
      <c r="I84" s="485">
        <v>1085</v>
      </c>
      <c r="J84" s="417">
        <v>4530466.4873383343</v>
      </c>
      <c r="K84" s="417">
        <v>586.87861270150006</v>
      </c>
      <c r="L84" s="417">
        <v>6192259.7067700028</v>
      </c>
      <c r="M84" s="417">
        <v>11743.2895183</v>
      </c>
      <c r="N84" s="417">
        <v>104950.48515605793</v>
      </c>
      <c r="O84" s="417">
        <v>3523389931</v>
      </c>
      <c r="P84" s="417">
        <v>15137580691.466497</v>
      </c>
      <c r="Q84" s="417">
        <v>3610</v>
      </c>
      <c r="R84" s="417">
        <v>4288</v>
      </c>
      <c r="S84" s="417">
        <v>10461611.546791993</v>
      </c>
      <c r="T84" s="417">
        <v>173078.23982500099</v>
      </c>
      <c r="U84" s="417">
        <v>1708532.9324323907</v>
      </c>
      <c r="V84" s="417">
        <v>1762754</v>
      </c>
      <c r="W84" s="417">
        <v>15502.450015955983</v>
      </c>
      <c r="X84" s="417">
        <v>23715607</v>
      </c>
      <c r="Y84" s="417">
        <v>60101571.30562602</v>
      </c>
      <c r="Z84" s="417">
        <v>39410.410352090323</v>
      </c>
      <c r="AA84" s="417">
        <v>27437.827138338936</v>
      </c>
      <c r="AB84" s="417">
        <v>25862113.55295822</v>
      </c>
      <c r="AC84" s="199">
        <v>12677419</v>
      </c>
      <c r="AD84" s="199">
        <v>39330566492.639999</v>
      </c>
      <c r="AE84" s="199">
        <v>4380765.7576721013</v>
      </c>
      <c r="AF84" s="199">
        <v>11961709</v>
      </c>
      <c r="AG84" s="199">
        <v>1829.0809999999983</v>
      </c>
      <c r="AH84" s="199">
        <v>18100.775980291321</v>
      </c>
      <c r="AI84" s="199">
        <v>2367</v>
      </c>
      <c r="AJ84" s="199">
        <v>22077985</v>
      </c>
      <c r="AK84" s="199">
        <v>24063130.680796534</v>
      </c>
      <c r="AL84" s="199">
        <v>86060222.215033099</v>
      </c>
      <c r="AM84" s="199">
        <v>22048158.162721656</v>
      </c>
      <c r="AN84" s="199">
        <v>64400.611261677885</v>
      </c>
      <c r="AO84" s="199">
        <v>102645.78581468319</v>
      </c>
      <c r="AP84" s="199">
        <v>12942</v>
      </c>
      <c r="AQ84" s="199">
        <v>793.77563210750668</v>
      </c>
      <c r="AR84" s="199">
        <v>5903.6555142292491</v>
      </c>
      <c r="AS84" s="199">
        <v>47015.446340131341</v>
      </c>
    </row>
    <row r="85" spans="1:45">
      <c r="A85" s="489"/>
      <c r="B85" s="489" t="s">
        <v>203</v>
      </c>
      <c r="C85" s="489"/>
      <c r="D85" s="490" t="s">
        <v>436</v>
      </c>
      <c r="E85" s="490"/>
      <c r="F85" s="490"/>
      <c r="G85" s="490">
        <v>1086</v>
      </c>
      <c r="H85" s="199"/>
      <c r="I85" s="485">
        <v>1086</v>
      </c>
      <c r="J85" s="417">
        <v>1342626.4757699999</v>
      </c>
      <c r="K85" s="417">
        <v>1370</v>
      </c>
      <c r="L85" s="417">
        <v>585244.10434000008</v>
      </c>
      <c r="M85" s="417">
        <v>9721.0845805000008</v>
      </c>
      <c r="N85" s="417">
        <v>24019.738818165195</v>
      </c>
      <c r="O85" s="417">
        <v>3624585432</v>
      </c>
      <c r="P85" s="417">
        <v>3184318009.2367449</v>
      </c>
      <c r="Q85" s="417">
        <v>6197</v>
      </c>
      <c r="R85" s="417">
        <v>4516</v>
      </c>
      <c r="S85" s="417">
        <v>3084894</v>
      </c>
      <c r="T85" s="417">
        <v>272132</v>
      </c>
      <c r="U85" s="417">
        <v>1467690</v>
      </c>
      <c r="V85" s="417">
        <v>128194</v>
      </c>
      <c r="W85" s="417">
        <v>4484.3469999999998</v>
      </c>
      <c r="X85" s="417">
        <v>2191937</v>
      </c>
      <c r="Y85" s="417">
        <v>11920035.627</v>
      </c>
      <c r="Z85" s="417">
        <v>13956.233922000003</v>
      </c>
      <c r="AA85" s="417">
        <v>8352.9357502406529</v>
      </c>
      <c r="AB85" s="417">
        <v>7092150.5490622204</v>
      </c>
      <c r="AC85" s="199">
        <v>591137</v>
      </c>
      <c r="AD85" s="199">
        <v>8462000000</v>
      </c>
      <c r="AE85" s="199">
        <v>3212588.0890000002</v>
      </c>
      <c r="AF85" s="199">
        <v>5773396</v>
      </c>
      <c r="AG85" s="199">
        <v>1112</v>
      </c>
      <c r="AH85" s="199">
        <v>5387</v>
      </c>
      <c r="AI85" s="199">
        <v>2354</v>
      </c>
      <c r="AJ85" s="199">
        <v>51890000</v>
      </c>
      <c r="AK85" s="199">
        <v>1365436</v>
      </c>
      <c r="AL85" s="199">
        <v>3336378</v>
      </c>
      <c r="AM85" s="199">
        <v>1183757</v>
      </c>
      <c r="AN85" s="199">
        <v>18922</v>
      </c>
      <c r="AO85" s="199">
        <v>14282.532999999999</v>
      </c>
      <c r="AP85" s="199">
        <v>4673</v>
      </c>
      <c r="AQ85" s="199">
        <v>190.75496150000006</v>
      </c>
      <c r="AR85" s="199">
        <v>3300</v>
      </c>
      <c r="AS85" s="199">
        <v>1790</v>
      </c>
    </row>
    <row r="86" spans="1:45">
      <c r="A86" s="489" t="s">
        <v>90</v>
      </c>
      <c r="B86" s="489" t="s">
        <v>204</v>
      </c>
      <c r="C86" s="489"/>
      <c r="D86" s="490" t="s">
        <v>218</v>
      </c>
      <c r="E86" s="490"/>
      <c r="F86" s="490"/>
      <c r="G86" s="490">
        <v>1087</v>
      </c>
      <c r="H86" s="199"/>
      <c r="I86" s="485">
        <v>1087</v>
      </c>
      <c r="J86" s="417">
        <v>131910647.307408</v>
      </c>
      <c r="K86" s="417">
        <v>124953.744507</v>
      </c>
      <c r="L86" s="417">
        <v>37809672</v>
      </c>
      <c r="M86" s="417">
        <v>209770</v>
      </c>
      <c r="N86" s="417">
        <v>649514</v>
      </c>
      <c r="O86" s="417">
        <v>80682825713</v>
      </c>
      <c r="P86" s="417">
        <v>68449087152.080002</v>
      </c>
      <c r="Q86" s="417">
        <v>1256347</v>
      </c>
      <c r="R86" s="417">
        <v>68285.949261410002</v>
      </c>
      <c r="S86" s="417">
        <v>347991773</v>
      </c>
      <c r="T86" s="417">
        <v>14451302</v>
      </c>
      <c r="U86" s="417">
        <v>54849103</v>
      </c>
      <c r="V86" s="417">
        <v>78571576</v>
      </c>
      <c r="W86" s="417">
        <v>972514.26399999997</v>
      </c>
      <c r="X86" s="417">
        <v>371220881</v>
      </c>
      <c r="Y86" s="417">
        <v>982599708.40060103</v>
      </c>
      <c r="Z86" s="417">
        <v>202364.53613768969</v>
      </c>
      <c r="AA86" s="417">
        <v>427580.85305830021</v>
      </c>
      <c r="AB86" s="417">
        <v>104802997.71772406</v>
      </c>
      <c r="AC86" s="199">
        <v>24608119</v>
      </c>
      <c r="AD86" s="199">
        <v>480074926989.00006</v>
      </c>
      <c r="AE86" s="199">
        <v>169300741.53099999</v>
      </c>
      <c r="AF86" s="199">
        <v>447613060</v>
      </c>
      <c r="AG86" s="199">
        <v>80319.82740430643</v>
      </c>
      <c r="AH86" s="199">
        <v>736935.36499999999</v>
      </c>
      <c r="AI86" s="199">
        <v>219309</v>
      </c>
      <c r="AJ86" s="199">
        <v>778702000</v>
      </c>
      <c r="AK86" s="199">
        <v>1268872102</v>
      </c>
      <c r="AL86" s="199">
        <v>1101072334.9514992</v>
      </c>
      <c r="AM86" s="199">
        <v>448895202</v>
      </c>
      <c r="AN86" s="199">
        <v>669355</v>
      </c>
      <c r="AO86" s="199">
        <v>1642804.9344000004</v>
      </c>
      <c r="AP86" s="199">
        <v>41542</v>
      </c>
      <c r="AQ86" s="199">
        <v>5882.2299995000003</v>
      </c>
      <c r="AR86" s="199">
        <v>199143.45380870721</v>
      </c>
      <c r="AS86" s="199">
        <v>608216</v>
      </c>
    </row>
    <row r="87" spans="1:45">
      <c r="A87" s="489"/>
      <c r="B87" s="489" t="s">
        <v>205</v>
      </c>
      <c r="C87" s="489"/>
      <c r="D87" s="490" t="s">
        <v>100</v>
      </c>
      <c r="E87" s="490"/>
      <c r="F87" s="490"/>
      <c r="G87" s="490">
        <v>1088</v>
      </c>
      <c r="H87" s="199"/>
      <c r="I87" s="485">
        <v>1088</v>
      </c>
      <c r="J87" s="417">
        <v>29447178.098549999</v>
      </c>
      <c r="K87" s="417">
        <v>73588.170813000004</v>
      </c>
      <c r="L87" s="417">
        <v>17458660</v>
      </c>
      <c r="M87" s="417">
        <v>116693</v>
      </c>
      <c r="N87" s="417">
        <v>480957</v>
      </c>
      <c r="O87" s="417">
        <v>41092714837</v>
      </c>
      <c r="P87" s="417">
        <v>27455032518.145512</v>
      </c>
      <c r="Q87" s="417">
        <v>980541</v>
      </c>
      <c r="R87" s="417">
        <v>36375</v>
      </c>
      <c r="S87" s="417">
        <v>99022997</v>
      </c>
      <c r="T87" s="417">
        <v>16683404</v>
      </c>
      <c r="U87" s="417">
        <v>11484824</v>
      </c>
      <c r="V87" s="417">
        <v>18504791</v>
      </c>
      <c r="W87" s="417">
        <v>162173.52288999999</v>
      </c>
      <c r="X87" s="417">
        <v>97198325</v>
      </c>
      <c r="Y87" s="417">
        <v>438530220.05263603</v>
      </c>
      <c r="Z87" s="417">
        <v>118688.09802457008</v>
      </c>
      <c r="AA87" s="417">
        <v>84779.269854348109</v>
      </c>
      <c r="AB87" s="417">
        <v>77352726.000681996</v>
      </c>
      <c r="AC87" s="199">
        <v>6156869</v>
      </c>
      <c r="AD87" s="199">
        <v>302603346355.58002</v>
      </c>
      <c r="AE87" s="199">
        <v>109635144.712</v>
      </c>
      <c r="AF87" s="199">
        <v>125330773</v>
      </c>
      <c r="AG87" s="199">
        <v>29553.176999999996</v>
      </c>
      <c r="AH87" s="199">
        <v>351533</v>
      </c>
      <c r="AI87" s="199">
        <v>136917</v>
      </c>
      <c r="AJ87" s="199">
        <v>751843050.93999994</v>
      </c>
      <c r="AK87" s="199">
        <v>811918526</v>
      </c>
      <c r="AL87" s="199">
        <v>1942984154.0157216</v>
      </c>
      <c r="AM87" s="199">
        <v>109493126.1585</v>
      </c>
      <c r="AN87" s="199">
        <v>641136.8457216816</v>
      </c>
      <c r="AO87" s="199">
        <v>731526.2604927998</v>
      </c>
      <c r="AP87" s="199">
        <v>72177</v>
      </c>
      <c r="AQ87" s="199">
        <v>1961.182</v>
      </c>
      <c r="AR87" s="199">
        <v>95069.798999999999</v>
      </c>
      <c r="AS87" s="199">
        <v>327954</v>
      </c>
    </row>
    <row r="88" spans="1:45">
      <c r="A88" s="489"/>
      <c r="B88" s="489"/>
      <c r="C88" s="489"/>
      <c r="D88" s="490" t="s">
        <v>113</v>
      </c>
      <c r="E88" s="490"/>
      <c r="F88" s="490"/>
      <c r="G88" s="490">
        <v>1089</v>
      </c>
      <c r="H88" s="199"/>
      <c r="I88" s="485">
        <v>1089</v>
      </c>
      <c r="J88" s="417">
        <v>5674800.1377699999</v>
      </c>
      <c r="K88" s="417">
        <v>20764.267811000002</v>
      </c>
      <c r="L88" s="417">
        <v>5813877</v>
      </c>
      <c r="M88" s="417">
        <v>22846</v>
      </c>
      <c r="N88" s="417">
        <v>142249</v>
      </c>
      <c r="O88" s="417">
        <v>16396135268</v>
      </c>
      <c r="P88" s="417">
        <v>24669685845.669998</v>
      </c>
      <c r="Q88" s="417">
        <v>0</v>
      </c>
      <c r="R88" s="417">
        <v>0</v>
      </c>
      <c r="S88" s="417">
        <v>0</v>
      </c>
      <c r="T88" s="417">
        <v>0</v>
      </c>
      <c r="U88" s="417">
        <v>0</v>
      </c>
      <c r="V88" s="417">
        <v>0</v>
      </c>
      <c r="W88" s="417">
        <v>19969.28789</v>
      </c>
      <c r="X88" s="417">
        <v>0</v>
      </c>
      <c r="Y88" s="417">
        <v>0</v>
      </c>
      <c r="Z88" s="417">
        <v>17066.383771544399</v>
      </c>
      <c r="AA88" s="417">
        <v>0</v>
      </c>
      <c r="AB88" s="417">
        <v>18001331.000682</v>
      </c>
      <c r="AC88" s="199">
        <v>0</v>
      </c>
      <c r="AD88" s="199">
        <v>70282826505.990005</v>
      </c>
      <c r="AE88" s="199">
        <v>31724836.835985743</v>
      </c>
      <c r="AF88" s="199">
        <v>0</v>
      </c>
      <c r="AG88" s="199">
        <v>0</v>
      </c>
      <c r="AH88" s="199">
        <v>167534</v>
      </c>
      <c r="AI88" s="199">
        <v>76064</v>
      </c>
      <c r="AJ88" s="199">
        <v>315662574.50999999</v>
      </c>
      <c r="AK88" s="199">
        <v>443590980</v>
      </c>
      <c r="AL88" s="199">
        <v>106813570.3583571</v>
      </c>
      <c r="AM88" s="199">
        <v>49529931.704500005</v>
      </c>
      <c r="AN88" s="199">
        <v>268091.56974223693</v>
      </c>
      <c r="AO88" s="199">
        <v>67307.783692800018</v>
      </c>
      <c r="AP88" s="199">
        <v>6077</v>
      </c>
      <c r="AQ88" s="199">
        <v>0</v>
      </c>
      <c r="AR88" s="199">
        <v>1461.1480000000001</v>
      </c>
      <c r="AS88" s="199">
        <v>53412</v>
      </c>
    </row>
    <row r="89" spans="1:45">
      <c r="A89" s="489"/>
      <c r="B89" s="489"/>
      <c r="C89" s="489"/>
      <c r="D89" s="490" t="s">
        <v>101</v>
      </c>
      <c r="E89" s="490"/>
      <c r="F89" s="490"/>
      <c r="G89" s="490">
        <v>1090</v>
      </c>
      <c r="H89" s="199"/>
      <c r="I89" s="485">
        <v>1090</v>
      </c>
      <c r="J89" s="417">
        <v>78052006.987240002</v>
      </c>
      <c r="K89" s="417">
        <v>51010.911014999998</v>
      </c>
      <c r="L89" s="417">
        <v>3779801</v>
      </c>
      <c r="M89" s="417">
        <v>20557</v>
      </c>
      <c r="N89" s="417">
        <v>123706</v>
      </c>
      <c r="O89" s="417">
        <v>9903190515</v>
      </c>
      <c r="P89" s="417">
        <v>5438065527.9855375</v>
      </c>
      <c r="Q89" s="417">
        <v>550058</v>
      </c>
      <c r="R89" s="417">
        <v>0</v>
      </c>
      <c r="S89" s="417">
        <v>181873186</v>
      </c>
      <c r="T89" s="417">
        <v>0</v>
      </c>
      <c r="U89" s="417">
        <v>22070961</v>
      </c>
      <c r="V89" s="417">
        <v>43701902</v>
      </c>
      <c r="W89" s="417">
        <v>552210.21900000004</v>
      </c>
      <c r="X89" s="417">
        <v>103525041</v>
      </c>
      <c r="Y89" s="417">
        <v>463265720.98313802</v>
      </c>
      <c r="Z89" s="417">
        <v>55904.423036722801</v>
      </c>
      <c r="AA89" s="417">
        <v>237037.03042819753</v>
      </c>
      <c r="AB89" s="417">
        <v>28203733.179017235</v>
      </c>
      <c r="AC89" s="199">
        <v>0</v>
      </c>
      <c r="AD89" s="199">
        <v>191579942185.48999</v>
      </c>
      <c r="AE89" s="199">
        <v>39412437.795000002</v>
      </c>
      <c r="AF89" s="199">
        <v>273341201</v>
      </c>
      <c r="AG89" s="199">
        <v>36367.267999999989</v>
      </c>
      <c r="AH89" s="199">
        <v>436390.19500000001</v>
      </c>
      <c r="AI89" s="199">
        <v>50988</v>
      </c>
      <c r="AJ89" s="199">
        <v>204527000</v>
      </c>
      <c r="AK89" s="199">
        <v>338730364</v>
      </c>
      <c r="AL89" s="199">
        <v>159599467.83505282</v>
      </c>
      <c r="AM89" s="199">
        <v>303318236.81900001</v>
      </c>
      <c r="AN89" s="199">
        <v>125468</v>
      </c>
      <c r="AO89" s="199">
        <v>756164.37120000017</v>
      </c>
      <c r="AP89" s="199">
        <v>9638</v>
      </c>
      <c r="AQ89" s="199">
        <v>0</v>
      </c>
      <c r="AR89" s="199">
        <v>62407.642423985992</v>
      </c>
      <c r="AS89" s="199">
        <v>269735</v>
      </c>
    </row>
    <row r="90" spans="1:45">
      <c r="A90" s="489"/>
      <c r="B90" s="489"/>
      <c r="C90" s="489"/>
      <c r="D90" s="490" t="s">
        <v>358</v>
      </c>
      <c r="E90" s="490"/>
      <c r="F90" s="490"/>
      <c r="G90" s="490">
        <v>1091</v>
      </c>
      <c r="H90" s="199"/>
      <c r="I90" s="485">
        <v>1091</v>
      </c>
      <c r="J90" s="417">
        <v>101824384.94802</v>
      </c>
      <c r="K90" s="417">
        <v>103834.814017</v>
      </c>
      <c r="L90" s="417">
        <v>15424584</v>
      </c>
      <c r="M90" s="417">
        <v>114404</v>
      </c>
      <c r="N90" s="417">
        <v>462414</v>
      </c>
      <c r="O90" s="417">
        <v>34599770084</v>
      </c>
      <c r="P90" s="417">
        <v>8223412200.461051</v>
      </c>
      <c r="Q90" s="417">
        <v>1530599</v>
      </c>
      <c r="R90" s="417">
        <v>36375</v>
      </c>
      <c r="S90" s="417">
        <v>280896183</v>
      </c>
      <c r="T90" s="417">
        <v>16683404</v>
      </c>
      <c r="U90" s="417">
        <v>33555785</v>
      </c>
      <c r="V90" s="417">
        <v>62206693</v>
      </c>
      <c r="W90" s="417">
        <v>694414.45400000003</v>
      </c>
      <c r="X90" s="417">
        <v>200723366</v>
      </c>
      <c r="Y90" s="417">
        <v>901795941.03577399</v>
      </c>
      <c r="Z90" s="417">
        <v>157526.13728974847</v>
      </c>
      <c r="AA90" s="417">
        <v>321816.30028254562</v>
      </c>
      <c r="AB90" s="417">
        <v>87555128.179017231</v>
      </c>
      <c r="AC90" s="199">
        <v>6156869</v>
      </c>
      <c r="AD90" s="199">
        <v>423900462035.08002</v>
      </c>
      <c r="AE90" s="199">
        <v>117322745.67101426</v>
      </c>
      <c r="AF90" s="199">
        <v>398671974</v>
      </c>
      <c r="AG90" s="199">
        <v>65920.444999999978</v>
      </c>
      <c r="AH90" s="199">
        <v>620389.19500000007</v>
      </c>
      <c r="AI90" s="199">
        <v>111841</v>
      </c>
      <c r="AJ90" s="199">
        <v>640707476.42999995</v>
      </c>
      <c r="AK90" s="199">
        <v>707057910</v>
      </c>
      <c r="AL90" s="199">
        <v>1995770051.4924171</v>
      </c>
      <c r="AM90" s="199">
        <v>363281431.273</v>
      </c>
      <c r="AN90" s="199">
        <v>498513.27597944468</v>
      </c>
      <c r="AO90" s="199">
        <v>1420382.848</v>
      </c>
      <c r="AP90" s="199">
        <v>75738</v>
      </c>
      <c r="AQ90" s="199">
        <v>1961.182</v>
      </c>
      <c r="AR90" s="199">
        <v>156016.293423986</v>
      </c>
      <c r="AS90" s="199">
        <v>544277</v>
      </c>
    </row>
    <row r="91" spans="1:45">
      <c r="A91" s="489" t="s">
        <v>151</v>
      </c>
      <c r="B91" s="489" t="s">
        <v>206</v>
      </c>
      <c r="C91" s="489"/>
      <c r="D91" s="490" t="s">
        <v>94</v>
      </c>
      <c r="E91" s="490"/>
      <c r="F91" s="490"/>
      <c r="G91" s="490">
        <v>1092</v>
      </c>
    </row>
    <row r="92" spans="1:45">
      <c r="A92" s="489"/>
      <c r="B92" s="490"/>
      <c r="C92" s="490"/>
      <c r="D92" s="490" t="s">
        <v>95</v>
      </c>
      <c r="E92" s="490"/>
      <c r="F92" s="490"/>
      <c r="G92" s="490">
        <v>1093</v>
      </c>
    </row>
    <row r="93" spans="1:45">
      <c r="A93" s="489"/>
      <c r="B93" s="490"/>
      <c r="C93" s="490"/>
      <c r="D93" s="490" t="s">
        <v>117</v>
      </c>
      <c r="E93" s="490"/>
      <c r="F93" s="490"/>
      <c r="G93" s="490">
        <v>1094</v>
      </c>
    </row>
    <row r="94" spans="1:45">
      <c r="A94" s="489"/>
      <c r="B94" s="490"/>
      <c r="C94" s="490"/>
      <c r="D94" s="490" t="s">
        <v>220</v>
      </c>
      <c r="E94" s="490"/>
      <c r="F94" s="490"/>
      <c r="G94" s="490">
        <v>1095</v>
      </c>
    </row>
    <row r="95" spans="1:45">
      <c r="A95" s="489"/>
      <c r="B95" s="490"/>
      <c r="C95" s="490"/>
      <c r="D95" s="490" t="s">
        <v>96</v>
      </c>
      <c r="E95" s="490"/>
      <c r="F95" s="490"/>
      <c r="G95" s="490">
        <v>1096</v>
      </c>
    </row>
    <row r="96" spans="1:45">
      <c r="A96" s="489"/>
      <c r="B96" s="490"/>
      <c r="C96" s="490"/>
      <c r="D96" s="490" t="s">
        <v>221</v>
      </c>
      <c r="E96" s="490"/>
      <c r="F96" s="490"/>
      <c r="G96" s="490">
        <v>1097</v>
      </c>
    </row>
    <row r="97" spans="1:7">
      <c r="A97" s="489"/>
      <c r="B97" s="490"/>
      <c r="C97" s="490"/>
      <c r="D97" s="490" t="s">
        <v>437</v>
      </c>
      <c r="E97" s="490"/>
      <c r="F97" s="490"/>
      <c r="G97" s="490">
        <v>1098</v>
      </c>
    </row>
    <row r="98" spans="1:7">
      <c r="A98" s="489"/>
      <c r="B98" s="490"/>
      <c r="C98" s="490"/>
      <c r="D98" s="490" t="s">
        <v>97</v>
      </c>
      <c r="E98" s="490"/>
      <c r="F98" s="490"/>
      <c r="G98" s="490">
        <v>1099</v>
      </c>
    </row>
    <row r="99" spans="1:7">
      <c r="A99" s="489"/>
      <c r="B99" s="490"/>
      <c r="C99" s="490"/>
      <c r="D99" s="490" t="s">
        <v>98</v>
      </c>
      <c r="E99" s="490"/>
      <c r="F99" s="490"/>
      <c r="G99" s="490">
        <v>1100</v>
      </c>
    </row>
    <row r="100" spans="1:7">
      <c r="A100" s="489"/>
      <c r="B100" s="490"/>
      <c r="C100" s="490"/>
      <c r="D100" s="490" t="s">
        <v>732</v>
      </c>
      <c r="E100" s="490"/>
      <c r="F100" s="490"/>
      <c r="G100" s="490">
        <v>1101</v>
      </c>
    </row>
    <row r="101" spans="1:7">
      <c r="A101" s="489"/>
      <c r="B101" s="490"/>
      <c r="C101" s="490"/>
      <c r="D101" s="490" t="s">
        <v>99</v>
      </c>
      <c r="E101" s="490"/>
      <c r="F101" s="490"/>
      <c r="G101" s="490">
        <v>1102</v>
      </c>
    </row>
    <row r="102" spans="1:7">
      <c r="A102" s="489"/>
      <c r="B102" s="490" t="s">
        <v>207</v>
      </c>
      <c r="C102" s="490"/>
      <c r="D102" s="490" t="s">
        <v>733</v>
      </c>
      <c r="E102" s="490"/>
      <c r="F102" s="490"/>
      <c r="G102" s="490">
        <v>1107</v>
      </c>
    </row>
    <row r="103" spans="1:7">
      <c r="A103" s="489"/>
      <c r="B103" s="490"/>
      <c r="C103" s="490" t="s">
        <v>734</v>
      </c>
      <c r="D103" s="490" t="s">
        <v>735</v>
      </c>
      <c r="E103" s="490"/>
      <c r="F103" s="490"/>
      <c r="G103" s="490">
        <v>1109</v>
      </c>
    </row>
    <row r="104" spans="1:7">
      <c r="A104" s="489"/>
      <c r="B104" s="490"/>
      <c r="C104" s="490"/>
      <c r="D104" s="490" t="s">
        <v>736</v>
      </c>
      <c r="E104" s="490"/>
      <c r="F104" s="490"/>
      <c r="G104" s="490">
        <v>1110</v>
      </c>
    </row>
    <row r="105" spans="1:7">
      <c r="A105" s="489" t="s">
        <v>150</v>
      </c>
      <c r="B105" s="490" t="s">
        <v>208</v>
      </c>
      <c r="C105" s="490"/>
      <c r="D105" s="490" t="s">
        <v>438</v>
      </c>
      <c r="E105" s="490"/>
      <c r="F105" s="490"/>
      <c r="G105" s="490">
        <v>1202</v>
      </c>
    </row>
    <row r="106" spans="1:7">
      <c r="A106" s="489"/>
      <c r="B106" s="490"/>
      <c r="C106" s="490"/>
      <c r="D106" s="490" t="s">
        <v>439</v>
      </c>
      <c r="E106" s="490"/>
      <c r="F106" s="490"/>
      <c r="G106" s="490">
        <v>1203</v>
      </c>
    </row>
    <row r="107" spans="1:7">
      <c r="A107" s="489"/>
      <c r="B107" s="490"/>
      <c r="C107" s="490"/>
      <c r="D107" s="490" t="s">
        <v>737</v>
      </c>
      <c r="E107" s="490"/>
      <c r="F107" s="490"/>
      <c r="G107" s="490">
        <v>1260</v>
      </c>
    </row>
    <row r="108" spans="1:7">
      <c r="A108" s="489"/>
      <c r="B108" s="490"/>
      <c r="C108" s="490"/>
      <c r="D108" s="490" t="s">
        <v>738</v>
      </c>
      <c r="E108" s="490"/>
      <c r="F108" s="490"/>
      <c r="G108" s="490">
        <v>1117</v>
      </c>
    </row>
    <row r="109" spans="1:7">
      <c r="A109" s="489"/>
      <c r="B109" s="490"/>
      <c r="C109" s="490" t="s">
        <v>739</v>
      </c>
      <c r="D109" s="490" t="s">
        <v>650</v>
      </c>
      <c r="E109" s="490"/>
      <c r="F109" s="490"/>
      <c r="G109" s="490">
        <v>1701</v>
      </c>
    </row>
    <row r="110" spans="1:7">
      <c r="A110" s="489"/>
      <c r="B110" s="490"/>
      <c r="C110" s="490"/>
      <c r="D110" s="490" t="s">
        <v>440</v>
      </c>
      <c r="E110" s="490"/>
      <c r="F110" s="490"/>
      <c r="G110" s="490">
        <v>1205</v>
      </c>
    </row>
    <row r="111" spans="1:7">
      <c r="A111" s="489"/>
      <c r="B111" s="490"/>
      <c r="C111" s="490"/>
      <c r="D111" s="490" t="s">
        <v>740</v>
      </c>
      <c r="E111" s="490"/>
      <c r="F111" s="490"/>
      <c r="G111" s="490">
        <v>1208</v>
      </c>
    </row>
    <row r="112" spans="1:7">
      <c r="A112" s="489"/>
      <c r="B112" s="490" t="s">
        <v>209</v>
      </c>
      <c r="C112" s="490"/>
      <c r="D112" s="490" t="s">
        <v>741</v>
      </c>
      <c r="E112" s="490"/>
      <c r="F112" s="490"/>
      <c r="G112" s="490">
        <v>1215</v>
      </c>
    </row>
    <row r="113" spans="1:7">
      <c r="A113" s="489"/>
      <c r="B113" s="490"/>
      <c r="C113" s="490"/>
      <c r="D113" s="490" t="s">
        <v>444</v>
      </c>
      <c r="E113" s="490"/>
      <c r="F113" s="490"/>
      <c r="G113" s="490">
        <v>1216</v>
      </c>
    </row>
    <row r="114" spans="1:7">
      <c r="A114" s="489"/>
      <c r="B114" s="490"/>
      <c r="C114" s="490"/>
      <c r="D114" s="490" t="s">
        <v>445</v>
      </c>
      <c r="E114" s="490"/>
      <c r="F114" s="490"/>
      <c r="G114" s="490">
        <v>1217</v>
      </c>
    </row>
    <row r="115" spans="1:7">
      <c r="A115" s="489"/>
      <c r="B115" s="490"/>
      <c r="C115" s="490"/>
      <c r="D115" s="490" t="s">
        <v>446</v>
      </c>
      <c r="E115" s="490"/>
      <c r="F115" s="490"/>
      <c r="G115" s="490">
        <v>1218</v>
      </c>
    </row>
    <row r="116" spans="1:7">
      <c r="A116" s="489"/>
      <c r="B116" s="490"/>
      <c r="C116" s="490"/>
      <c r="D116" s="490" t="s">
        <v>447</v>
      </c>
      <c r="E116" s="490"/>
      <c r="F116" s="490"/>
      <c r="G116" s="490">
        <v>1219</v>
      </c>
    </row>
    <row r="117" spans="1:7">
      <c r="A117" s="489"/>
      <c r="B117" s="490"/>
      <c r="C117" s="490"/>
      <c r="D117" s="490" t="s">
        <v>448</v>
      </c>
      <c r="E117" s="490"/>
      <c r="F117" s="490"/>
      <c r="G117" s="490">
        <v>1220</v>
      </c>
    </row>
    <row r="118" spans="1:7">
      <c r="A118" s="489"/>
      <c r="B118" s="490"/>
      <c r="C118" s="490"/>
      <c r="D118" s="490" t="s">
        <v>660</v>
      </c>
      <c r="E118" s="490"/>
      <c r="F118" s="490"/>
      <c r="G118" s="490">
        <v>1702</v>
      </c>
    </row>
    <row r="119" spans="1:7">
      <c r="A119" s="489"/>
      <c r="B119" s="490"/>
      <c r="C119" s="490"/>
      <c r="D119" s="490" t="s">
        <v>661</v>
      </c>
      <c r="E119" s="490"/>
      <c r="F119" s="490"/>
      <c r="G119" s="490">
        <v>1703</v>
      </c>
    </row>
    <row r="120" spans="1:7">
      <c r="A120" s="489"/>
      <c r="B120" s="490"/>
      <c r="C120" s="490"/>
      <c r="D120" s="490" t="s">
        <v>662</v>
      </c>
      <c r="E120" s="490"/>
      <c r="F120" s="490"/>
      <c r="G120" s="490">
        <v>1704</v>
      </c>
    </row>
    <row r="121" spans="1:7">
      <c r="A121" s="489"/>
      <c r="B121" s="490"/>
      <c r="C121" s="490"/>
      <c r="D121" s="490" t="s">
        <v>742</v>
      </c>
      <c r="E121" s="490"/>
      <c r="F121" s="490"/>
      <c r="G121" s="490">
        <v>1221</v>
      </c>
    </row>
    <row r="122" spans="1:7">
      <c r="A122" s="489"/>
      <c r="B122" s="490"/>
      <c r="C122" s="490"/>
      <c r="D122" s="490" t="s">
        <v>449</v>
      </c>
      <c r="E122" s="490"/>
      <c r="F122" s="490"/>
      <c r="G122" s="490">
        <v>1222</v>
      </c>
    </row>
    <row r="123" spans="1:7">
      <c r="A123" s="489"/>
      <c r="B123" s="490"/>
      <c r="C123" s="490"/>
      <c r="D123" s="490" t="s">
        <v>450</v>
      </c>
      <c r="E123" s="490"/>
      <c r="F123" s="490"/>
      <c r="G123" s="490">
        <v>1223</v>
      </c>
    </row>
    <row r="124" spans="1:7">
      <c r="A124" s="489"/>
      <c r="B124" s="490"/>
      <c r="C124" s="490"/>
      <c r="D124" s="490" t="s">
        <v>451</v>
      </c>
      <c r="E124" s="490"/>
      <c r="F124" s="490"/>
      <c r="G124" s="490">
        <v>1224</v>
      </c>
    </row>
    <row r="125" spans="1:7">
      <c r="A125" s="489"/>
      <c r="B125" s="490"/>
      <c r="C125" s="490"/>
      <c r="D125" s="490" t="s">
        <v>452</v>
      </c>
      <c r="E125" s="490"/>
      <c r="F125" s="490"/>
      <c r="G125" s="490">
        <v>1225</v>
      </c>
    </row>
    <row r="126" spans="1:7">
      <c r="A126" s="489"/>
      <c r="B126" s="490"/>
      <c r="C126" s="490"/>
      <c r="D126" s="490" t="s">
        <v>665</v>
      </c>
      <c r="E126" s="490"/>
      <c r="F126" s="490"/>
      <c r="G126" s="490">
        <v>1705</v>
      </c>
    </row>
    <row r="127" spans="1:7">
      <c r="A127" s="489"/>
      <c r="B127" s="490"/>
      <c r="C127" s="490"/>
      <c r="D127" s="490" t="s">
        <v>666</v>
      </c>
      <c r="E127" s="490"/>
      <c r="F127" s="490"/>
      <c r="G127" s="490">
        <v>1706</v>
      </c>
    </row>
    <row r="128" spans="1:7">
      <c r="A128" s="489"/>
      <c r="B128" s="490"/>
      <c r="C128" s="490"/>
      <c r="D128" s="490" t="s">
        <v>667</v>
      </c>
      <c r="E128" s="490"/>
      <c r="F128" s="490"/>
      <c r="G128" s="490">
        <v>1707</v>
      </c>
    </row>
    <row r="129" spans="1:7">
      <c r="A129" s="489"/>
      <c r="B129" s="490"/>
      <c r="C129" s="490"/>
      <c r="D129" s="490" t="s">
        <v>669</v>
      </c>
      <c r="E129" s="490"/>
      <c r="F129" s="490"/>
      <c r="G129" s="490">
        <v>1226</v>
      </c>
    </row>
    <row r="130" spans="1:7">
      <c r="A130" s="489"/>
      <c r="B130" s="490" t="s">
        <v>210</v>
      </c>
      <c r="C130" s="490" t="s">
        <v>226</v>
      </c>
      <c r="D130" s="490" t="s">
        <v>453</v>
      </c>
      <c r="E130" s="490"/>
      <c r="F130" s="490"/>
      <c r="G130" s="490">
        <v>1121</v>
      </c>
    </row>
    <row r="131" spans="1:7">
      <c r="A131" s="489"/>
      <c r="B131" s="490"/>
      <c r="C131" s="490"/>
      <c r="D131" s="490" t="s">
        <v>454</v>
      </c>
      <c r="E131" s="490"/>
      <c r="F131" s="490"/>
      <c r="G131" s="490">
        <v>1122</v>
      </c>
    </row>
    <row r="132" spans="1:7">
      <c r="A132" s="489"/>
      <c r="B132" s="490"/>
      <c r="C132" s="490"/>
      <c r="D132" s="490" t="s">
        <v>455</v>
      </c>
      <c r="E132" s="490"/>
      <c r="F132" s="490"/>
      <c r="G132" s="490">
        <v>1123</v>
      </c>
    </row>
    <row r="133" spans="1:7">
      <c r="A133" s="489"/>
      <c r="B133" s="490"/>
      <c r="C133" s="490"/>
      <c r="D133" s="490" t="s">
        <v>456</v>
      </c>
      <c r="E133" s="490"/>
      <c r="F133" s="490"/>
      <c r="G133" s="490">
        <v>1124</v>
      </c>
    </row>
    <row r="134" spans="1:7">
      <c r="A134" s="489"/>
      <c r="B134" s="490"/>
      <c r="C134" s="490"/>
      <c r="D134" s="490" t="s">
        <v>457</v>
      </c>
      <c r="E134" s="490"/>
      <c r="F134" s="490"/>
      <c r="G134" s="490">
        <v>1125</v>
      </c>
    </row>
    <row r="135" spans="1:7">
      <c r="A135" s="489"/>
      <c r="B135" s="490"/>
      <c r="C135" s="490"/>
      <c r="D135" s="490" t="s">
        <v>458</v>
      </c>
      <c r="E135" s="490"/>
      <c r="F135" s="490"/>
      <c r="G135" s="490">
        <v>1126</v>
      </c>
    </row>
    <row r="136" spans="1:7">
      <c r="A136" s="489"/>
      <c r="B136" s="490"/>
      <c r="C136" s="490"/>
      <c r="D136" s="490" t="s">
        <v>459</v>
      </c>
      <c r="E136" s="490"/>
      <c r="F136" s="490"/>
      <c r="G136" s="490">
        <v>1127</v>
      </c>
    </row>
    <row r="137" spans="1:7">
      <c r="A137" s="489"/>
      <c r="B137" s="490"/>
      <c r="C137" s="490"/>
      <c r="D137" s="490" t="s">
        <v>460</v>
      </c>
      <c r="E137" s="490"/>
      <c r="F137" s="490"/>
      <c r="G137" s="490">
        <v>1128</v>
      </c>
    </row>
    <row r="138" spans="1:7">
      <c r="A138" s="489"/>
      <c r="B138" s="490"/>
      <c r="C138" s="490"/>
      <c r="D138" s="490" t="s">
        <v>461</v>
      </c>
      <c r="E138" s="490"/>
      <c r="F138" s="490"/>
      <c r="G138" s="490">
        <v>1129</v>
      </c>
    </row>
    <row r="139" spans="1:7">
      <c r="A139" s="489"/>
      <c r="B139" s="490"/>
      <c r="C139" s="490"/>
      <c r="D139" s="490" t="s">
        <v>462</v>
      </c>
      <c r="E139" s="490"/>
      <c r="F139" s="490"/>
      <c r="G139" s="490">
        <v>1130</v>
      </c>
    </row>
    <row r="140" spans="1:7">
      <c r="A140" s="489"/>
      <c r="B140" s="490"/>
      <c r="C140" s="490"/>
      <c r="D140" s="490" t="s">
        <v>463</v>
      </c>
      <c r="E140" s="490"/>
      <c r="F140" s="490"/>
      <c r="G140" s="490">
        <v>1131</v>
      </c>
    </row>
    <row r="141" spans="1:7">
      <c r="A141" s="489"/>
      <c r="B141" s="490"/>
      <c r="C141" s="490"/>
      <c r="D141" s="490" t="s">
        <v>464</v>
      </c>
      <c r="E141" s="490"/>
      <c r="F141" s="490"/>
      <c r="G141" s="490">
        <v>1132</v>
      </c>
    </row>
    <row r="142" spans="1:7">
      <c r="A142" s="489"/>
      <c r="B142" s="490"/>
      <c r="C142" s="490"/>
      <c r="D142" s="490" t="s">
        <v>465</v>
      </c>
      <c r="E142" s="490"/>
      <c r="F142" s="490"/>
      <c r="G142" s="490">
        <v>1133</v>
      </c>
    </row>
    <row r="143" spans="1:7">
      <c r="A143" s="489"/>
      <c r="B143" s="490"/>
      <c r="C143" s="490"/>
      <c r="D143" s="490" t="s">
        <v>466</v>
      </c>
      <c r="E143" s="490"/>
      <c r="F143" s="490"/>
      <c r="G143" s="490">
        <v>1134</v>
      </c>
    </row>
    <row r="144" spans="1:7">
      <c r="A144" s="489"/>
      <c r="B144" s="490"/>
      <c r="C144" s="490"/>
      <c r="D144" s="490" t="s">
        <v>467</v>
      </c>
      <c r="E144" s="490"/>
      <c r="F144" s="490"/>
      <c r="G144" s="490">
        <v>1135</v>
      </c>
    </row>
    <row r="145" spans="1:7">
      <c r="A145" s="489"/>
      <c r="B145" s="490"/>
      <c r="C145" s="490"/>
      <c r="D145" s="490" t="s">
        <v>743</v>
      </c>
      <c r="E145" s="490"/>
      <c r="F145" s="490"/>
      <c r="G145" s="490">
        <v>1136</v>
      </c>
    </row>
    <row r="146" spans="1:7">
      <c r="A146" s="489"/>
      <c r="B146" s="490"/>
      <c r="C146" s="490"/>
      <c r="D146" s="490" t="s">
        <v>517</v>
      </c>
      <c r="E146" s="490"/>
      <c r="F146" s="490"/>
      <c r="G146" s="490">
        <v>1266</v>
      </c>
    </row>
    <row r="147" spans="1:7">
      <c r="A147" s="489"/>
      <c r="B147" s="490"/>
      <c r="C147" s="490"/>
      <c r="D147" s="490" t="s">
        <v>175</v>
      </c>
      <c r="E147" s="490"/>
      <c r="F147" s="490"/>
      <c r="G147" s="490">
        <v>1137</v>
      </c>
    </row>
    <row r="148" spans="1:7">
      <c r="A148" s="489"/>
      <c r="B148" s="490"/>
      <c r="C148" s="490"/>
      <c r="D148" s="490" t="s">
        <v>518</v>
      </c>
      <c r="E148" s="490"/>
      <c r="F148" s="490"/>
      <c r="G148" s="490">
        <v>1267</v>
      </c>
    </row>
    <row r="149" spans="1:7">
      <c r="A149" s="489"/>
      <c r="B149" s="490"/>
      <c r="C149" s="490"/>
      <c r="D149" s="490" t="s">
        <v>176</v>
      </c>
      <c r="E149" s="490"/>
      <c r="F149" s="490"/>
      <c r="G149" s="490">
        <v>1138</v>
      </c>
    </row>
    <row r="150" spans="1:7">
      <c r="A150" s="489"/>
      <c r="B150" s="490"/>
      <c r="C150" s="490"/>
      <c r="D150" s="490" t="s">
        <v>519</v>
      </c>
      <c r="E150" s="490"/>
      <c r="F150" s="490"/>
      <c r="G150" s="490">
        <v>1268</v>
      </c>
    </row>
    <row r="151" spans="1:7">
      <c r="A151" s="489"/>
      <c r="B151" s="490"/>
      <c r="C151" s="490"/>
      <c r="D151" s="490" t="s">
        <v>177</v>
      </c>
      <c r="E151" s="490"/>
      <c r="F151" s="490"/>
      <c r="G151" s="490">
        <v>1139</v>
      </c>
    </row>
    <row r="152" spans="1:7">
      <c r="A152" s="489"/>
      <c r="B152" s="490"/>
      <c r="C152" s="490"/>
      <c r="D152" s="490" t="s">
        <v>520</v>
      </c>
      <c r="E152" s="490"/>
      <c r="F152" s="490"/>
      <c r="G152" s="490">
        <v>1269</v>
      </c>
    </row>
    <row r="153" spans="1:7">
      <c r="A153" s="489"/>
      <c r="B153" s="490"/>
      <c r="C153" s="490"/>
      <c r="D153" s="490" t="s">
        <v>178</v>
      </c>
      <c r="E153" s="490"/>
      <c r="F153" s="490"/>
      <c r="G153" s="490">
        <v>1140</v>
      </c>
    </row>
    <row r="154" spans="1:7">
      <c r="A154" s="489"/>
      <c r="B154" s="490"/>
      <c r="C154" s="490"/>
      <c r="D154" s="490" t="s">
        <v>521</v>
      </c>
      <c r="E154" s="490"/>
      <c r="F154" s="490"/>
      <c r="G154" s="490">
        <v>1270</v>
      </c>
    </row>
    <row r="155" spans="1:7">
      <c r="A155" s="489"/>
      <c r="B155" s="490"/>
      <c r="C155" s="490"/>
      <c r="D155" s="490" t="s">
        <v>217</v>
      </c>
      <c r="E155" s="490"/>
      <c r="F155" s="490"/>
      <c r="G155" s="490">
        <v>1141</v>
      </c>
    </row>
    <row r="156" spans="1:7">
      <c r="A156" s="489"/>
      <c r="B156" s="490"/>
      <c r="C156" s="490"/>
      <c r="D156" s="490" t="s">
        <v>212</v>
      </c>
      <c r="E156" s="490"/>
      <c r="F156" s="490"/>
      <c r="G156" s="490">
        <v>1142</v>
      </c>
    </row>
    <row r="157" spans="1:7">
      <c r="A157" s="489"/>
      <c r="B157" s="490"/>
      <c r="C157" s="490"/>
      <c r="D157" s="490" t="s">
        <v>213</v>
      </c>
      <c r="E157" s="490"/>
      <c r="F157" s="490"/>
      <c r="G157" s="490">
        <v>1143</v>
      </c>
    </row>
    <row r="158" spans="1:7">
      <c r="A158" s="489"/>
      <c r="B158" s="490"/>
      <c r="C158" s="490"/>
      <c r="D158" s="490" t="s">
        <v>214</v>
      </c>
      <c r="E158" s="490"/>
      <c r="F158" s="490"/>
      <c r="G158" s="490">
        <v>1144</v>
      </c>
    </row>
    <row r="159" spans="1:7">
      <c r="A159" s="489"/>
      <c r="B159" s="490"/>
      <c r="C159" s="490"/>
      <c r="D159" s="490" t="s">
        <v>215</v>
      </c>
      <c r="E159" s="490"/>
      <c r="F159" s="490"/>
      <c r="G159" s="490">
        <v>1145</v>
      </c>
    </row>
    <row r="160" spans="1:7">
      <c r="A160" s="489"/>
      <c r="B160" s="490"/>
      <c r="C160" s="490"/>
      <c r="D160" s="490" t="s">
        <v>744</v>
      </c>
      <c r="E160" s="490"/>
      <c r="F160" s="490"/>
      <c r="G160" s="490">
        <v>1802</v>
      </c>
    </row>
    <row r="161" spans="1:7">
      <c r="A161" s="489"/>
      <c r="B161" s="490"/>
      <c r="C161" s="490"/>
      <c r="D161" s="490" t="s">
        <v>745</v>
      </c>
      <c r="E161" s="490"/>
      <c r="F161" s="490"/>
      <c r="G161" s="490">
        <v>1803</v>
      </c>
    </row>
    <row r="162" spans="1:7">
      <c r="A162" s="489"/>
      <c r="B162" s="490"/>
      <c r="C162" s="490"/>
      <c r="D162" s="490" t="s">
        <v>746</v>
      </c>
      <c r="E162" s="490"/>
      <c r="F162" s="490"/>
      <c r="G162" s="490">
        <v>1804</v>
      </c>
    </row>
    <row r="163" spans="1:7">
      <c r="A163" s="489"/>
      <c r="B163" s="490"/>
      <c r="C163" s="490"/>
      <c r="D163" s="490" t="s">
        <v>747</v>
      </c>
      <c r="E163" s="490"/>
      <c r="F163" s="490"/>
      <c r="G163" s="490">
        <v>1805</v>
      </c>
    </row>
    <row r="164" spans="1:7">
      <c r="A164" s="489"/>
      <c r="B164" s="490" t="s">
        <v>468</v>
      </c>
      <c r="C164" s="490"/>
      <c r="D164" s="490" t="s">
        <v>469</v>
      </c>
      <c r="E164" s="490"/>
      <c r="F164" s="490"/>
      <c r="G164" s="490">
        <v>1227</v>
      </c>
    </row>
    <row r="165" spans="1:7">
      <c r="A165" s="489"/>
      <c r="B165" s="490"/>
      <c r="C165" s="490"/>
      <c r="D165" s="490" t="s">
        <v>522</v>
      </c>
      <c r="E165" s="490"/>
      <c r="F165" s="490"/>
      <c r="G165" s="490">
        <v>1300</v>
      </c>
    </row>
    <row r="166" spans="1:7">
      <c r="A166" s="489"/>
      <c r="B166" s="490"/>
      <c r="C166" s="490"/>
      <c r="D166" s="490" t="s">
        <v>523</v>
      </c>
      <c r="E166" s="490"/>
      <c r="F166" s="490"/>
      <c r="G166" s="490">
        <v>1271</v>
      </c>
    </row>
    <row r="167" spans="1:7">
      <c r="A167" s="489"/>
      <c r="B167" s="490"/>
      <c r="C167" s="490"/>
      <c r="D167" s="490" t="s">
        <v>524</v>
      </c>
      <c r="E167" s="490"/>
      <c r="F167" s="490"/>
      <c r="G167" s="490">
        <v>1272</v>
      </c>
    </row>
    <row r="168" spans="1:7">
      <c r="A168" s="489"/>
      <c r="B168" s="490"/>
      <c r="C168" s="490"/>
      <c r="D168" s="490" t="s">
        <v>748</v>
      </c>
      <c r="E168" s="490"/>
      <c r="F168" s="490"/>
      <c r="G168" s="490">
        <v>1275</v>
      </c>
    </row>
    <row r="169" spans="1:7">
      <c r="A169" s="489"/>
      <c r="B169" s="490"/>
      <c r="C169" s="490"/>
      <c r="D169" s="490" t="s">
        <v>749</v>
      </c>
      <c r="E169" s="490"/>
      <c r="F169" s="490"/>
      <c r="G169" s="490">
        <v>1229</v>
      </c>
    </row>
    <row r="170" spans="1:7">
      <c r="A170" s="489"/>
      <c r="B170" s="490"/>
      <c r="C170" s="490"/>
      <c r="D170" s="490" t="s">
        <v>750</v>
      </c>
      <c r="E170" s="490"/>
      <c r="F170" s="490"/>
      <c r="G170" s="490">
        <v>1806</v>
      </c>
    </row>
    <row r="171" spans="1:7">
      <c r="A171" s="489"/>
      <c r="B171" s="490"/>
      <c r="C171" s="490"/>
      <c r="D171" s="490" t="s">
        <v>751</v>
      </c>
      <c r="E171" s="490"/>
      <c r="F171" s="490"/>
      <c r="G171" s="490">
        <v>1807</v>
      </c>
    </row>
    <row r="172" spans="1:7">
      <c r="A172" s="489"/>
      <c r="B172" s="490"/>
      <c r="C172" s="490"/>
      <c r="D172" s="490" t="s">
        <v>752</v>
      </c>
      <c r="E172" s="490"/>
      <c r="F172" s="490"/>
      <c r="G172" s="490">
        <v>1808</v>
      </c>
    </row>
    <row r="173" spans="1:7">
      <c r="A173" s="489"/>
      <c r="B173" s="490"/>
      <c r="C173" s="490"/>
      <c r="D173" s="490" t="s">
        <v>753</v>
      </c>
      <c r="E173" s="490"/>
      <c r="F173" s="490"/>
      <c r="G173" s="490">
        <v>1809</v>
      </c>
    </row>
    <row r="174" spans="1:7">
      <c r="A174" s="489"/>
      <c r="B174" s="490" t="s">
        <v>470</v>
      </c>
      <c r="C174" s="490"/>
      <c r="D174" s="490" t="s">
        <v>186</v>
      </c>
      <c r="E174" s="490"/>
      <c r="F174" s="490"/>
      <c r="G174" s="490">
        <v>1146</v>
      </c>
    </row>
    <row r="175" spans="1:7">
      <c r="A175" s="489"/>
      <c r="B175" s="490"/>
      <c r="C175" s="490"/>
      <c r="D175" s="490" t="s">
        <v>471</v>
      </c>
      <c r="E175" s="490"/>
      <c r="F175" s="490"/>
      <c r="G175" s="490">
        <v>1148</v>
      </c>
    </row>
    <row r="176" spans="1:7">
      <c r="A176" s="489"/>
      <c r="B176" s="490"/>
      <c r="C176" s="490"/>
      <c r="D176" s="490" t="s">
        <v>472</v>
      </c>
      <c r="E176" s="490"/>
      <c r="F176" s="490"/>
      <c r="G176" s="490">
        <v>1149</v>
      </c>
    </row>
    <row r="177" spans="1:7">
      <c r="A177" s="489"/>
      <c r="B177" s="490"/>
      <c r="C177" s="490"/>
      <c r="D177" s="490" t="s">
        <v>677</v>
      </c>
      <c r="E177" s="490"/>
      <c r="F177" s="490"/>
      <c r="G177" s="490">
        <v>1711</v>
      </c>
    </row>
    <row r="178" spans="1:7">
      <c r="A178" s="489"/>
      <c r="B178" s="490"/>
      <c r="C178" s="490"/>
      <c r="D178" s="490" t="s">
        <v>678</v>
      </c>
      <c r="E178" s="490"/>
      <c r="F178" s="490"/>
      <c r="G178" s="490">
        <v>1279</v>
      </c>
    </row>
    <row r="179" spans="1:7">
      <c r="A179" s="489"/>
      <c r="B179" s="490"/>
      <c r="C179" s="490"/>
      <c r="D179" s="490" t="s">
        <v>679</v>
      </c>
      <c r="E179" s="490"/>
      <c r="F179" s="490"/>
      <c r="G179" s="490">
        <v>1712</v>
      </c>
    </row>
    <row r="180" spans="1:7">
      <c r="A180" s="489"/>
      <c r="B180" s="490"/>
      <c r="C180" s="490"/>
      <c r="D180" s="490" t="s">
        <v>680</v>
      </c>
      <c r="E180" s="490"/>
      <c r="F180" s="490"/>
      <c r="G180" s="490">
        <v>1280</v>
      </c>
    </row>
    <row r="181" spans="1:7">
      <c r="A181" s="489"/>
      <c r="B181" s="490"/>
      <c r="C181" s="490"/>
      <c r="D181" s="490" t="s">
        <v>681</v>
      </c>
      <c r="E181" s="490"/>
      <c r="F181" s="490"/>
      <c r="G181" s="490">
        <v>1281</v>
      </c>
    </row>
    <row r="182" spans="1:7">
      <c r="A182" s="489"/>
      <c r="B182" s="490"/>
      <c r="C182" s="490"/>
      <c r="D182" s="490" t="s">
        <v>682</v>
      </c>
      <c r="E182" s="490"/>
      <c r="F182" s="490"/>
      <c r="G182" s="490">
        <v>1282</v>
      </c>
    </row>
    <row r="183" spans="1:7">
      <c r="A183" s="489"/>
      <c r="B183" s="490"/>
      <c r="C183" s="490"/>
      <c r="D183" s="490" t="s">
        <v>525</v>
      </c>
      <c r="E183" s="490"/>
      <c r="F183" s="490"/>
      <c r="G183" s="490">
        <v>1283</v>
      </c>
    </row>
    <row r="184" spans="1:7">
      <c r="A184" s="489"/>
      <c r="B184" s="490"/>
      <c r="C184" s="490"/>
      <c r="D184" s="490" t="s">
        <v>684</v>
      </c>
      <c r="E184" s="490"/>
      <c r="F184" s="490"/>
      <c r="G184" s="490">
        <v>1284</v>
      </c>
    </row>
    <row r="185" spans="1:7">
      <c r="A185" s="489"/>
      <c r="B185" s="490"/>
      <c r="C185" s="490"/>
      <c r="D185" s="490" t="s">
        <v>686</v>
      </c>
      <c r="E185" s="490"/>
      <c r="F185" s="490"/>
      <c r="G185" s="490">
        <v>1713</v>
      </c>
    </row>
    <row r="186" spans="1:7">
      <c r="A186" s="489"/>
      <c r="B186" s="490"/>
      <c r="C186" s="490"/>
      <c r="D186" s="490" t="s">
        <v>688</v>
      </c>
      <c r="E186" s="490"/>
      <c r="F186" s="490"/>
      <c r="G186" s="490">
        <v>1285</v>
      </c>
    </row>
    <row r="187" spans="1:7">
      <c r="A187" s="489"/>
      <c r="B187" s="489"/>
      <c r="C187" s="490"/>
      <c r="D187" s="490" t="s">
        <v>526</v>
      </c>
      <c r="E187" s="490"/>
      <c r="F187" s="490"/>
      <c r="G187" s="490">
        <v>1286</v>
      </c>
    </row>
    <row r="188" spans="1:7">
      <c r="A188" s="489"/>
      <c r="B188" s="489"/>
      <c r="C188" s="490"/>
      <c r="D188" s="490" t="s">
        <v>691</v>
      </c>
      <c r="E188" s="490"/>
      <c r="F188" s="490"/>
      <c r="G188" s="490">
        <v>1287</v>
      </c>
    </row>
    <row r="189" spans="1:7">
      <c r="A189" s="489"/>
      <c r="B189" s="489"/>
      <c r="C189" s="490"/>
      <c r="D189" s="490" t="s">
        <v>693</v>
      </c>
      <c r="E189" s="490"/>
      <c r="F189" s="490"/>
      <c r="G189" s="490">
        <v>1714</v>
      </c>
    </row>
    <row r="190" spans="1:7">
      <c r="A190" s="489"/>
      <c r="B190" s="489"/>
      <c r="C190" s="490"/>
      <c r="D190" s="490" t="s">
        <v>754</v>
      </c>
      <c r="E190" s="490"/>
      <c r="F190" s="490"/>
      <c r="G190" s="490">
        <v>1810</v>
      </c>
    </row>
    <row r="191" spans="1:7">
      <c r="A191" s="489"/>
      <c r="B191" s="489"/>
      <c r="C191" s="490"/>
      <c r="D191" s="490" t="s">
        <v>755</v>
      </c>
      <c r="E191" s="490"/>
      <c r="F191" s="490"/>
      <c r="G191" s="490">
        <v>1811</v>
      </c>
    </row>
    <row r="192" spans="1:7">
      <c r="A192" s="489"/>
      <c r="B192" s="489"/>
      <c r="C192" s="490"/>
      <c r="D192" s="490" t="s">
        <v>756</v>
      </c>
      <c r="E192" s="490"/>
      <c r="F192" s="490"/>
      <c r="G192" s="490">
        <v>1812</v>
      </c>
    </row>
    <row r="193" spans="1:7">
      <c r="A193" s="489"/>
      <c r="B193" s="489"/>
      <c r="C193" s="490"/>
      <c r="D193" s="490" t="s">
        <v>757</v>
      </c>
      <c r="E193" s="490"/>
      <c r="F193" s="490"/>
      <c r="G193" s="490">
        <v>1813</v>
      </c>
    </row>
    <row r="194" spans="1:7">
      <c r="A194" s="489"/>
      <c r="B194" s="489"/>
      <c r="C194" s="490"/>
      <c r="D194" s="490" t="s">
        <v>758</v>
      </c>
      <c r="E194" s="490"/>
      <c r="F194" s="490"/>
      <c r="G194" s="490">
        <v>1814</v>
      </c>
    </row>
    <row r="195" spans="1:7">
      <c r="A195" s="489"/>
      <c r="B195" s="489" t="s">
        <v>474</v>
      </c>
      <c r="C195" s="490" t="s">
        <v>475</v>
      </c>
      <c r="D195" s="490" t="s">
        <v>476</v>
      </c>
      <c r="E195" s="490"/>
      <c r="F195" s="490"/>
      <c r="G195" s="490">
        <v>1178</v>
      </c>
    </row>
    <row r="196" spans="1:7">
      <c r="A196" s="489"/>
      <c r="B196" s="489"/>
      <c r="C196" s="490"/>
      <c r="D196" s="490" t="s">
        <v>478</v>
      </c>
      <c r="E196" s="490"/>
      <c r="F196" s="490"/>
      <c r="G196" s="490">
        <v>1179</v>
      </c>
    </row>
    <row r="197" spans="1:7">
      <c r="A197" s="489"/>
      <c r="B197" s="489"/>
      <c r="C197" s="490"/>
      <c r="D197" s="490" t="s">
        <v>480</v>
      </c>
      <c r="E197" s="490"/>
      <c r="F197" s="490"/>
      <c r="G197" s="490">
        <v>1180</v>
      </c>
    </row>
    <row r="198" spans="1:7">
      <c r="A198" s="489"/>
      <c r="B198" s="489"/>
      <c r="C198" s="490"/>
      <c r="D198" s="490" t="s">
        <v>482</v>
      </c>
      <c r="E198" s="490"/>
      <c r="F198" s="490"/>
      <c r="G198" s="490">
        <v>1181</v>
      </c>
    </row>
    <row r="199" spans="1:7">
      <c r="A199" s="489"/>
      <c r="B199" s="489"/>
      <c r="C199" s="490"/>
      <c r="D199" s="490" t="s">
        <v>484</v>
      </c>
      <c r="E199" s="490"/>
      <c r="F199" s="490"/>
      <c r="G199" s="490">
        <v>1182</v>
      </c>
    </row>
    <row r="200" spans="1:7">
      <c r="A200" s="489"/>
      <c r="B200" s="489"/>
      <c r="C200" s="490"/>
      <c r="D200" s="490" t="s">
        <v>486</v>
      </c>
      <c r="E200" s="490"/>
      <c r="F200" s="490"/>
      <c r="G200" s="490">
        <v>1183</v>
      </c>
    </row>
    <row r="201" spans="1:7">
      <c r="A201" s="489"/>
      <c r="B201" s="489"/>
      <c r="C201" s="490" t="s">
        <v>488</v>
      </c>
      <c r="D201" s="490" t="s">
        <v>489</v>
      </c>
      <c r="E201" s="490"/>
      <c r="F201" s="490"/>
      <c r="G201" s="490">
        <v>1184</v>
      </c>
    </row>
    <row r="202" spans="1:7">
      <c r="A202" s="489"/>
      <c r="B202" s="490"/>
      <c r="C202" s="490"/>
      <c r="D202" s="490" t="s">
        <v>491</v>
      </c>
      <c r="E202" s="490"/>
      <c r="F202" s="490"/>
      <c r="G202" s="490">
        <v>1185</v>
      </c>
    </row>
    <row r="203" spans="1:7">
      <c r="A203" s="489"/>
      <c r="B203" s="490"/>
      <c r="C203" s="490"/>
      <c r="D203" s="490" t="s">
        <v>493</v>
      </c>
      <c r="E203" s="490"/>
      <c r="F203" s="490"/>
      <c r="G203" s="490">
        <v>1186</v>
      </c>
    </row>
    <row r="204" spans="1:7">
      <c r="A204" s="489"/>
      <c r="B204" s="490"/>
      <c r="C204" s="490"/>
      <c r="D204" s="490" t="s">
        <v>495</v>
      </c>
      <c r="E204" s="490"/>
      <c r="F204" s="490"/>
      <c r="G204" s="490">
        <v>1187</v>
      </c>
    </row>
    <row r="205" spans="1:7">
      <c r="A205" s="489"/>
      <c r="B205" s="490"/>
      <c r="C205" s="490" t="s">
        <v>497</v>
      </c>
      <c r="D205" s="490" t="s">
        <v>498</v>
      </c>
      <c r="E205" s="490"/>
      <c r="F205" s="490"/>
      <c r="G205" s="490">
        <v>1188</v>
      </c>
    </row>
    <row r="206" spans="1:7">
      <c r="A206" s="489"/>
      <c r="B206" s="490"/>
      <c r="C206" s="490"/>
      <c r="D206" s="490" t="s">
        <v>500</v>
      </c>
      <c r="E206" s="490"/>
      <c r="F206" s="490"/>
      <c r="G206" s="490">
        <v>1189</v>
      </c>
    </row>
    <row r="207" spans="1:7">
      <c r="A207" s="489"/>
      <c r="B207" s="490"/>
      <c r="C207" s="490" t="s">
        <v>502</v>
      </c>
      <c r="D207" s="490" t="s">
        <v>489</v>
      </c>
      <c r="E207" s="490"/>
      <c r="F207" s="490"/>
      <c r="G207" s="490">
        <v>1190</v>
      </c>
    </row>
    <row r="208" spans="1:7">
      <c r="A208" s="489"/>
      <c r="B208" s="490"/>
      <c r="C208" s="490"/>
      <c r="D208" s="490" t="s">
        <v>491</v>
      </c>
      <c r="E208" s="490"/>
      <c r="F208" s="490"/>
      <c r="G208" s="490">
        <v>1191</v>
      </c>
    </row>
    <row r="209" spans="1:7">
      <c r="A209" s="489"/>
      <c r="B209" s="490"/>
      <c r="C209" s="490"/>
      <c r="D209" s="490" t="s">
        <v>505</v>
      </c>
      <c r="E209" s="490"/>
      <c r="F209" s="490"/>
      <c r="G209" s="490">
        <v>1192</v>
      </c>
    </row>
    <row r="210" spans="1:7">
      <c r="A210" s="489"/>
      <c r="B210" s="490"/>
      <c r="C210" s="490"/>
      <c r="D210" s="490" t="s">
        <v>507</v>
      </c>
      <c r="E210" s="490"/>
      <c r="F210" s="490"/>
      <c r="G210" s="490">
        <v>1193</v>
      </c>
    </row>
    <row r="211" spans="1:7">
      <c r="A211" s="489"/>
      <c r="B211" s="490"/>
      <c r="C211" s="490" t="s">
        <v>527</v>
      </c>
      <c r="D211" s="490" t="s">
        <v>489</v>
      </c>
      <c r="E211" s="490"/>
      <c r="F211" s="490"/>
      <c r="G211" s="490">
        <v>1194</v>
      </c>
    </row>
    <row r="212" spans="1:7">
      <c r="A212" s="489"/>
      <c r="B212" s="490"/>
      <c r="C212" s="490"/>
      <c r="D212" s="490" t="s">
        <v>491</v>
      </c>
      <c r="E212" s="490"/>
      <c r="F212" s="490"/>
      <c r="G212" s="490">
        <v>1195</v>
      </c>
    </row>
    <row r="213" spans="1:7">
      <c r="A213" s="489"/>
      <c r="B213" s="490"/>
      <c r="C213" s="490"/>
      <c r="D213" s="490" t="s">
        <v>505</v>
      </c>
      <c r="E213" s="490"/>
      <c r="F213" s="490"/>
      <c r="G213" s="490">
        <v>1196</v>
      </c>
    </row>
    <row r="214" spans="1:7">
      <c r="A214" s="490"/>
      <c r="B214" s="490"/>
      <c r="C214" s="490"/>
      <c r="D214" s="490" t="s">
        <v>507</v>
      </c>
      <c r="E214" s="490"/>
      <c r="F214" s="490"/>
      <c r="G214" s="490">
        <v>1197</v>
      </c>
    </row>
    <row r="215" spans="1:7">
      <c r="A215" s="490"/>
      <c r="B215" s="490" t="s">
        <v>528</v>
      </c>
      <c r="C215" s="490"/>
      <c r="D215" s="490" t="s">
        <v>529</v>
      </c>
      <c r="E215" s="490"/>
      <c r="F215" s="490"/>
      <c r="G215" s="490">
        <v>1296</v>
      </c>
    </row>
    <row r="216" spans="1:7">
      <c r="A216" s="490"/>
      <c r="B216" s="490"/>
      <c r="C216" s="490"/>
      <c r="D216" s="490" t="s">
        <v>695</v>
      </c>
      <c r="E216" s="490"/>
      <c r="F216" s="490"/>
      <c r="G216" s="490">
        <v>1298</v>
      </c>
    </row>
    <row r="217" spans="1:7">
      <c r="A217" s="490" t="s">
        <v>118</v>
      </c>
      <c r="B217" s="490" t="s">
        <v>530</v>
      </c>
      <c r="C217" s="490" t="s">
        <v>759</v>
      </c>
      <c r="D217" s="490" t="s">
        <v>133</v>
      </c>
      <c r="E217" s="490"/>
      <c r="F217" s="490"/>
      <c r="G217" s="490">
        <v>1166</v>
      </c>
    </row>
    <row r="218" spans="1:7">
      <c r="A218" s="490"/>
      <c r="B218" s="490"/>
      <c r="C218" s="490"/>
      <c r="D218" s="490" t="s">
        <v>134</v>
      </c>
      <c r="E218" s="490"/>
      <c r="F218" s="490"/>
      <c r="G218" s="490">
        <v>1167</v>
      </c>
    </row>
    <row r="219" spans="1:7">
      <c r="A219" s="490"/>
      <c r="B219" s="490"/>
      <c r="C219" s="490"/>
      <c r="D219" s="490" t="s">
        <v>135</v>
      </c>
      <c r="E219" s="490"/>
      <c r="F219" s="490"/>
      <c r="G219" s="490">
        <v>1168</v>
      </c>
    </row>
    <row r="220" spans="1:7">
      <c r="A220" s="490"/>
      <c r="B220" s="490"/>
      <c r="C220" s="490"/>
      <c r="D220" s="490" t="s">
        <v>136</v>
      </c>
      <c r="E220" s="490"/>
      <c r="F220" s="490" t="s">
        <v>711</v>
      </c>
      <c r="G220" s="490">
        <v>1169</v>
      </c>
    </row>
    <row r="221" spans="1:7">
      <c r="A221" s="490"/>
      <c r="B221" s="490"/>
      <c r="C221" s="490"/>
      <c r="D221" s="490" t="s">
        <v>137</v>
      </c>
      <c r="E221" s="490"/>
      <c r="F221" s="490" t="s">
        <v>711</v>
      </c>
      <c r="G221" s="490">
        <v>1170</v>
      </c>
    </row>
    <row r="222" spans="1:7">
      <c r="A222" s="490"/>
      <c r="B222" s="490"/>
      <c r="C222" s="490"/>
      <c r="D222" s="490" t="s">
        <v>138</v>
      </c>
      <c r="E222" s="490"/>
      <c r="F222" s="490" t="s">
        <v>711</v>
      </c>
      <c r="G222" s="490">
        <v>1171</v>
      </c>
    </row>
    <row r="223" spans="1:7">
      <c r="A223" s="490"/>
      <c r="B223" s="490"/>
      <c r="C223" s="490"/>
      <c r="D223" s="490" t="s">
        <v>139</v>
      </c>
      <c r="E223" s="490"/>
      <c r="F223" s="490" t="s">
        <v>711</v>
      </c>
      <c r="G223" s="490">
        <v>1172</v>
      </c>
    </row>
    <row r="224" spans="1:7">
      <c r="A224" s="490"/>
      <c r="B224" s="490"/>
      <c r="C224" s="490"/>
      <c r="D224" s="490" t="s">
        <v>140</v>
      </c>
      <c r="E224" s="490"/>
      <c r="F224" s="490" t="s">
        <v>711</v>
      </c>
      <c r="G224" s="490">
        <v>1173</v>
      </c>
    </row>
    <row r="225" spans="1:7">
      <c r="A225" s="490"/>
      <c r="B225" s="490"/>
      <c r="C225" s="490"/>
      <c r="D225" s="490" t="s">
        <v>141</v>
      </c>
      <c r="E225" s="490"/>
      <c r="F225" s="490" t="s">
        <v>711</v>
      </c>
      <c r="G225" s="490">
        <v>1174</v>
      </c>
    </row>
    <row r="226" spans="1:7">
      <c r="A226" s="490"/>
      <c r="B226" s="490"/>
      <c r="C226" s="490"/>
      <c r="D226" s="490" t="s">
        <v>142</v>
      </c>
      <c r="E226" s="490"/>
      <c r="F226" s="490" t="s">
        <v>711</v>
      </c>
      <c r="G226" s="490">
        <v>1175</v>
      </c>
    </row>
    <row r="227" spans="1:7">
      <c r="A227" s="490"/>
      <c r="B227" s="490"/>
      <c r="C227" s="490"/>
      <c r="D227" s="490" t="s">
        <v>143</v>
      </c>
      <c r="E227" s="490"/>
      <c r="F227" s="490" t="s">
        <v>711</v>
      </c>
      <c r="G227" s="490">
        <v>1176</v>
      </c>
    </row>
    <row r="228" spans="1:7">
      <c r="A228" s="490"/>
      <c r="B228" s="490"/>
      <c r="C228" s="490"/>
      <c r="D228" s="490" t="s">
        <v>144</v>
      </c>
      <c r="E228" s="490"/>
      <c r="F228" s="490"/>
      <c r="G228" s="490">
        <v>1177</v>
      </c>
    </row>
    <row r="229" spans="1:7"/>
    <row r="230" spans="1:7"/>
    <row r="231" spans="1:7" hidden="1"/>
    <row r="232" spans="1:7" hidden="1"/>
    <row r="233" spans="1:7" hidden="1"/>
    <row r="234" spans="1:7" hidden="1"/>
    <row r="235" spans="1:7" hidden="1"/>
    <row r="236" spans="1:7" hidden="1"/>
    <row r="237" spans="1:7" hidden="1"/>
    <row r="238" spans="1:7" hidden="1"/>
    <row r="239" spans="1:7" hidden="1"/>
    <row r="240" spans="1:7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</sheetData>
  <sheetProtection algorithmName="SHA-512" hashValue="h8KRXABRvgVGr+d/11Pd0dWnrRhE391rcZM9XMI8TFu7fLCEAePRXoJduUEX9VfJKtQX973divTmhX7LLR+E3A==" saltValue="+XuI5z6SFRuu96x/RDwTsg==" spinCount="100000" sheet="1" objects="1" scenarios="1"/>
  <mergeCells count="1">
    <mergeCell ref="A6:I6"/>
  </mergeCells>
  <hyperlinks>
    <hyperlink ref="N17" r:id="rId1" display="https://www.nordea.com/gsib"/>
    <hyperlink ref="O17" r:id="rId2" display="https://www.handelsbanken.se/ir"/>
    <hyperlink ref="P17" r:id="rId3" display="http://www.lbbw.de/media/investor_relations/pdf_investorrelations/2017_1/20161231_Ergebnisdaten_der_quantitativen_Analyse_zur_Bestimmung_gobal_systemrelevanter_Institute.pdf "/>
    <hyperlink ref="Q17" r:id="rId4" display="https://danskebank.com/investor-relations/regulation "/>
    <hyperlink ref="R17" r:id="rId5" display="http://shareholdersandinvestors.bbva.com/TLBB/fbinir/mult/BBVA_GSIBs_disclosure_December_2016_tcm927-653456.pdf"/>
  </hyperlinks>
  <printOptions horizontalCentered="1" verticalCentered="1"/>
  <pageMargins left="0.39370078740157499" right="0.39370078740157499" top="0.78740157480314998" bottom="0.78740157480314998" header="0.39370078740157499" footer="0.39370078740157499"/>
  <pageSetup paperSize="9" scale="56" fitToHeight="5" orientation="landscape" r:id="rId6"/>
  <headerFooter alignWithMargins="0">
    <oddHeader>&amp;L&amp;"Arial,Bold"&amp;16Basel Committee on Banking Supervision&amp;C&amp;16&amp;F&amp;R&amp;"Arial,Bold"&amp;16Confidential</oddHeader>
    <oddFooter>&amp;L&amp;16&amp;D  &amp;T&amp;R&amp;16Page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  <pageSetUpPr fitToPage="1"/>
  </sheetPr>
  <dimension ref="A1:U311"/>
  <sheetViews>
    <sheetView zoomScale="70" zoomScaleNormal="70" workbookViewId="0"/>
  </sheetViews>
  <sheetFormatPr defaultColWidth="11.42578125" defaultRowHeight="12.75"/>
  <cols>
    <col min="1" max="1" width="5.42578125" style="350" customWidth="1"/>
    <col min="2" max="2" width="5.7109375" style="6" customWidth="1"/>
    <col min="3" max="3" width="50.7109375" style="7" customWidth="1"/>
    <col min="4" max="4" width="20.7109375" style="7" customWidth="1"/>
    <col min="5" max="5" width="32.7109375" style="7" customWidth="1"/>
    <col min="6" max="6" width="5.7109375" style="7" customWidth="1"/>
    <col min="7" max="7" width="28.5703125" style="7" customWidth="1"/>
    <col min="8" max="8" width="10.7109375" style="71" customWidth="1"/>
    <col min="9" max="9" width="28.5703125" style="7" customWidth="1"/>
    <col min="10" max="10" width="4.7109375" style="9" customWidth="1"/>
    <col min="11" max="11" width="13" style="8" customWidth="1"/>
    <col min="12" max="12" width="47.28515625" style="7" customWidth="1"/>
    <col min="13" max="13" width="4.7109375" style="9" customWidth="1"/>
    <col min="14" max="14" width="28.5703125" style="7" customWidth="1"/>
    <col min="15" max="15" width="5.7109375" style="8" customWidth="1"/>
    <col min="16" max="21" width="11.42578125" style="9" customWidth="1"/>
    <col min="22" max="16384" width="11.42578125" style="9"/>
  </cols>
  <sheetData>
    <row r="1" spans="1:17" ht="15" customHeight="1">
      <c r="A1" s="316"/>
      <c r="B1" s="144"/>
      <c r="C1" s="4"/>
      <c r="D1" s="4"/>
      <c r="E1" s="4"/>
      <c r="F1" s="4"/>
      <c r="G1" s="4"/>
      <c r="H1" s="106"/>
      <c r="I1" s="4"/>
      <c r="J1" s="15"/>
      <c r="K1" s="3"/>
      <c r="L1" s="4"/>
      <c r="M1" s="15"/>
      <c r="N1" s="4"/>
      <c r="O1" s="3"/>
      <c r="P1" s="15"/>
    </row>
    <row r="2" spans="1:17" ht="37.5" customHeight="1">
      <c r="A2" s="316"/>
      <c r="B2" s="4"/>
      <c r="C2" s="501" t="s">
        <v>636</v>
      </c>
      <c r="D2" s="501"/>
      <c r="E2" s="501"/>
      <c r="F2" s="4"/>
      <c r="G2" s="109" t="s">
        <v>637</v>
      </c>
      <c r="H2" s="106"/>
      <c r="I2" s="110"/>
      <c r="J2" s="15"/>
      <c r="K2" s="3"/>
      <c r="L2" s="110"/>
      <c r="M2" s="15"/>
      <c r="N2" s="110"/>
      <c r="O2" s="3"/>
      <c r="P2" s="3"/>
    </row>
    <row r="3" spans="1:17" ht="20.100000000000001" customHeight="1">
      <c r="A3" s="317"/>
      <c r="B3" s="51" t="s">
        <v>12</v>
      </c>
      <c r="C3" s="52"/>
      <c r="D3" s="52"/>
      <c r="E3" s="52"/>
      <c r="F3" s="52"/>
      <c r="G3" s="52"/>
      <c r="H3" s="69"/>
      <c r="I3" s="52"/>
      <c r="J3" s="52"/>
      <c r="K3" s="52"/>
      <c r="L3" s="52"/>
      <c r="M3" s="52"/>
      <c r="N3" s="52"/>
      <c r="O3" s="53"/>
      <c r="P3" s="3"/>
      <c r="Q3" s="15"/>
    </row>
    <row r="4" spans="1:17" ht="20.100000000000001" customHeight="1">
      <c r="A4" s="318"/>
      <c r="B4" s="72"/>
      <c r="C4" s="24"/>
      <c r="D4" s="24"/>
      <c r="E4" s="3"/>
      <c r="F4" s="3"/>
      <c r="G4" s="3"/>
      <c r="H4" s="22"/>
      <c r="I4" s="3"/>
      <c r="J4" s="3"/>
      <c r="K4" s="3"/>
      <c r="L4" s="3"/>
      <c r="M4" s="3"/>
      <c r="N4" s="3"/>
      <c r="O4" s="73"/>
      <c r="P4" s="3"/>
      <c r="Q4" s="15"/>
    </row>
    <row r="5" spans="1:17" ht="15" customHeight="1">
      <c r="A5" s="318"/>
      <c r="B5" s="72"/>
      <c r="C5" s="43" t="s">
        <v>193</v>
      </c>
      <c r="D5" s="44"/>
      <c r="E5" s="45"/>
      <c r="F5" s="42" t="s">
        <v>128</v>
      </c>
      <c r="G5" s="27" t="s">
        <v>85</v>
      </c>
      <c r="H5" s="23"/>
      <c r="I5" s="27" t="s">
        <v>11</v>
      </c>
      <c r="J5" s="3"/>
      <c r="K5" s="3"/>
      <c r="L5" s="3"/>
      <c r="M5" s="3"/>
      <c r="N5" s="3"/>
      <c r="O5" s="73"/>
      <c r="P5" s="3"/>
      <c r="Q5" s="15"/>
    </row>
    <row r="6" spans="1:17" ht="15" customHeight="1">
      <c r="A6" s="318"/>
      <c r="B6" s="72"/>
      <c r="C6" s="88" t="s">
        <v>531</v>
      </c>
      <c r="D6" s="89"/>
      <c r="E6" s="90"/>
      <c r="F6" s="32"/>
      <c r="G6" s="31"/>
      <c r="H6" s="23"/>
      <c r="I6" s="38"/>
      <c r="J6" s="3"/>
      <c r="K6" s="3"/>
      <c r="L6" s="3"/>
      <c r="M6" s="3"/>
      <c r="N6" s="3"/>
      <c r="O6" s="73"/>
      <c r="P6" s="3"/>
      <c r="Q6" s="15"/>
    </row>
    <row r="7" spans="1:17" ht="15" customHeight="1">
      <c r="A7" s="318"/>
      <c r="B7" s="72"/>
      <c r="C7" s="91" t="s">
        <v>34</v>
      </c>
      <c r="D7" s="92"/>
      <c r="E7" s="90"/>
      <c r="F7" s="141">
        <v>1001</v>
      </c>
      <c r="G7" s="55"/>
      <c r="H7" s="23" t="s">
        <v>32</v>
      </c>
      <c r="I7" s="39" t="s">
        <v>705</v>
      </c>
      <c r="J7" s="3"/>
      <c r="K7" s="3"/>
      <c r="L7" s="3"/>
      <c r="M7" s="3"/>
      <c r="N7" s="3"/>
      <c r="O7" s="73"/>
      <c r="P7" s="3"/>
      <c r="Q7" s="15"/>
    </row>
    <row r="8" spans="1:17" ht="15" customHeight="1">
      <c r="A8" s="318"/>
      <c r="B8" s="72"/>
      <c r="C8" s="91" t="s">
        <v>126</v>
      </c>
      <c r="D8" s="92"/>
      <c r="E8" s="90"/>
      <c r="F8" s="141">
        <v>1002</v>
      </c>
      <c r="G8" s="56"/>
      <c r="H8" s="23" t="s">
        <v>33</v>
      </c>
      <c r="I8" s="39" t="s">
        <v>706</v>
      </c>
      <c r="J8" s="3"/>
      <c r="K8" s="3"/>
      <c r="L8" s="3"/>
      <c r="M8" s="3"/>
      <c r="N8" s="27" t="s">
        <v>132</v>
      </c>
      <c r="O8" s="73"/>
      <c r="P8" s="3"/>
      <c r="Q8" s="3"/>
    </row>
    <row r="9" spans="1:17" ht="15" customHeight="1">
      <c r="A9" s="318"/>
      <c r="B9" s="72"/>
      <c r="C9" s="91" t="s">
        <v>235</v>
      </c>
      <c r="D9" s="92"/>
      <c r="E9" s="90"/>
      <c r="F9" s="141">
        <v>1003</v>
      </c>
      <c r="G9" s="151"/>
      <c r="H9" s="23" t="s">
        <v>35</v>
      </c>
      <c r="I9" s="39" t="s">
        <v>707</v>
      </c>
      <c r="J9" s="3"/>
      <c r="K9" s="3"/>
      <c r="L9" s="3"/>
      <c r="M9" s="3"/>
      <c r="N9" s="150"/>
      <c r="O9" s="73"/>
      <c r="P9" s="3"/>
      <c r="Q9" s="3"/>
    </row>
    <row r="10" spans="1:17" ht="15" customHeight="1">
      <c r="A10" s="318"/>
      <c r="B10" s="72"/>
      <c r="C10" s="91" t="s">
        <v>236</v>
      </c>
      <c r="D10" s="92"/>
      <c r="E10" s="90"/>
      <c r="F10" s="141">
        <v>1004</v>
      </c>
      <c r="G10" s="152"/>
      <c r="H10" s="23" t="s">
        <v>232</v>
      </c>
      <c r="I10" s="39" t="s">
        <v>708</v>
      </c>
      <c r="J10" s="3"/>
      <c r="K10" s="3"/>
      <c r="L10" s="3"/>
      <c r="M10" s="3"/>
      <c r="N10" s="150"/>
      <c r="O10" s="73"/>
      <c r="P10" s="3"/>
      <c r="Q10" s="15"/>
    </row>
    <row r="11" spans="1:17" ht="15" customHeight="1">
      <c r="A11" s="318"/>
      <c r="B11" s="72"/>
      <c r="C11" s="93" t="s">
        <v>237</v>
      </c>
      <c r="D11" s="94"/>
      <c r="E11" s="96"/>
      <c r="F11" s="141">
        <v>1005</v>
      </c>
      <c r="G11" s="319" t="s">
        <v>513</v>
      </c>
      <c r="H11" s="23" t="s">
        <v>233</v>
      </c>
      <c r="I11" s="40"/>
      <c r="J11" s="3"/>
      <c r="K11" s="3"/>
      <c r="L11" s="3"/>
      <c r="M11" s="3"/>
      <c r="N11" s="3"/>
      <c r="O11" s="73"/>
      <c r="P11" s="3"/>
      <c r="Q11" s="3"/>
    </row>
    <row r="12" spans="1:17" ht="15" customHeight="1">
      <c r="A12" s="318"/>
      <c r="B12" s="72"/>
      <c r="C12" s="93" t="s">
        <v>238</v>
      </c>
      <c r="D12" s="94"/>
      <c r="E12" s="95"/>
      <c r="F12" s="141">
        <v>1006</v>
      </c>
      <c r="G12" s="57"/>
      <c r="H12" s="23" t="s">
        <v>234</v>
      </c>
      <c r="I12" s="39" t="s">
        <v>709</v>
      </c>
      <c r="J12" s="3"/>
      <c r="K12" s="3"/>
      <c r="L12" s="3"/>
      <c r="M12" s="3"/>
      <c r="N12" s="3"/>
      <c r="O12" s="73"/>
      <c r="P12" s="3"/>
      <c r="Q12" s="3"/>
    </row>
    <row r="13" spans="1:17" ht="15" customHeight="1">
      <c r="A13" s="318"/>
      <c r="B13" s="72"/>
      <c r="C13" s="88" t="s">
        <v>111</v>
      </c>
      <c r="D13" s="89"/>
      <c r="E13" s="90"/>
      <c r="F13" s="32"/>
      <c r="G13" s="31"/>
      <c r="H13" s="23"/>
      <c r="I13" s="40"/>
      <c r="J13" s="3"/>
      <c r="K13" s="3"/>
      <c r="L13" s="3"/>
      <c r="M13" s="3"/>
      <c r="N13" s="3"/>
      <c r="O13" s="73"/>
      <c r="P13" s="3"/>
      <c r="Q13" s="15"/>
    </row>
    <row r="14" spans="1:17" ht="15" customHeight="1">
      <c r="A14" s="318"/>
      <c r="B14" s="72"/>
      <c r="C14" s="91" t="s">
        <v>227</v>
      </c>
      <c r="D14" s="92"/>
      <c r="E14" s="90"/>
      <c r="F14" s="141">
        <v>1007</v>
      </c>
      <c r="G14" s="33"/>
      <c r="H14" s="23" t="s">
        <v>36</v>
      </c>
      <c r="I14" s="39" t="s">
        <v>708</v>
      </c>
      <c r="J14" s="3"/>
      <c r="K14" s="3"/>
      <c r="L14" s="3"/>
      <c r="M14" s="3"/>
      <c r="N14" s="3"/>
      <c r="O14" s="73"/>
      <c r="P14" s="3"/>
      <c r="Q14" s="15"/>
    </row>
    <row r="15" spans="1:17" ht="15" customHeight="1">
      <c r="A15" s="318"/>
      <c r="B15" s="72"/>
      <c r="C15" s="93" t="s">
        <v>228</v>
      </c>
      <c r="D15" s="94"/>
      <c r="E15" s="95"/>
      <c r="F15" s="141">
        <v>1008</v>
      </c>
      <c r="G15" s="34"/>
      <c r="H15" s="23" t="s">
        <v>37</v>
      </c>
      <c r="I15" s="39" t="s">
        <v>708</v>
      </c>
      <c r="J15" s="3"/>
      <c r="K15" s="3"/>
      <c r="L15" s="27" t="s">
        <v>130</v>
      </c>
      <c r="M15" s="3"/>
      <c r="N15" s="27" t="s">
        <v>132</v>
      </c>
      <c r="O15" s="73"/>
      <c r="P15" s="3"/>
      <c r="Q15" s="15"/>
    </row>
    <row r="16" spans="1:17" ht="15" customHeight="1">
      <c r="A16" s="318"/>
      <c r="B16" s="72"/>
      <c r="C16" s="93" t="s">
        <v>229</v>
      </c>
      <c r="D16" s="94"/>
      <c r="E16" s="95"/>
      <c r="F16" s="141">
        <v>1009</v>
      </c>
      <c r="G16" s="105"/>
      <c r="H16" s="23" t="s">
        <v>38</v>
      </c>
      <c r="I16" s="39" t="s">
        <v>709</v>
      </c>
      <c r="J16" s="3"/>
      <c r="K16" s="3"/>
      <c r="L16" s="149"/>
      <c r="M16" s="3"/>
      <c r="N16" s="150"/>
      <c r="O16" s="73"/>
      <c r="P16" s="3"/>
      <c r="Q16" s="15"/>
    </row>
    <row r="17" spans="1:17" ht="15" customHeight="1">
      <c r="A17" s="318"/>
      <c r="B17" s="72"/>
      <c r="C17" s="93" t="s">
        <v>230</v>
      </c>
      <c r="D17" s="94"/>
      <c r="E17" s="95"/>
      <c r="F17" s="141">
        <v>1010</v>
      </c>
      <c r="G17" s="34"/>
      <c r="H17" s="23" t="s">
        <v>39</v>
      </c>
      <c r="I17" s="39" t="s">
        <v>710</v>
      </c>
      <c r="J17" s="3"/>
      <c r="K17" s="3"/>
      <c r="L17" s="149"/>
      <c r="M17" s="3"/>
      <c r="N17" s="150"/>
      <c r="O17" s="73"/>
      <c r="P17" s="3"/>
      <c r="Q17" s="15"/>
    </row>
    <row r="18" spans="1:17" ht="15" customHeight="1">
      <c r="A18" s="318"/>
      <c r="B18" s="72"/>
      <c r="C18" s="93" t="s">
        <v>231</v>
      </c>
      <c r="D18" s="94"/>
      <c r="E18" s="95"/>
      <c r="F18" s="141">
        <v>1011</v>
      </c>
      <c r="G18" s="143"/>
      <c r="H18" s="23" t="s">
        <v>40</v>
      </c>
      <c r="I18" s="39" t="s">
        <v>710</v>
      </c>
      <c r="J18" s="3"/>
      <c r="K18" s="3"/>
      <c r="L18" s="149"/>
      <c r="M18" s="3"/>
      <c r="N18" s="150"/>
      <c r="O18" s="73"/>
      <c r="P18" s="3"/>
      <c r="Q18" s="15"/>
    </row>
    <row r="19" spans="1:17" ht="20.100000000000001" customHeight="1">
      <c r="A19" s="318"/>
      <c r="B19" s="111"/>
      <c r="C19" s="112"/>
      <c r="D19" s="112"/>
      <c r="E19" s="104"/>
      <c r="F19" s="113"/>
      <c r="G19" s="104"/>
      <c r="H19" s="114"/>
      <c r="I19" s="104"/>
      <c r="J19" s="104"/>
      <c r="K19" s="104"/>
      <c r="L19" s="104"/>
      <c r="M19" s="104"/>
      <c r="N19" s="104"/>
      <c r="O19" s="115"/>
      <c r="P19" s="3"/>
      <c r="Q19" s="15"/>
    </row>
    <row r="20" spans="1:17" ht="20.100000000000001" customHeight="1">
      <c r="A20" s="318"/>
      <c r="B20" s="51" t="s">
        <v>14</v>
      </c>
      <c r="C20" s="52"/>
      <c r="D20" s="52"/>
      <c r="E20" s="52"/>
      <c r="F20" s="52"/>
      <c r="G20" s="52"/>
      <c r="H20" s="69"/>
      <c r="I20" s="52"/>
      <c r="J20" s="52"/>
      <c r="K20" s="52"/>
      <c r="L20" s="52"/>
      <c r="M20" s="52"/>
      <c r="N20" s="52"/>
      <c r="O20" s="53"/>
      <c r="P20" s="3"/>
      <c r="Q20" s="15"/>
    </row>
    <row r="21" spans="1:17" ht="20.100000000000001" customHeight="1">
      <c r="A21" s="318"/>
      <c r="B21" s="116"/>
      <c r="C21" s="117"/>
      <c r="D21" s="117"/>
      <c r="E21" s="118"/>
      <c r="F21" s="119"/>
      <c r="G21" s="118"/>
      <c r="H21" s="120"/>
      <c r="I21" s="118"/>
      <c r="J21" s="118"/>
      <c r="K21" s="118"/>
      <c r="L21" s="118"/>
      <c r="M21" s="118"/>
      <c r="N21" s="118"/>
      <c r="O21" s="121"/>
      <c r="P21" s="3"/>
      <c r="Q21" s="15"/>
    </row>
    <row r="22" spans="1:17" ht="29.45" customHeight="1">
      <c r="A22" s="318"/>
      <c r="B22" s="72"/>
      <c r="C22" s="43" t="s">
        <v>194</v>
      </c>
      <c r="D22" s="44"/>
      <c r="E22" s="45"/>
      <c r="F22" s="42" t="s">
        <v>128</v>
      </c>
      <c r="G22" s="303" t="s">
        <v>359</v>
      </c>
      <c r="H22" s="23"/>
      <c r="I22" s="27" t="s">
        <v>11</v>
      </c>
      <c r="J22" s="3"/>
      <c r="K22" s="27" t="s">
        <v>123</v>
      </c>
      <c r="L22" s="27" t="s">
        <v>130</v>
      </c>
      <c r="M22" s="3"/>
      <c r="N22" s="27" t="s">
        <v>132</v>
      </c>
      <c r="O22" s="73"/>
      <c r="P22" s="3"/>
      <c r="Q22" s="15"/>
    </row>
    <row r="23" spans="1:17" ht="15" customHeight="1">
      <c r="A23" s="320"/>
      <c r="B23" s="76"/>
      <c r="C23" s="46" t="s">
        <v>390</v>
      </c>
      <c r="D23" s="47"/>
      <c r="E23" s="48"/>
      <c r="F23" s="32"/>
      <c r="G23" s="31"/>
      <c r="H23" s="23"/>
      <c r="I23" s="31"/>
      <c r="J23" s="3"/>
      <c r="K23" s="31"/>
      <c r="L23" s="31"/>
      <c r="M23" s="3"/>
      <c r="N23" s="31"/>
      <c r="O23" s="73"/>
      <c r="P23" s="3"/>
      <c r="Q23" s="15"/>
    </row>
    <row r="24" spans="1:17" ht="15" customHeight="1">
      <c r="A24" s="320"/>
      <c r="B24" s="74"/>
      <c r="C24" s="142" t="s">
        <v>391</v>
      </c>
      <c r="D24" s="47"/>
      <c r="E24" s="48"/>
      <c r="F24" s="41">
        <v>1012</v>
      </c>
      <c r="G24" s="404"/>
      <c r="H24" s="23" t="s">
        <v>392</v>
      </c>
      <c r="I24" s="39" t="s">
        <v>710</v>
      </c>
      <c r="J24" s="3"/>
      <c r="K24" s="30"/>
      <c r="L24" s="149"/>
      <c r="M24" s="3"/>
      <c r="N24" s="150"/>
      <c r="O24" s="73"/>
      <c r="P24" s="3"/>
      <c r="Q24" s="15"/>
    </row>
    <row r="25" spans="1:17" ht="15" customHeight="1">
      <c r="A25" s="320"/>
      <c r="B25" s="74"/>
      <c r="C25" s="142" t="s">
        <v>393</v>
      </c>
      <c r="D25" s="47"/>
      <c r="E25" s="48"/>
      <c r="F25" s="36">
        <v>1201</v>
      </c>
      <c r="G25" s="35"/>
      <c r="H25" s="23" t="s">
        <v>394</v>
      </c>
      <c r="I25" s="39" t="s">
        <v>710</v>
      </c>
      <c r="J25" s="3"/>
      <c r="K25" s="30"/>
      <c r="L25" s="149"/>
      <c r="M25" s="3"/>
      <c r="N25" s="150"/>
      <c r="O25" s="73"/>
      <c r="P25" s="15"/>
      <c r="Q25" s="15"/>
    </row>
    <row r="26" spans="1:17" ht="15" customHeight="1">
      <c r="A26" s="320"/>
      <c r="B26" s="74"/>
      <c r="C26" s="142" t="s">
        <v>395</v>
      </c>
      <c r="D26" s="47"/>
      <c r="E26" s="48"/>
      <c r="F26" s="41">
        <v>1018</v>
      </c>
      <c r="G26" s="35"/>
      <c r="H26" s="23" t="s">
        <v>396</v>
      </c>
      <c r="I26" s="39" t="s">
        <v>710</v>
      </c>
      <c r="J26" s="3"/>
      <c r="K26" s="30"/>
      <c r="L26" s="149"/>
      <c r="M26" s="3"/>
      <c r="N26" s="150"/>
      <c r="O26" s="73"/>
      <c r="P26" s="3"/>
      <c r="Q26" s="15"/>
    </row>
    <row r="27" spans="1:17" ht="15" customHeight="1">
      <c r="A27" s="320"/>
      <c r="B27" s="76"/>
      <c r="C27" s="46" t="s">
        <v>397</v>
      </c>
      <c r="D27" s="47"/>
      <c r="E27" s="48"/>
      <c r="F27" s="32"/>
      <c r="G27" s="31"/>
      <c r="H27" s="23"/>
      <c r="I27" s="31"/>
      <c r="J27" s="3"/>
      <c r="K27" s="31"/>
      <c r="L27" s="31"/>
      <c r="M27" s="3"/>
      <c r="N27" s="31"/>
      <c r="O27" s="73"/>
      <c r="P27" s="3"/>
      <c r="Q27" s="15"/>
    </row>
    <row r="28" spans="1:17" ht="15" customHeight="1">
      <c r="A28" s="320"/>
      <c r="B28" s="74"/>
      <c r="C28" s="142" t="s">
        <v>398</v>
      </c>
      <c r="D28" s="47"/>
      <c r="E28" s="48"/>
      <c r="F28" s="141">
        <v>1013</v>
      </c>
      <c r="G28" s="35"/>
      <c r="H28" s="23" t="s">
        <v>399</v>
      </c>
      <c r="I28" s="39" t="s">
        <v>710</v>
      </c>
      <c r="J28" s="3"/>
      <c r="K28" s="30"/>
      <c r="L28" s="149"/>
      <c r="M28" s="3"/>
      <c r="N28" s="150"/>
      <c r="O28" s="73"/>
      <c r="P28" s="3"/>
      <c r="Q28" s="15"/>
    </row>
    <row r="29" spans="1:17" ht="15" customHeight="1">
      <c r="A29" s="320"/>
      <c r="B29" s="74"/>
      <c r="C29" s="142" t="s">
        <v>400</v>
      </c>
      <c r="D29" s="47"/>
      <c r="E29" s="49"/>
      <c r="F29" s="141">
        <v>1014</v>
      </c>
      <c r="G29" s="148"/>
      <c r="H29" s="23" t="s">
        <v>401</v>
      </c>
      <c r="I29" s="39" t="s">
        <v>710</v>
      </c>
      <c r="J29" s="3"/>
      <c r="K29" s="30"/>
      <c r="L29" s="149"/>
      <c r="M29" s="3"/>
      <c r="N29" s="150"/>
      <c r="O29" s="73"/>
      <c r="P29" s="3"/>
      <c r="Q29" s="15"/>
    </row>
    <row r="30" spans="1:17" ht="15" customHeight="1">
      <c r="A30" s="320"/>
      <c r="B30" s="74"/>
      <c r="C30" s="46" t="s">
        <v>402</v>
      </c>
      <c r="D30" s="47"/>
      <c r="E30" s="49"/>
      <c r="F30" s="41">
        <v>1015</v>
      </c>
      <c r="G30" s="148"/>
      <c r="H30" s="23" t="s">
        <v>20</v>
      </c>
      <c r="I30" s="39" t="s">
        <v>710</v>
      </c>
      <c r="J30" s="3"/>
      <c r="K30" s="30"/>
      <c r="L30" s="149"/>
      <c r="M30" s="3"/>
      <c r="N30" s="150"/>
      <c r="O30" s="73"/>
      <c r="P30" s="3"/>
      <c r="Q30" s="15"/>
    </row>
    <row r="31" spans="1:17" ht="15" customHeight="1">
      <c r="A31" s="320"/>
      <c r="B31" s="76"/>
      <c r="C31" s="46" t="s">
        <v>403</v>
      </c>
      <c r="D31" s="47"/>
      <c r="E31" s="48"/>
      <c r="F31" s="32"/>
      <c r="G31" s="31"/>
      <c r="H31" s="23"/>
      <c r="I31" s="31"/>
      <c r="J31" s="3"/>
      <c r="K31" s="31"/>
      <c r="L31" s="31"/>
      <c r="M31" s="3"/>
      <c r="N31" s="31"/>
      <c r="O31" s="73"/>
      <c r="P31" s="3"/>
      <c r="Q31" s="15"/>
    </row>
    <row r="32" spans="1:17" ht="15" customHeight="1">
      <c r="A32" s="320"/>
      <c r="B32" s="74"/>
      <c r="C32" s="142" t="s">
        <v>404</v>
      </c>
      <c r="D32" s="47"/>
      <c r="E32" s="48"/>
      <c r="F32" s="141">
        <v>1019</v>
      </c>
      <c r="G32" s="35"/>
      <c r="H32" s="21" t="s">
        <v>58</v>
      </c>
      <c r="I32" s="39" t="s">
        <v>710</v>
      </c>
      <c r="J32" s="3"/>
      <c r="K32" s="30"/>
      <c r="L32" s="149"/>
      <c r="M32" s="3"/>
      <c r="N32" s="150"/>
      <c r="O32" s="73"/>
      <c r="P32" s="3"/>
      <c r="Q32" s="15"/>
    </row>
    <row r="33" spans="1:17" ht="15" customHeight="1">
      <c r="A33" s="320"/>
      <c r="B33" s="74"/>
      <c r="C33" s="142" t="s">
        <v>405</v>
      </c>
      <c r="D33" s="47"/>
      <c r="E33" s="49"/>
      <c r="F33" s="141">
        <v>1022</v>
      </c>
      <c r="G33" s="148"/>
      <c r="H33" s="21" t="s">
        <v>406</v>
      </c>
      <c r="I33" s="39" t="s">
        <v>710</v>
      </c>
      <c r="J33" s="3"/>
      <c r="K33" s="30"/>
      <c r="L33" s="149"/>
      <c r="M33" s="3"/>
      <c r="N33" s="150"/>
      <c r="O33" s="73"/>
      <c r="P33" s="3"/>
      <c r="Q33" s="15"/>
    </row>
    <row r="34" spans="1:17" ht="15" customHeight="1">
      <c r="A34" s="320"/>
      <c r="B34" s="74"/>
      <c r="C34" s="142" t="s">
        <v>407</v>
      </c>
      <c r="D34" s="47"/>
      <c r="E34" s="49"/>
      <c r="F34" s="141">
        <v>1023</v>
      </c>
      <c r="G34" s="148"/>
      <c r="H34" s="21" t="s">
        <v>408</v>
      </c>
      <c r="I34" s="39" t="s">
        <v>710</v>
      </c>
      <c r="J34" s="3"/>
      <c r="K34" s="30"/>
      <c r="L34" s="149"/>
      <c r="M34" s="3"/>
      <c r="N34" s="150"/>
      <c r="O34" s="73"/>
      <c r="P34" s="3"/>
      <c r="Q34" s="15"/>
    </row>
    <row r="35" spans="1:17" ht="15" customHeight="1">
      <c r="A35" s="320"/>
      <c r="B35" s="74"/>
      <c r="C35" s="142" t="s">
        <v>409</v>
      </c>
      <c r="D35" s="47"/>
      <c r="E35" s="49"/>
      <c r="F35" s="41">
        <v>1024</v>
      </c>
      <c r="G35" s="148"/>
      <c r="H35" s="21" t="s">
        <v>410</v>
      </c>
      <c r="I35" s="39" t="s">
        <v>710</v>
      </c>
      <c r="J35" s="3"/>
      <c r="K35" s="30"/>
      <c r="L35" s="149"/>
      <c r="M35" s="3"/>
      <c r="N35" s="150"/>
      <c r="O35" s="73"/>
      <c r="P35" s="3"/>
      <c r="Q35" s="15"/>
    </row>
    <row r="36" spans="1:17" ht="15" customHeight="1">
      <c r="A36" s="320"/>
      <c r="B36" s="75"/>
      <c r="C36" s="46" t="s">
        <v>411</v>
      </c>
      <c r="D36" s="47"/>
      <c r="E36" s="48"/>
      <c r="F36" s="141">
        <v>1031</v>
      </c>
      <c r="G36" s="148"/>
      <c r="H36" s="21" t="s">
        <v>21</v>
      </c>
      <c r="I36" s="39" t="s">
        <v>710</v>
      </c>
      <c r="J36" s="3"/>
      <c r="K36" s="30"/>
      <c r="L36" s="149"/>
      <c r="M36" s="3"/>
      <c r="N36" s="150"/>
      <c r="O36" s="73"/>
      <c r="P36" s="3"/>
      <c r="Q36" s="15"/>
    </row>
    <row r="37" spans="1:17" s="12" customFormat="1" ht="15" customHeight="1">
      <c r="A37" s="320"/>
      <c r="B37" s="76"/>
      <c r="C37" s="502" t="s">
        <v>412</v>
      </c>
      <c r="D37" s="502"/>
      <c r="E37" s="502"/>
      <c r="F37" s="32"/>
      <c r="G37" s="31"/>
      <c r="H37" s="23"/>
      <c r="I37" s="3"/>
      <c r="J37" s="107"/>
      <c r="K37" s="3"/>
      <c r="L37" s="3"/>
      <c r="M37" s="107"/>
      <c r="N37" s="3"/>
      <c r="O37" s="77"/>
      <c r="P37" s="3"/>
      <c r="Q37" s="25"/>
    </row>
    <row r="38" spans="1:17" ht="15" customHeight="1">
      <c r="A38" s="320"/>
      <c r="B38" s="78"/>
      <c r="C38" s="502"/>
      <c r="D38" s="502"/>
      <c r="E38" s="502"/>
      <c r="F38" s="141">
        <v>1103</v>
      </c>
      <c r="G38" s="37" t="s">
        <v>513</v>
      </c>
      <c r="H38" s="21" t="s">
        <v>115</v>
      </c>
      <c r="I38" s="3"/>
      <c r="J38" s="3"/>
      <c r="K38" s="3"/>
      <c r="L38" s="3"/>
      <c r="M38" s="3"/>
      <c r="N38" s="3"/>
      <c r="O38" s="73"/>
      <c r="P38" s="3"/>
      <c r="Q38" s="15"/>
    </row>
    <row r="39" spans="1:17" ht="20.100000000000001" customHeight="1">
      <c r="A39" s="320"/>
      <c r="B39" s="122"/>
      <c r="C39" s="103"/>
      <c r="D39" s="103"/>
      <c r="E39" s="102"/>
      <c r="F39" s="123"/>
      <c r="G39" s="124"/>
      <c r="H39" s="125"/>
      <c r="I39" s="104"/>
      <c r="J39" s="104"/>
      <c r="K39" s="126"/>
      <c r="L39" s="104"/>
      <c r="M39" s="104"/>
      <c r="N39" s="104"/>
      <c r="O39" s="115"/>
      <c r="P39" s="3"/>
      <c r="Q39" s="15"/>
    </row>
    <row r="40" spans="1:17" ht="20.100000000000001" customHeight="1">
      <c r="A40" s="320"/>
      <c r="B40" s="51" t="s">
        <v>57</v>
      </c>
      <c r="C40" s="52"/>
      <c r="D40" s="52"/>
      <c r="E40" s="52"/>
      <c r="F40" s="52"/>
      <c r="G40" s="52"/>
      <c r="H40" s="69"/>
      <c r="I40" s="52"/>
      <c r="J40" s="52"/>
      <c r="K40" s="52"/>
      <c r="L40" s="52"/>
      <c r="M40" s="52"/>
      <c r="N40" s="52"/>
      <c r="O40" s="53"/>
      <c r="P40" s="3"/>
      <c r="Q40" s="15"/>
    </row>
    <row r="41" spans="1:17" ht="20.100000000000001" customHeight="1">
      <c r="A41" s="320"/>
      <c r="B41" s="127"/>
      <c r="C41" s="128"/>
      <c r="D41" s="128"/>
      <c r="E41" s="129"/>
      <c r="F41" s="130"/>
      <c r="G41" s="131"/>
      <c r="H41" s="132"/>
      <c r="I41" s="131"/>
      <c r="J41" s="118"/>
      <c r="K41" s="133"/>
      <c r="L41" s="131"/>
      <c r="M41" s="118"/>
      <c r="N41" s="131"/>
      <c r="O41" s="121"/>
      <c r="P41" s="3"/>
      <c r="Q41" s="15"/>
    </row>
    <row r="42" spans="1:17" ht="15" customHeight="1">
      <c r="A42" s="320"/>
      <c r="B42" s="72"/>
      <c r="C42" s="43" t="s">
        <v>195</v>
      </c>
      <c r="D42" s="44"/>
      <c r="E42" s="45"/>
      <c r="F42" s="42" t="s">
        <v>128</v>
      </c>
      <c r="G42" s="303" t="s">
        <v>359</v>
      </c>
      <c r="H42" s="23"/>
      <c r="I42" s="27" t="s">
        <v>11</v>
      </c>
      <c r="J42" s="3"/>
      <c r="K42" s="27" t="s">
        <v>123</v>
      </c>
      <c r="L42" s="27" t="s">
        <v>130</v>
      </c>
      <c r="M42" s="3"/>
      <c r="N42" s="27" t="s">
        <v>132</v>
      </c>
      <c r="O42" s="73"/>
      <c r="P42" s="3"/>
      <c r="Q42" s="15"/>
    </row>
    <row r="43" spans="1:17" s="12" customFormat="1" ht="15" customHeight="1">
      <c r="A43" s="320"/>
      <c r="B43" s="76"/>
      <c r="C43" s="46" t="s">
        <v>223</v>
      </c>
      <c r="D43" s="47"/>
      <c r="E43" s="48"/>
      <c r="F43" s="141">
        <v>1033</v>
      </c>
      <c r="G43" s="35"/>
      <c r="H43" s="23" t="s">
        <v>22</v>
      </c>
      <c r="I43" s="39" t="s">
        <v>710</v>
      </c>
      <c r="J43" s="107"/>
      <c r="K43" s="30"/>
      <c r="L43" s="149"/>
      <c r="M43" s="107"/>
      <c r="N43" s="150"/>
      <c r="O43" s="77"/>
      <c r="P43" s="3"/>
      <c r="Q43" s="25"/>
    </row>
    <row r="44" spans="1:17" s="12" customFormat="1" ht="15" customHeight="1">
      <c r="A44" s="320"/>
      <c r="B44" s="76"/>
      <c r="C44" s="142" t="s">
        <v>120</v>
      </c>
      <c r="D44" s="50"/>
      <c r="E44" s="48"/>
      <c r="F44" s="141">
        <v>1034</v>
      </c>
      <c r="G44" s="35"/>
      <c r="H44" s="23" t="s">
        <v>121</v>
      </c>
      <c r="I44" s="39" t="s">
        <v>710</v>
      </c>
      <c r="J44" s="107"/>
      <c r="K44" s="30"/>
      <c r="L44" s="149"/>
      <c r="M44" s="107"/>
      <c r="N44" s="150"/>
      <c r="O44" s="77"/>
      <c r="P44" s="3"/>
      <c r="Q44" s="25"/>
    </row>
    <row r="45" spans="1:17" s="12" customFormat="1" ht="15" customHeight="1">
      <c r="A45" s="320"/>
      <c r="B45" s="76"/>
      <c r="C45" s="46" t="s">
        <v>222</v>
      </c>
      <c r="D45" s="47"/>
      <c r="E45" s="48"/>
      <c r="F45" s="141">
        <v>1035</v>
      </c>
      <c r="G45" s="35"/>
      <c r="H45" s="23" t="s">
        <v>23</v>
      </c>
      <c r="I45" s="39" t="s">
        <v>710</v>
      </c>
      <c r="J45" s="107"/>
      <c r="K45" s="30"/>
      <c r="L45" s="149"/>
      <c r="M45" s="107"/>
      <c r="N45" s="150"/>
      <c r="O45" s="77"/>
      <c r="P45" s="3"/>
      <c r="Q45" s="25"/>
    </row>
    <row r="46" spans="1:17" ht="15" customHeight="1">
      <c r="A46" s="320"/>
      <c r="B46" s="76"/>
      <c r="C46" s="46" t="s">
        <v>224</v>
      </c>
      <c r="D46" s="47"/>
      <c r="E46" s="48"/>
      <c r="F46" s="32"/>
      <c r="G46" s="31"/>
      <c r="H46" s="23"/>
      <c r="I46" s="31"/>
      <c r="J46" s="3"/>
      <c r="K46" s="31"/>
      <c r="L46" s="31"/>
      <c r="M46" s="3"/>
      <c r="N46" s="31"/>
      <c r="O46" s="73"/>
      <c r="P46" s="3"/>
      <c r="Q46" s="15"/>
    </row>
    <row r="47" spans="1:17" s="12" customFormat="1" ht="15" customHeight="1">
      <c r="A47" s="320"/>
      <c r="B47" s="76"/>
      <c r="C47" s="142" t="s">
        <v>15</v>
      </c>
      <c r="D47" s="50"/>
      <c r="E47" s="48"/>
      <c r="F47" s="141">
        <v>1036</v>
      </c>
      <c r="G47" s="35"/>
      <c r="H47" s="23" t="s">
        <v>41</v>
      </c>
      <c r="I47" s="39" t="s">
        <v>710</v>
      </c>
      <c r="J47" s="107"/>
      <c r="K47" s="30"/>
      <c r="L47" s="149"/>
      <c r="M47" s="107"/>
      <c r="N47" s="150"/>
      <c r="O47" s="77"/>
      <c r="P47" s="3"/>
      <c r="Q47" s="25"/>
    </row>
    <row r="48" spans="1:17" s="12" customFormat="1" ht="15" customHeight="1">
      <c r="A48" s="320"/>
      <c r="B48" s="76"/>
      <c r="C48" s="142" t="s">
        <v>16</v>
      </c>
      <c r="D48" s="50"/>
      <c r="E48" s="48"/>
      <c r="F48" s="141">
        <v>1037</v>
      </c>
      <c r="G48" s="35"/>
      <c r="H48" s="23" t="s">
        <v>42</v>
      </c>
      <c r="I48" s="39" t="s">
        <v>710</v>
      </c>
      <c r="J48" s="107"/>
      <c r="K48" s="30"/>
      <c r="L48" s="149"/>
      <c r="M48" s="107"/>
      <c r="N48" s="150"/>
      <c r="O48" s="77"/>
      <c r="P48" s="3"/>
      <c r="Q48" s="25"/>
    </row>
    <row r="49" spans="1:17" s="12" customFormat="1" ht="15" customHeight="1">
      <c r="A49" s="320"/>
      <c r="B49" s="76"/>
      <c r="C49" s="142" t="s">
        <v>17</v>
      </c>
      <c r="D49" s="50"/>
      <c r="E49" s="48"/>
      <c r="F49" s="141">
        <v>1038</v>
      </c>
      <c r="G49" s="35"/>
      <c r="H49" s="23" t="s">
        <v>43</v>
      </c>
      <c r="I49" s="39" t="s">
        <v>710</v>
      </c>
      <c r="J49" s="107"/>
      <c r="K49" s="30"/>
      <c r="L49" s="149"/>
      <c r="M49" s="107"/>
      <c r="N49" s="150"/>
      <c r="O49" s="77"/>
      <c r="P49" s="3"/>
      <c r="Q49" s="25"/>
    </row>
    <row r="50" spans="1:17" s="12" customFormat="1" ht="15" customHeight="1">
      <c r="A50" s="320"/>
      <c r="B50" s="76"/>
      <c r="C50" s="142" t="s">
        <v>18</v>
      </c>
      <c r="D50" s="50"/>
      <c r="E50" s="48"/>
      <c r="F50" s="141">
        <v>1039</v>
      </c>
      <c r="G50" s="35"/>
      <c r="H50" s="23" t="s">
        <v>44</v>
      </c>
      <c r="I50" s="39" t="s">
        <v>710</v>
      </c>
      <c r="J50" s="107"/>
      <c r="K50" s="30"/>
      <c r="L50" s="149"/>
      <c r="M50" s="107"/>
      <c r="N50" s="150"/>
      <c r="O50" s="77"/>
      <c r="P50" s="3"/>
      <c r="Q50" s="25"/>
    </row>
    <row r="51" spans="1:17" s="12" customFormat="1" ht="15" customHeight="1">
      <c r="A51" s="320"/>
      <c r="B51" s="76"/>
      <c r="C51" s="142" t="s">
        <v>147</v>
      </c>
      <c r="D51" s="50"/>
      <c r="E51" s="48"/>
      <c r="F51" s="141">
        <v>1040</v>
      </c>
      <c r="G51" s="35"/>
      <c r="H51" s="23" t="s">
        <v>45</v>
      </c>
      <c r="I51" s="39" t="s">
        <v>710</v>
      </c>
      <c r="J51" s="107"/>
      <c r="K51" s="30"/>
      <c r="L51" s="149"/>
      <c r="M51" s="107"/>
      <c r="N51" s="150"/>
      <c r="O51" s="77"/>
      <c r="P51" s="3"/>
      <c r="Q51" s="25"/>
    </row>
    <row r="52" spans="1:17" s="12" customFormat="1" ht="15" customHeight="1">
      <c r="A52" s="320"/>
      <c r="B52" s="76"/>
      <c r="C52" s="97" t="s">
        <v>216</v>
      </c>
      <c r="D52" s="98"/>
      <c r="E52" s="48"/>
      <c r="F52" s="141">
        <v>1041</v>
      </c>
      <c r="G52" s="35"/>
      <c r="H52" s="23" t="s">
        <v>46</v>
      </c>
      <c r="I52" s="39" t="s">
        <v>710</v>
      </c>
      <c r="J52" s="107"/>
      <c r="K52" s="30"/>
      <c r="L52" s="149"/>
      <c r="M52" s="107"/>
      <c r="N52" s="321"/>
      <c r="O52" s="77"/>
      <c r="P52" s="3"/>
      <c r="Q52" s="25"/>
    </row>
    <row r="53" spans="1:17" s="328" customFormat="1" ht="15" customHeight="1">
      <c r="A53" s="322"/>
      <c r="B53" s="323"/>
      <c r="C53" s="46" t="s">
        <v>638</v>
      </c>
      <c r="D53" s="47"/>
      <c r="E53" s="49"/>
      <c r="F53" s="141">
        <v>1213</v>
      </c>
      <c r="G53" s="35"/>
      <c r="H53" s="23" t="s">
        <v>24</v>
      </c>
      <c r="I53" s="39" t="s">
        <v>710</v>
      </c>
      <c r="J53" s="324"/>
      <c r="K53" s="30"/>
      <c r="L53" s="149"/>
      <c r="M53" s="324"/>
      <c r="N53" s="321"/>
      <c r="O53" s="325"/>
      <c r="P53" s="326"/>
      <c r="Q53" s="327"/>
    </row>
    <row r="54" spans="1:17" ht="15" customHeight="1">
      <c r="A54" s="320"/>
      <c r="B54" s="76"/>
      <c r="C54" s="46" t="s">
        <v>225</v>
      </c>
      <c r="D54" s="47"/>
      <c r="E54" s="48"/>
      <c r="F54" s="32"/>
      <c r="G54" s="31"/>
      <c r="H54" s="23"/>
      <c r="I54" s="31"/>
      <c r="J54" s="3"/>
      <c r="K54" s="31"/>
      <c r="L54" s="31"/>
      <c r="M54" s="3"/>
      <c r="N54" s="31"/>
      <c r="O54" s="73"/>
      <c r="P54" s="3"/>
      <c r="Q54" s="15"/>
    </row>
    <row r="55" spans="1:17" s="12" customFormat="1" ht="15" customHeight="1">
      <c r="A55" s="320"/>
      <c r="B55" s="76"/>
      <c r="C55" s="142" t="s">
        <v>148</v>
      </c>
      <c r="D55" s="50"/>
      <c r="E55" s="48"/>
      <c r="F55" s="36">
        <v>1043</v>
      </c>
      <c r="G55" s="35"/>
      <c r="H55" s="23" t="s">
        <v>13</v>
      </c>
      <c r="I55" s="39" t="s">
        <v>710</v>
      </c>
      <c r="J55" s="107"/>
      <c r="K55" s="30"/>
      <c r="L55" s="149"/>
      <c r="M55" s="107"/>
      <c r="N55" s="150"/>
      <c r="O55" s="77"/>
      <c r="P55" s="3"/>
      <c r="Q55" s="25"/>
    </row>
    <row r="56" spans="1:17" s="12" customFormat="1" ht="15" customHeight="1">
      <c r="A56" s="320"/>
      <c r="B56" s="76"/>
      <c r="C56" s="142" t="s">
        <v>19</v>
      </c>
      <c r="D56" s="50"/>
      <c r="E56" s="48"/>
      <c r="F56" s="141">
        <v>1044</v>
      </c>
      <c r="G56" s="35"/>
      <c r="H56" s="23" t="s">
        <v>47</v>
      </c>
      <c r="I56" s="39" t="s">
        <v>710</v>
      </c>
      <c r="J56" s="107"/>
      <c r="K56" s="30"/>
      <c r="L56" s="149"/>
      <c r="M56" s="107"/>
      <c r="N56" s="150"/>
      <c r="O56" s="77"/>
      <c r="P56" s="3"/>
      <c r="Q56" s="25"/>
    </row>
    <row r="57" spans="1:17" s="12" customFormat="1" ht="15" customHeight="1">
      <c r="A57" s="320"/>
      <c r="B57" s="76"/>
      <c r="C57" s="503" t="s">
        <v>122</v>
      </c>
      <c r="D57" s="504"/>
      <c r="E57" s="505"/>
      <c r="F57" s="32"/>
      <c r="G57" s="31"/>
      <c r="H57" s="23"/>
      <c r="I57" s="3"/>
      <c r="J57" s="107"/>
      <c r="K57" s="3"/>
      <c r="L57" s="3"/>
      <c r="M57" s="107"/>
      <c r="N57" s="3"/>
      <c r="O57" s="77"/>
      <c r="P57" s="3"/>
      <c r="Q57" s="25"/>
    </row>
    <row r="58" spans="1:17" ht="15" customHeight="1">
      <c r="A58" s="320"/>
      <c r="B58" s="76"/>
      <c r="C58" s="503"/>
      <c r="D58" s="504"/>
      <c r="E58" s="505"/>
      <c r="F58" s="141">
        <v>1045</v>
      </c>
      <c r="G58" s="37" t="s">
        <v>513</v>
      </c>
      <c r="H58" s="23" t="s">
        <v>31</v>
      </c>
      <c r="I58" s="3"/>
      <c r="J58" s="3"/>
      <c r="K58" s="3"/>
      <c r="L58" s="3"/>
      <c r="M58" s="3"/>
      <c r="N58" s="3"/>
      <c r="O58" s="73"/>
      <c r="P58" s="3"/>
      <c r="Q58" s="15"/>
    </row>
    <row r="59" spans="1:17" ht="30" customHeight="1">
      <c r="A59" s="320"/>
      <c r="B59" s="79"/>
      <c r="C59" s="18"/>
      <c r="D59" s="18"/>
      <c r="E59" s="10"/>
      <c r="F59" s="28"/>
      <c r="G59" s="11"/>
      <c r="H59" s="17"/>
      <c r="I59" s="11"/>
      <c r="J59" s="3"/>
      <c r="K59" s="2"/>
      <c r="L59" s="11"/>
      <c r="M59" s="3"/>
      <c r="N59" s="11"/>
      <c r="O59" s="73"/>
      <c r="P59" s="3"/>
      <c r="Q59" s="15"/>
    </row>
    <row r="60" spans="1:17" ht="15" customHeight="1">
      <c r="A60" s="320"/>
      <c r="B60" s="72"/>
      <c r="C60" s="43" t="s">
        <v>196</v>
      </c>
      <c r="D60" s="44"/>
      <c r="E60" s="45"/>
      <c r="F60" s="59" t="s">
        <v>128</v>
      </c>
      <c r="G60" s="303" t="s">
        <v>359</v>
      </c>
      <c r="H60" s="23"/>
      <c r="I60" s="27" t="s">
        <v>11</v>
      </c>
      <c r="J60" s="3"/>
      <c r="K60" s="27" t="s">
        <v>123</v>
      </c>
      <c r="L60" s="27" t="s">
        <v>130</v>
      </c>
      <c r="M60" s="3"/>
      <c r="N60" s="27" t="s">
        <v>132</v>
      </c>
      <c r="O60" s="73"/>
      <c r="P60" s="3"/>
      <c r="Q60" s="15"/>
    </row>
    <row r="61" spans="1:17" s="12" customFormat="1" ht="15" customHeight="1">
      <c r="A61" s="320"/>
      <c r="B61" s="76"/>
      <c r="C61" s="46" t="s">
        <v>413</v>
      </c>
      <c r="D61" s="47"/>
      <c r="E61" s="48"/>
      <c r="F61" s="32"/>
      <c r="G61" s="31"/>
      <c r="H61" s="23"/>
      <c r="I61" s="31"/>
      <c r="J61" s="3"/>
      <c r="K61" s="31"/>
      <c r="L61" s="31"/>
      <c r="M61" s="3"/>
      <c r="N61" s="31"/>
      <c r="O61" s="77"/>
      <c r="P61" s="3"/>
      <c r="Q61" s="25"/>
    </row>
    <row r="62" spans="1:17" s="12" customFormat="1" ht="15" customHeight="1">
      <c r="A62" s="320"/>
      <c r="B62" s="78"/>
      <c r="C62" s="142" t="s">
        <v>414</v>
      </c>
      <c r="D62" s="47"/>
      <c r="E62" s="48"/>
      <c r="F62" s="141">
        <v>1046</v>
      </c>
      <c r="G62" s="35"/>
      <c r="H62" s="23" t="s">
        <v>415</v>
      </c>
      <c r="I62" s="39" t="s">
        <v>710</v>
      </c>
      <c r="J62" s="107"/>
      <c r="K62" s="30"/>
      <c r="L62" s="149"/>
      <c r="M62" s="107"/>
      <c r="N62" s="150"/>
      <c r="O62" s="77"/>
      <c r="P62" s="3"/>
      <c r="Q62" s="25"/>
    </row>
    <row r="63" spans="1:17" s="12" customFormat="1" ht="15" customHeight="1">
      <c r="A63" s="320"/>
      <c r="B63" s="78"/>
      <c r="C63" s="142" t="s">
        <v>416</v>
      </c>
      <c r="D63" s="47"/>
      <c r="E63" s="48"/>
      <c r="F63" s="141">
        <v>1047</v>
      </c>
      <c r="G63" s="35"/>
      <c r="H63" s="23" t="s">
        <v>417</v>
      </c>
      <c r="I63" s="39" t="s">
        <v>710</v>
      </c>
      <c r="J63" s="107"/>
      <c r="K63" s="30"/>
      <c r="L63" s="149"/>
      <c r="M63" s="107"/>
      <c r="N63" s="150"/>
      <c r="O63" s="77"/>
      <c r="P63" s="3"/>
      <c r="Q63" s="25"/>
    </row>
    <row r="64" spans="1:17" ht="15" customHeight="1">
      <c r="A64" s="320"/>
      <c r="B64" s="74"/>
      <c r="C64" s="142" t="s">
        <v>418</v>
      </c>
      <c r="D64" s="47"/>
      <c r="E64" s="48"/>
      <c r="F64" s="141">
        <v>1105</v>
      </c>
      <c r="G64" s="35"/>
      <c r="H64" s="23" t="s">
        <v>419</v>
      </c>
      <c r="I64" s="39" t="s">
        <v>710</v>
      </c>
      <c r="J64" s="3"/>
      <c r="K64" s="30"/>
      <c r="L64" s="149"/>
      <c r="M64" s="3"/>
      <c r="N64" s="150"/>
      <c r="O64" s="73"/>
      <c r="P64" s="15"/>
      <c r="Q64" s="15"/>
    </row>
    <row r="65" spans="1:17" s="12" customFormat="1" ht="15" customHeight="1">
      <c r="A65" s="320"/>
      <c r="B65" s="78"/>
      <c r="C65" s="46" t="s">
        <v>420</v>
      </c>
      <c r="D65" s="47"/>
      <c r="E65" s="48"/>
      <c r="F65" s="141">
        <v>1048</v>
      </c>
      <c r="G65" s="35"/>
      <c r="H65" s="23" t="s">
        <v>48</v>
      </c>
      <c r="I65" s="39" t="s">
        <v>710</v>
      </c>
      <c r="J65" s="107"/>
      <c r="K65" s="30"/>
      <c r="L65" s="149"/>
      <c r="M65" s="107"/>
      <c r="N65" s="150"/>
      <c r="O65" s="77"/>
      <c r="P65" s="3"/>
      <c r="Q65" s="25"/>
    </row>
    <row r="66" spans="1:17" s="12" customFormat="1" ht="15" customHeight="1">
      <c r="A66" s="320"/>
      <c r="B66" s="323"/>
      <c r="C66" s="46" t="s">
        <v>639</v>
      </c>
      <c r="D66" s="47"/>
      <c r="E66" s="48"/>
      <c r="F66" s="141">
        <v>1214</v>
      </c>
      <c r="G66" s="35"/>
      <c r="H66" s="23" t="s">
        <v>49</v>
      </c>
      <c r="I66" s="39" t="s">
        <v>710</v>
      </c>
      <c r="J66" s="107"/>
      <c r="K66" s="30"/>
      <c r="L66" s="149"/>
      <c r="M66" s="107"/>
      <c r="N66" s="150"/>
      <c r="O66" s="77"/>
      <c r="P66" s="3"/>
      <c r="Q66" s="25"/>
    </row>
    <row r="67" spans="1:17" s="12" customFormat="1" ht="15" customHeight="1">
      <c r="A67" s="320"/>
      <c r="B67" s="78"/>
      <c r="C67" s="46" t="s">
        <v>421</v>
      </c>
      <c r="D67" s="47"/>
      <c r="E67" s="48"/>
      <c r="F67" s="32"/>
      <c r="G67" s="31"/>
      <c r="H67" s="23"/>
      <c r="I67" s="31"/>
      <c r="J67" s="3"/>
      <c r="K67" s="31"/>
      <c r="L67" s="31"/>
      <c r="M67" s="25"/>
      <c r="N67" s="31"/>
      <c r="O67" s="73"/>
      <c r="P67" s="3"/>
      <c r="Q67" s="25"/>
    </row>
    <row r="68" spans="1:17" s="12" customFormat="1" ht="15" customHeight="1">
      <c r="A68" s="320"/>
      <c r="B68" s="78"/>
      <c r="C68" s="142" t="s">
        <v>149</v>
      </c>
      <c r="D68" s="50"/>
      <c r="E68" s="48"/>
      <c r="F68" s="141">
        <v>1050</v>
      </c>
      <c r="G68" s="35"/>
      <c r="H68" s="23" t="s">
        <v>422</v>
      </c>
      <c r="I68" s="39" t="s">
        <v>710</v>
      </c>
      <c r="J68" s="107"/>
      <c r="K68" s="30"/>
      <c r="L68" s="149"/>
      <c r="M68" s="107"/>
      <c r="N68" s="150"/>
      <c r="O68" s="77"/>
      <c r="P68" s="3"/>
      <c r="Q68" s="25"/>
    </row>
    <row r="69" spans="1:17" s="12" customFormat="1" ht="15" customHeight="1">
      <c r="A69" s="320"/>
      <c r="B69" s="78"/>
      <c r="C69" s="142" t="s">
        <v>19</v>
      </c>
      <c r="D69" s="50"/>
      <c r="E69" s="48"/>
      <c r="F69" s="141">
        <v>1051</v>
      </c>
      <c r="G69" s="35"/>
      <c r="H69" s="23" t="s">
        <v>423</v>
      </c>
      <c r="I69" s="39" t="s">
        <v>710</v>
      </c>
      <c r="J69" s="107"/>
      <c r="K69" s="30"/>
      <c r="L69" s="149"/>
      <c r="M69" s="107"/>
      <c r="N69" s="150"/>
      <c r="O69" s="77"/>
      <c r="P69" s="3"/>
      <c r="Q69" s="25"/>
    </row>
    <row r="70" spans="1:17" s="12" customFormat="1" ht="15" customHeight="1">
      <c r="A70" s="320"/>
      <c r="B70" s="78"/>
      <c r="C70" s="301" t="s">
        <v>424</v>
      </c>
      <c r="D70" s="302"/>
      <c r="E70" s="58"/>
      <c r="F70" s="141">
        <v>1052</v>
      </c>
      <c r="G70" s="37" t="s">
        <v>513</v>
      </c>
      <c r="H70" s="23" t="s">
        <v>425</v>
      </c>
      <c r="I70" s="3"/>
      <c r="J70" s="107"/>
      <c r="K70" s="3"/>
      <c r="L70" s="3"/>
      <c r="M70" s="107"/>
      <c r="N70" s="3"/>
      <c r="O70" s="73"/>
      <c r="P70" s="3"/>
      <c r="Q70" s="25"/>
    </row>
    <row r="71" spans="1:17" s="12" customFormat="1" ht="30" customHeight="1">
      <c r="A71" s="320"/>
      <c r="B71" s="79"/>
      <c r="C71" s="19"/>
      <c r="D71" s="19"/>
      <c r="E71" s="20"/>
      <c r="F71" s="29"/>
      <c r="G71" s="13"/>
      <c r="H71" s="17"/>
      <c r="I71" s="14"/>
      <c r="J71" s="107"/>
      <c r="K71" s="2"/>
      <c r="L71" s="5"/>
      <c r="M71" s="107"/>
      <c r="N71" s="5"/>
      <c r="O71" s="77"/>
      <c r="P71" s="3"/>
      <c r="Q71" s="25"/>
    </row>
    <row r="72" spans="1:17" ht="15" customHeight="1">
      <c r="A72" s="320"/>
      <c r="B72" s="72"/>
      <c r="C72" s="43" t="s">
        <v>197</v>
      </c>
      <c r="D72" s="44"/>
      <c r="E72" s="45"/>
      <c r="F72" s="42" t="s">
        <v>128</v>
      </c>
      <c r="G72" s="303"/>
      <c r="H72" s="23"/>
      <c r="I72" s="27" t="s">
        <v>11</v>
      </c>
      <c r="J72" s="3"/>
      <c r="K72" s="27" t="s">
        <v>123</v>
      </c>
      <c r="L72" s="27" t="s">
        <v>130</v>
      </c>
      <c r="M72" s="3"/>
      <c r="N72" s="27" t="s">
        <v>132</v>
      </c>
      <c r="O72" s="73"/>
      <c r="P72" s="3"/>
      <c r="Q72" s="15"/>
    </row>
    <row r="73" spans="1:17" s="12" customFormat="1" ht="15" customHeight="1">
      <c r="A73" s="320"/>
      <c r="B73" s="78"/>
      <c r="C73" s="46" t="s">
        <v>25</v>
      </c>
      <c r="D73" s="47"/>
      <c r="E73" s="48"/>
      <c r="F73" s="141">
        <v>1053</v>
      </c>
      <c r="G73" s="35"/>
      <c r="H73" s="23" t="s">
        <v>50</v>
      </c>
      <c r="I73" s="39" t="s">
        <v>710</v>
      </c>
      <c r="J73" s="107"/>
      <c r="K73" s="30"/>
      <c r="L73" s="149"/>
      <c r="M73" s="107"/>
      <c r="N73" s="150"/>
      <c r="O73" s="77"/>
      <c r="P73" s="3"/>
      <c r="Q73" s="25"/>
    </row>
    <row r="74" spans="1:17" s="12" customFormat="1" ht="15" customHeight="1">
      <c r="A74" s="320"/>
      <c r="B74" s="78"/>
      <c r="C74" s="46" t="s">
        <v>26</v>
      </c>
      <c r="D74" s="47"/>
      <c r="E74" s="48"/>
      <c r="F74" s="141">
        <v>1054</v>
      </c>
      <c r="G74" s="35"/>
      <c r="H74" s="23" t="s">
        <v>51</v>
      </c>
      <c r="I74" s="39" t="s">
        <v>710</v>
      </c>
      <c r="J74" s="107"/>
      <c r="K74" s="30"/>
      <c r="L74" s="149"/>
      <c r="M74" s="107"/>
      <c r="N74" s="150"/>
      <c r="O74" s="77"/>
      <c r="P74" s="3"/>
      <c r="Q74" s="25"/>
    </row>
    <row r="75" spans="1:17" s="12" customFormat="1" ht="15" customHeight="1">
      <c r="A75" s="320"/>
      <c r="B75" s="78"/>
      <c r="C75" s="46" t="s">
        <v>27</v>
      </c>
      <c r="D75" s="47"/>
      <c r="E75" s="48"/>
      <c r="F75" s="141">
        <v>1055</v>
      </c>
      <c r="G75" s="35"/>
      <c r="H75" s="23" t="s">
        <v>52</v>
      </c>
      <c r="I75" s="39" t="s">
        <v>710</v>
      </c>
      <c r="J75" s="107"/>
      <c r="K75" s="30"/>
      <c r="L75" s="149"/>
      <c r="M75" s="107"/>
      <c r="N75" s="150"/>
      <c r="O75" s="77"/>
      <c r="P75" s="3"/>
      <c r="Q75" s="25"/>
    </row>
    <row r="76" spans="1:17" s="12" customFormat="1" ht="15" customHeight="1">
      <c r="A76" s="320"/>
      <c r="B76" s="78"/>
      <c r="C76" s="46" t="s">
        <v>28</v>
      </c>
      <c r="D76" s="47"/>
      <c r="E76" s="48"/>
      <c r="F76" s="141">
        <v>1056</v>
      </c>
      <c r="G76" s="35"/>
      <c r="H76" s="23" t="s">
        <v>53</v>
      </c>
      <c r="I76" s="39" t="s">
        <v>710</v>
      </c>
      <c r="J76" s="107"/>
      <c r="K76" s="30"/>
      <c r="L76" s="149"/>
      <c r="M76" s="107"/>
      <c r="N76" s="150"/>
      <c r="O76" s="77"/>
      <c r="P76" s="3"/>
      <c r="Q76" s="25"/>
    </row>
    <row r="77" spans="1:17" s="12" customFormat="1" ht="15" customHeight="1">
      <c r="A77" s="320"/>
      <c r="B77" s="78"/>
      <c r="C77" s="46" t="s">
        <v>29</v>
      </c>
      <c r="D77" s="47"/>
      <c r="E77" s="48"/>
      <c r="F77" s="141">
        <v>1057</v>
      </c>
      <c r="G77" s="35"/>
      <c r="H77" s="23" t="s">
        <v>54</v>
      </c>
      <c r="I77" s="39" t="s">
        <v>710</v>
      </c>
      <c r="J77" s="107"/>
      <c r="K77" s="30"/>
      <c r="L77" s="149"/>
      <c r="M77" s="107"/>
      <c r="N77" s="150"/>
      <c r="O77" s="77"/>
      <c r="P77" s="3"/>
      <c r="Q77" s="25"/>
    </row>
    <row r="78" spans="1:17" s="12" customFormat="1" ht="15" customHeight="1">
      <c r="A78" s="320"/>
      <c r="B78" s="78"/>
      <c r="C78" s="46" t="s">
        <v>30</v>
      </c>
      <c r="D78" s="47"/>
      <c r="E78" s="48"/>
      <c r="F78" s="141">
        <v>1058</v>
      </c>
      <c r="G78" s="35"/>
      <c r="H78" s="23" t="s">
        <v>55</v>
      </c>
      <c r="I78" s="39" t="s">
        <v>710</v>
      </c>
      <c r="J78" s="107"/>
      <c r="K78" s="30"/>
      <c r="L78" s="149"/>
      <c r="M78" s="107"/>
      <c r="N78" s="150"/>
      <c r="O78" s="77"/>
      <c r="P78" s="3"/>
      <c r="Q78" s="25"/>
    </row>
    <row r="79" spans="1:17" s="12" customFormat="1" ht="15" customHeight="1">
      <c r="A79" s="320"/>
      <c r="B79" s="78"/>
      <c r="C79" s="46" t="s">
        <v>119</v>
      </c>
      <c r="D79" s="47"/>
      <c r="E79" s="48"/>
      <c r="F79" s="141">
        <v>1059</v>
      </c>
      <c r="G79" s="35"/>
      <c r="H79" s="23" t="s">
        <v>56</v>
      </c>
      <c r="I79" s="39" t="s">
        <v>710</v>
      </c>
      <c r="J79" s="107"/>
      <c r="K79" s="30"/>
      <c r="L79" s="149"/>
      <c r="M79" s="107"/>
      <c r="N79" s="150"/>
      <c r="O79" s="77"/>
      <c r="P79" s="3"/>
      <c r="Q79" s="25"/>
    </row>
    <row r="80" spans="1:17" ht="15" customHeight="1">
      <c r="A80" s="320"/>
      <c r="B80" s="78"/>
      <c r="C80" s="301" t="s">
        <v>532</v>
      </c>
      <c r="D80" s="302"/>
      <c r="E80" s="58"/>
      <c r="F80" s="141">
        <v>1060</v>
      </c>
      <c r="G80" s="37" t="s">
        <v>513</v>
      </c>
      <c r="H80" s="23" t="s">
        <v>533</v>
      </c>
      <c r="I80" s="3"/>
      <c r="J80" s="3"/>
      <c r="K80" s="3"/>
      <c r="L80" s="3"/>
      <c r="M80" s="3"/>
      <c r="N80" s="3"/>
      <c r="O80" s="73"/>
      <c r="P80" s="3"/>
      <c r="Q80" s="15"/>
    </row>
    <row r="81" spans="1:17" ht="20.100000000000001" customHeight="1">
      <c r="A81" s="320"/>
      <c r="B81" s="111"/>
      <c r="C81" s="112"/>
      <c r="D81" s="112"/>
      <c r="E81" s="104"/>
      <c r="F81" s="113"/>
      <c r="G81" s="104"/>
      <c r="H81" s="114"/>
      <c r="I81" s="104"/>
      <c r="J81" s="104"/>
      <c r="K81" s="104"/>
      <c r="L81" s="104"/>
      <c r="M81" s="104"/>
      <c r="N81" s="104"/>
      <c r="O81" s="115"/>
      <c r="P81" s="3"/>
      <c r="Q81" s="15"/>
    </row>
    <row r="82" spans="1:17" ht="20.100000000000001" customHeight="1">
      <c r="A82" s="320"/>
      <c r="B82" s="51" t="s">
        <v>59</v>
      </c>
      <c r="C82" s="52"/>
      <c r="D82" s="52"/>
      <c r="E82" s="52"/>
      <c r="F82" s="52"/>
      <c r="G82" s="52"/>
      <c r="H82" s="69"/>
      <c r="I82" s="52"/>
      <c r="J82" s="52"/>
      <c r="K82" s="52"/>
      <c r="L82" s="52"/>
      <c r="M82" s="52"/>
      <c r="N82" s="52"/>
      <c r="O82" s="53"/>
      <c r="P82" s="3"/>
      <c r="Q82" s="15"/>
    </row>
    <row r="83" spans="1:17" ht="20.100000000000001" customHeight="1">
      <c r="A83" s="320"/>
      <c r="B83" s="127"/>
      <c r="C83" s="128"/>
      <c r="D83" s="128"/>
      <c r="E83" s="129"/>
      <c r="F83" s="130"/>
      <c r="G83" s="131"/>
      <c r="H83" s="132"/>
      <c r="I83" s="131"/>
      <c r="J83" s="118"/>
      <c r="K83" s="133"/>
      <c r="L83" s="131"/>
      <c r="M83" s="118"/>
      <c r="N83" s="131"/>
      <c r="O83" s="121"/>
      <c r="P83" s="3"/>
      <c r="Q83" s="15"/>
    </row>
    <row r="84" spans="1:17" ht="15" customHeight="1">
      <c r="A84" s="320"/>
      <c r="B84" s="74"/>
      <c r="C84" s="43" t="s">
        <v>198</v>
      </c>
      <c r="D84" s="44"/>
      <c r="E84" s="45"/>
      <c r="F84" s="42" t="s">
        <v>128</v>
      </c>
      <c r="G84" s="303" t="s">
        <v>359</v>
      </c>
      <c r="H84" s="23"/>
      <c r="I84" s="27" t="s">
        <v>11</v>
      </c>
      <c r="J84" s="3"/>
      <c r="K84" s="27" t="s">
        <v>123</v>
      </c>
      <c r="L84" s="27" t="s">
        <v>130</v>
      </c>
      <c r="M84" s="3"/>
      <c r="N84" s="27" t="s">
        <v>132</v>
      </c>
      <c r="O84" s="73"/>
      <c r="P84" s="3"/>
      <c r="Q84" s="15"/>
    </row>
    <row r="85" spans="1:17" ht="15" customHeight="1">
      <c r="A85" s="320"/>
      <c r="B85" s="74"/>
      <c r="C85" s="46" t="s">
        <v>426</v>
      </c>
      <c r="D85" s="47"/>
      <c r="E85" s="48"/>
      <c r="F85" s="141">
        <v>1061</v>
      </c>
      <c r="G85" s="35"/>
      <c r="H85" s="23" t="s">
        <v>60</v>
      </c>
      <c r="I85" s="39" t="s">
        <v>710</v>
      </c>
      <c r="J85" s="3"/>
      <c r="K85" s="30"/>
      <c r="L85" s="149"/>
      <c r="M85" s="3"/>
      <c r="N85" s="150"/>
      <c r="O85" s="73"/>
      <c r="P85" s="3"/>
      <c r="Q85" s="15"/>
    </row>
    <row r="86" spans="1:17" ht="15" customHeight="1">
      <c r="A86" s="320"/>
      <c r="B86" s="74"/>
      <c r="C86" s="46" t="s">
        <v>427</v>
      </c>
      <c r="D86" s="47"/>
      <c r="E86" s="48"/>
      <c r="F86" s="141">
        <v>1062</v>
      </c>
      <c r="G86" s="35"/>
      <c r="H86" s="23" t="s">
        <v>61</v>
      </c>
      <c r="I86" s="39" t="s">
        <v>710</v>
      </c>
      <c r="J86" s="3"/>
      <c r="K86" s="30"/>
      <c r="L86" s="149"/>
      <c r="M86" s="3"/>
      <c r="N86" s="150"/>
      <c r="O86" s="73"/>
      <c r="P86" s="3"/>
      <c r="Q86" s="15"/>
    </row>
    <row r="87" spans="1:17" ht="15" customHeight="1">
      <c r="A87" s="320"/>
      <c r="B87" s="74"/>
      <c r="C87" s="46" t="s">
        <v>428</v>
      </c>
      <c r="D87" s="47"/>
      <c r="E87" s="48"/>
      <c r="F87" s="141">
        <v>1063</v>
      </c>
      <c r="G87" s="35"/>
      <c r="H87" s="23" t="s">
        <v>62</v>
      </c>
      <c r="I87" s="39" t="s">
        <v>710</v>
      </c>
      <c r="J87" s="3"/>
      <c r="K87" s="30"/>
      <c r="L87" s="149"/>
      <c r="M87" s="3"/>
      <c r="N87" s="150"/>
      <c r="O87" s="73"/>
      <c r="P87" s="3"/>
      <c r="Q87" s="15"/>
    </row>
    <row r="88" spans="1:17" ht="15" customHeight="1">
      <c r="A88" s="320"/>
      <c r="B88" s="74"/>
      <c r="C88" s="46" t="s">
        <v>429</v>
      </c>
      <c r="D88" s="47"/>
      <c r="E88" s="48"/>
      <c r="F88" s="141">
        <v>1064</v>
      </c>
      <c r="G88" s="35"/>
      <c r="H88" s="23" t="s">
        <v>63</v>
      </c>
      <c r="I88" s="39" t="s">
        <v>710</v>
      </c>
      <c r="J88" s="3"/>
      <c r="K88" s="30"/>
      <c r="L88" s="149"/>
      <c r="M88" s="3"/>
      <c r="N88" s="150"/>
      <c r="O88" s="73"/>
      <c r="P88" s="3"/>
      <c r="Q88" s="15"/>
    </row>
    <row r="89" spans="1:17" ht="15" customHeight="1">
      <c r="A89" s="320"/>
      <c r="B89" s="74"/>
      <c r="C89" s="46" t="s">
        <v>430</v>
      </c>
      <c r="D89" s="47"/>
      <c r="E89" s="48"/>
      <c r="F89" s="141">
        <v>1065</v>
      </c>
      <c r="G89" s="35"/>
      <c r="H89" s="23" t="s">
        <v>64</v>
      </c>
      <c r="I89" s="39" t="s">
        <v>710</v>
      </c>
      <c r="J89" s="3"/>
      <c r="K89" s="30"/>
      <c r="L89" s="149"/>
      <c r="M89" s="3"/>
      <c r="N89" s="150"/>
      <c r="O89" s="73"/>
      <c r="P89" s="3"/>
      <c r="Q89" s="15"/>
    </row>
    <row r="90" spans="1:17" ht="15" customHeight="1">
      <c r="A90" s="320"/>
      <c r="B90" s="74"/>
      <c r="C90" s="46" t="s">
        <v>431</v>
      </c>
      <c r="D90" s="47"/>
      <c r="E90" s="48"/>
      <c r="F90" s="141">
        <v>1066</v>
      </c>
      <c r="G90" s="35"/>
      <c r="H90" s="23" t="s">
        <v>65</v>
      </c>
      <c r="I90" s="39" t="s">
        <v>710</v>
      </c>
      <c r="J90" s="3"/>
      <c r="K90" s="30"/>
      <c r="L90" s="149"/>
      <c r="M90" s="3"/>
      <c r="N90" s="150"/>
      <c r="O90" s="73"/>
      <c r="P90" s="3"/>
      <c r="Q90" s="15"/>
    </row>
    <row r="91" spans="1:17" ht="15" customHeight="1">
      <c r="A91" s="320"/>
      <c r="B91" s="74"/>
      <c r="C91" s="46" t="s">
        <v>432</v>
      </c>
      <c r="D91" s="47"/>
      <c r="E91" s="48"/>
      <c r="F91" s="141">
        <v>1067</v>
      </c>
      <c r="G91" s="35"/>
      <c r="H91" s="23" t="s">
        <v>66</v>
      </c>
      <c r="I91" s="39" t="s">
        <v>710</v>
      </c>
      <c r="J91" s="3"/>
      <c r="K91" s="30"/>
      <c r="L91" s="149"/>
      <c r="M91" s="3"/>
      <c r="N91" s="150"/>
      <c r="O91" s="73"/>
      <c r="P91" s="3"/>
      <c r="Q91" s="15"/>
    </row>
    <row r="92" spans="1:17" ht="15" customHeight="1">
      <c r="A92" s="320"/>
      <c r="B92" s="74"/>
      <c r="C92" s="46" t="s">
        <v>433</v>
      </c>
      <c r="D92" s="47"/>
      <c r="E92" s="48"/>
      <c r="F92" s="141">
        <v>1068</v>
      </c>
      <c r="G92" s="35"/>
      <c r="H92" s="23" t="s">
        <v>67</v>
      </c>
      <c r="I92" s="39" t="s">
        <v>710</v>
      </c>
      <c r="J92" s="3"/>
      <c r="K92" s="30"/>
      <c r="L92" s="149"/>
      <c r="M92" s="3"/>
      <c r="N92" s="150"/>
      <c r="O92" s="73"/>
      <c r="P92" s="3"/>
      <c r="Q92" s="15"/>
    </row>
    <row r="93" spans="1:17" ht="15" customHeight="1">
      <c r="A93" s="320"/>
      <c r="B93" s="74"/>
      <c r="C93" s="46" t="s">
        <v>434</v>
      </c>
      <c r="D93" s="47"/>
      <c r="E93" s="48"/>
      <c r="F93" s="141">
        <v>1069</v>
      </c>
      <c r="G93" s="35"/>
      <c r="H93" s="23" t="s">
        <v>68</v>
      </c>
      <c r="I93" s="39" t="s">
        <v>710</v>
      </c>
      <c r="J93" s="3"/>
      <c r="K93" s="30"/>
      <c r="L93" s="149"/>
      <c r="M93" s="3"/>
      <c r="N93" s="150"/>
      <c r="O93" s="73"/>
      <c r="P93" s="3"/>
      <c r="Q93" s="15"/>
    </row>
    <row r="94" spans="1:17" ht="15" customHeight="1">
      <c r="A94" s="320"/>
      <c r="B94" s="74"/>
      <c r="C94" s="46" t="s">
        <v>435</v>
      </c>
      <c r="D94" s="47"/>
      <c r="E94" s="48"/>
      <c r="F94" s="141">
        <v>1070</v>
      </c>
      <c r="G94" s="35"/>
      <c r="H94" s="331" t="s">
        <v>69</v>
      </c>
      <c r="I94" s="39" t="s">
        <v>710</v>
      </c>
      <c r="J94" s="3"/>
      <c r="K94" s="30"/>
      <c r="L94" s="149"/>
      <c r="M94" s="3"/>
      <c r="N94" s="321"/>
      <c r="O94" s="73"/>
      <c r="P94" s="3"/>
      <c r="Q94" s="15"/>
    </row>
    <row r="95" spans="1:17" ht="15" customHeight="1">
      <c r="A95" s="320"/>
      <c r="B95" s="405"/>
      <c r="C95" s="330" t="s">
        <v>640</v>
      </c>
      <c r="D95" s="406"/>
      <c r="E95" s="407"/>
      <c r="F95" s="36">
        <v>1108</v>
      </c>
      <c r="G95" s="35"/>
      <c r="H95" s="331" t="s">
        <v>70</v>
      </c>
      <c r="I95" s="408" t="s">
        <v>710</v>
      </c>
      <c r="J95" s="409"/>
      <c r="K95" s="410"/>
      <c r="L95" s="411"/>
      <c r="M95" s="409"/>
      <c r="N95" s="321"/>
      <c r="O95" s="412"/>
      <c r="P95" s="3"/>
      <c r="Q95" s="15"/>
    </row>
    <row r="96" spans="1:17" ht="15" customHeight="1">
      <c r="A96" s="320"/>
      <c r="B96" s="74"/>
      <c r="C96" s="330" t="s">
        <v>641</v>
      </c>
      <c r="D96" s="47"/>
      <c r="E96" s="48"/>
      <c r="F96" s="141">
        <v>1071</v>
      </c>
      <c r="G96" s="35"/>
      <c r="H96" s="331" t="s">
        <v>71</v>
      </c>
      <c r="I96" s="39" t="s">
        <v>710</v>
      </c>
      <c r="J96" s="3"/>
      <c r="K96" s="30"/>
      <c r="L96" s="149"/>
      <c r="M96" s="3"/>
      <c r="N96" s="150"/>
      <c r="O96" s="73"/>
      <c r="P96" s="3"/>
      <c r="Q96" s="15"/>
    </row>
    <row r="97" spans="1:17" ht="15" customHeight="1">
      <c r="A97" s="320"/>
      <c r="B97" s="74"/>
      <c r="C97" s="330" t="s">
        <v>642</v>
      </c>
      <c r="D97" s="47"/>
      <c r="E97" s="48"/>
      <c r="F97" s="141">
        <v>1072</v>
      </c>
      <c r="G97" s="35"/>
      <c r="H97" s="331" t="s">
        <v>534</v>
      </c>
      <c r="I97" s="39" t="s">
        <v>710</v>
      </c>
      <c r="J97" s="3"/>
      <c r="K97" s="30"/>
      <c r="L97" s="149"/>
      <c r="M97" s="3"/>
      <c r="N97" s="150"/>
      <c r="O97" s="73"/>
      <c r="P97" s="3"/>
      <c r="Q97" s="15"/>
    </row>
    <row r="98" spans="1:17" ht="20.100000000000001" customHeight="1">
      <c r="A98" s="320"/>
      <c r="B98" s="74"/>
      <c r="C98" s="301" t="s">
        <v>643</v>
      </c>
      <c r="D98" s="305"/>
      <c r="E98" s="306"/>
      <c r="F98" s="141">
        <v>1073</v>
      </c>
      <c r="G98" s="37" t="s">
        <v>711</v>
      </c>
      <c r="H98" s="331" t="s">
        <v>376</v>
      </c>
      <c r="I98" s="3"/>
      <c r="J98" s="3"/>
      <c r="K98" s="3"/>
      <c r="L98" s="3"/>
      <c r="M98" s="3"/>
      <c r="N98" s="3"/>
      <c r="O98" s="73"/>
      <c r="P98" s="3"/>
      <c r="Q98" s="15"/>
    </row>
    <row r="99" spans="1:17" ht="20.100000000000001" customHeight="1">
      <c r="A99" s="320"/>
      <c r="B99" s="79"/>
      <c r="C99" s="18"/>
      <c r="D99" s="18"/>
      <c r="E99" s="10"/>
      <c r="F99" s="28"/>
      <c r="G99" s="11"/>
      <c r="H99" s="17"/>
      <c r="I99" s="11"/>
      <c r="J99" s="3"/>
      <c r="K99" s="2"/>
      <c r="L99" s="11"/>
      <c r="M99" s="3"/>
      <c r="N99" s="11"/>
      <c r="O99" s="73"/>
      <c r="P99" s="3"/>
      <c r="Q99" s="15"/>
    </row>
    <row r="100" spans="1:17" ht="15" customHeight="1">
      <c r="A100" s="320"/>
      <c r="B100" s="79"/>
      <c r="C100" s="18"/>
      <c r="D100" s="18"/>
      <c r="E100" s="10"/>
      <c r="F100" s="28"/>
      <c r="G100" s="11"/>
      <c r="H100" s="17"/>
      <c r="I100" s="11"/>
      <c r="J100" s="3"/>
      <c r="K100" s="2"/>
      <c r="L100" s="11"/>
      <c r="M100" s="3"/>
      <c r="N100" s="11"/>
      <c r="O100" s="73"/>
      <c r="P100" s="3"/>
      <c r="Q100" s="15"/>
    </row>
    <row r="101" spans="1:17" ht="15" customHeight="1">
      <c r="A101" s="320"/>
      <c r="B101" s="72"/>
      <c r="C101" s="61" t="s">
        <v>199</v>
      </c>
      <c r="D101" s="67"/>
      <c r="E101" s="68"/>
      <c r="F101" s="59" t="s">
        <v>128</v>
      </c>
      <c r="G101" s="303" t="s">
        <v>359</v>
      </c>
      <c r="H101" s="23"/>
      <c r="I101" s="27" t="s">
        <v>11</v>
      </c>
      <c r="J101" s="3"/>
      <c r="K101" s="27" t="s">
        <v>123</v>
      </c>
      <c r="L101" s="27" t="s">
        <v>130</v>
      </c>
      <c r="M101" s="3"/>
      <c r="N101" s="27" t="s">
        <v>132</v>
      </c>
      <c r="O101" s="73"/>
      <c r="P101" s="3"/>
      <c r="Q101" s="15"/>
    </row>
    <row r="102" spans="1:17" ht="30" customHeight="1">
      <c r="A102" s="320"/>
      <c r="B102" s="80"/>
      <c r="C102" s="301" t="s">
        <v>535</v>
      </c>
      <c r="D102" s="145"/>
      <c r="E102" s="58"/>
      <c r="F102" s="141">
        <v>1074</v>
      </c>
      <c r="G102" s="35"/>
      <c r="H102" s="23" t="s">
        <v>536</v>
      </c>
      <c r="I102" s="39" t="s">
        <v>710</v>
      </c>
      <c r="J102" s="3"/>
      <c r="K102" s="30"/>
      <c r="L102" s="149"/>
      <c r="M102" s="3"/>
      <c r="N102" s="150"/>
      <c r="O102" s="73"/>
      <c r="P102" s="3"/>
      <c r="Q102" s="15"/>
    </row>
    <row r="103" spans="1:17" ht="15" customHeight="1">
      <c r="A103" s="320"/>
      <c r="B103" s="79"/>
      <c r="C103" s="18"/>
      <c r="D103" s="18"/>
      <c r="E103" s="10"/>
      <c r="F103" s="28"/>
      <c r="G103" s="11"/>
      <c r="H103" s="17"/>
      <c r="I103" s="11"/>
      <c r="J103" s="3"/>
      <c r="K103" s="2"/>
      <c r="L103" s="11"/>
      <c r="M103" s="3"/>
      <c r="N103" s="11"/>
      <c r="O103" s="73"/>
      <c r="P103" s="3"/>
      <c r="Q103" s="15"/>
    </row>
    <row r="104" spans="1:17" ht="15" customHeight="1">
      <c r="A104" s="320"/>
      <c r="B104" s="72"/>
      <c r="C104" s="43" t="s">
        <v>200</v>
      </c>
      <c r="D104" s="44"/>
      <c r="E104" s="45"/>
      <c r="F104" s="59" t="s">
        <v>128</v>
      </c>
      <c r="G104" s="303" t="s">
        <v>359</v>
      </c>
      <c r="H104" s="23"/>
      <c r="I104" s="27" t="s">
        <v>11</v>
      </c>
      <c r="J104" s="3"/>
      <c r="K104" s="27" t="s">
        <v>123</v>
      </c>
      <c r="L104" s="27" t="s">
        <v>130</v>
      </c>
      <c r="M104" s="3"/>
      <c r="N104" s="27" t="s">
        <v>132</v>
      </c>
      <c r="O104" s="73"/>
      <c r="P104" s="3"/>
      <c r="Q104" s="15"/>
    </row>
    <row r="105" spans="1:17" ht="15" customHeight="1">
      <c r="A105" s="320"/>
      <c r="B105" s="74"/>
      <c r="C105" s="46" t="s">
        <v>72</v>
      </c>
      <c r="D105" s="47"/>
      <c r="E105" s="48"/>
      <c r="F105" s="36">
        <v>1075</v>
      </c>
      <c r="G105" s="35"/>
      <c r="H105" s="23" t="s">
        <v>74</v>
      </c>
      <c r="I105" s="39" t="s">
        <v>710</v>
      </c>
      <c r="J105" s="3"/>
      <c r="K105" s="30"/>
      <c r="L105" s="149"/>
      <c r="M105" s="3"/>
      <c r="N105" s="150"/>
      <c r="O105" s="73"/>
      <c r="P105" s="3"/>
      <c r="Q105" s="15"/>
    </row>
    <row r="106" spans="1:17" ht="15" customHeight="1">
      <c r="A106" s="320"/>
      <c r="B106" s="74"/>
      <c r="C106" s="99" t="s">
        <v>73</v>
      </c>
      <c r="D106" s="100"/>
      <c r="E106" s="48"/>
      <c r="F106" s="141">
        <v>1076</v>
      </c>
      <c r="G106" s="35"/>
      <c r="H106" s="23" t="s">
        <v>75</v>
      </c>
      <c r="I106" s="39" t="s">
        <v>710</v>
      </c>
      <c r="J106" s="3"/>
      <c r="K106" s="30"/>
      <c r="L106" s="149"/>
      <c r="M106" s="3"/>
      <c r="N106" s="150"/>
      <c r="O106" s="73"/>
      <c r="P106" s="3"/>
      <c r="Q106" s="15"/>
    </row>
    <row r="107" spans="1:17" ht="20.100000000000001" customHeight="1">
      <c r="A107" s="320"/>
      <c r="B107" s="74"/>
      <c r="C107" s="301" t="s">
        <v>537</v>
      </c>
      <c r="D107" s="302"/>
      <c r="E107" s="58"/>
      <c r="F107" s="141">
        <v>1077</v>
      </c>
      <c r="G107" s="37" t="s">
        <v>513</v>
      </c>
      <c r="H107" s="23" t="s">
        <v>538</v>
      </c>
      <c r="I107" s="3"/>
      <c r="J107" s="3"/>
      <c r="K107" s="3"/>
      <c r="L107" s="3"/>
      <c r="M107" s="3"/>
      <c r="N107" s="3"/>
      <c r="O107" s="73"/>
      <c r="P107" s="3"/>
      <c r="Q107" s="15"/>
    </row>
    <row r="108" spans="1:17" ht="20.100000000000001" customHeight="1">
      <c r="A108" s="320"/>
      <c r="B108" s="111"/>
      <c r="C108" s="112"/>
      <c r="D108" s="112"/>
      <c r="E108" s="104"/>
      <c r="F108" s="113"/>
      <c r="G108" s="104"/>
      <c r="H108" s="114"/>
      <c r="I108" s="104"/>
      <c r="J108" s="104"/>
      <c r="K108" s="104"/>
      <c r="L108" s="104"/>
      <c r="M108" s="104"/>
      <c r="N108" s="104"/>
      <c r="O108" s="115"/>
      <c r="P108" s="3"/>
      <c r="Q108" s="15"/>
    </row>
    <row r="109" spans="1:17" ht="20.100000000000001" customHeight="1">
      <c r="A109" s="320"/>
      <c r="B109" s="51" t="s">
        <v>76</v>
      </c>
      <c r="C109" s="52"/>
      <c r="D109" s="52"/>
      <c r="E109" s="52"/>
      <c r="F109" s="52"/>
      <c r="G109" s="52"/>
      <c r="H109" s="69"/>
      <c r="I109" s="52"/>
      <c r="J109" s="52"/>
      <c r="K109" s="52"/>
      <c r="L109" s="52"/>
      <c r="M109" s="52"/>
      <c r="N109" s="52"/>
      <c r="O109" s="53"/>
      <c r="P109" s="3"/>
      <c r="Q109" s="15"/>
    </row>
    <row r="110" spans="1:17" ht="15" customHeight="1">
      <c r="A110" s="320"/>
      <c r="B110" s="127"/>
      <c r="C110" s="128"/>
      <c r="D110" s="128"/>
      <c r="E110" s="129"/>
      <c r="F110" s="130"/>
      <c r="G110" s="131"/>
      <c r="H110" s="132"/>
      <c r="I110" s="131"/>
      <c r="J110" s="118"/>
      <c r="K110" s="133"/>
      <c r="L110" s="131"/>
      <c r="M110" s="118"/>
      <c r="N110" s="131"/>
      <c r="O110" s="121"/>
      <c r="P110" s="3"/>
      <c r="Q110" s="15"/>
    </row>
    <row r="111" spans="1:17" ht="15" customHeight="1">
      <c r="A111" s="320"/>
      <c r="B111" s="72"/>
      <c r="C111" s="43" t="s">
        <v>201</v>
      </c>
      <c r="D111" s="44"/>
      <c r="E111" s="54"/>
      <c r="F111" s="59" t="s">
        <v>128</v>
      </c>
      <c r="G111" s="303" t="s">
        <v>359</v>
      </c>
      <c r="H111" s="23"/>
      <c r="I111" s="27" t="s">
        <v>11</v>
      </c>
      <c r="J111" s="3"/>
      <c r="K111" s="27" t="s">
        <v>123</v>
      </c>
      <c r="L111" s="27" t="s">
        <v>130</v>
      </c>
      <c r="M111" s="3"/>
      <c r="N111" s="27" t="s">
        <v>132</v>
      </c>
      <c r="O111" s="73"/>
      <c r="P111" s="3"/>
      <c r="Q111" s="15"/>
    </row>
    <row r="112" spans="1:17" ht="15" customHeight="1">
      <c r="A112" s="320"/>
      <c r="B112" s="81"/>
      <c r="C112" s="46" t="s">
        <v>77</v>
      </c>
      <c r="D112" s="47"/>
      <c r="E112" s="48"/>
      <c r="F112" s="141">
        <v>1078</v>
      </c>
      <c r="G112" s="35"/>
      <c r="H112" s="23" t="s">
        <v>79</v>
      </c>
      <c r="I112" s="39" t="s">
        <v>710</v>
      </c>
      <c r="J112" s="3"/>
      <c r="K112" s="30"/>
      <c r="L112" s="149"/>
      <c r="M112" s="3"/>
      <c r="N112" s="150"/>
      <c r="O112" s="73"/>
      <c r="P112" s="3"/>
      <c r="Q112" s="15"/>
    </row>
    <row r="113" spans="1:17" ht="15" customHeight="1">
      <c r="A113" s="320"/>
      <c r="B113" s="81"/>
      <c r="C113" s="99" t="s">
        <v>78</v>
      </c>
      <c r="D113" s="100"/>
      <c r="E113" s="48"/>
      <c r="F113" s="141">
        <v>1079</v>
      </c>
      <c r="G113" s="35"/>
      <c r="H113" s="23" t="s">
        <v>80</v>
      </c>
      <c r="I113" s="39" t="s">
        <v>710</v>
      </c>
      <c r="J113" s="3"/>
      <c r="K113" s="30"/>
      <c r="L113" s="149"/>
      <c r="M113" s="3"/>
      <c r="N113" s="150"/>
      <c r="O113" s="73"/>
      <c r="P113" s="3"/>
      <c r="Q113" s="15"/>
    </row>
    <row r="114" spans="1:17" ht="30" customHeight="1">
      <c r="A114" s="320"/>
      <c r="B114" s="81"/>
      <c r="C114" s="301" t="s">
        <v>116</v>
      </c>
      <c r="D114" s="302"/>
      <c r="E114" s="58"/>
      <c r="F114" s="141">
        <v>1080</v>
      </c>
      <c r="G114" s="37" t="s">
        <v>513</v>
      </c>
      <c r="H114" s="23" t="s">
        <v>81</v>
      </c>
      <c r="I114" s="3"/>
      <c r="J114" s="3"/>
      <c r="K114" s="3"/>
      <c r="L114" s="3"/>
      <c r="M114" s="3"/>
      <c r="N114" s="3"/>
      <c r="O114" s="73"/>
      <c r="P114" s="3"/>
      <c r="Q114" s="15"/>
    </row>
    <row r="115" spans="1:17" ht="15" customHeight="1">
      <c r="A115" s="320"/>
      <c r="B115" s="79"/>
      <c r="C115" s="18"/>
      <c r="D115" s="18"/>
      <c r="E115" s="10"/>
      <c r="F115" s="28"/>
      <c r="G115" s="11"/>
      <c r="H115" s="17"/>
      <c r="I115" s="11"/>
      <c r="J115" s="3"/>
      <c r="K115" s="2"/>
      <c r="L115" s="11"/>
      <c r="M115" s="3"/>
      <c r="N115" s="11"/>
      <c r="O115" s="73"/>
      <c r="P115" s="3"/>
      <c r="Q115" s="15"/>
    </row>
    <row r="116" spans="1:17" ht="15" customHeight="1">
      <c r="A116" s="320"/>
      <c r="B116" s="72"/>
      <c r="C116" s="43" t="s">
        <v>202</v>
      </c>
      <c r="D116" s="44"/>
      <c r="E116" s="54"/>
      <c r="F116" s="59" t="s">
        <v>128</v>
      </c>
      <c r="G116" s="303" t="s">
        <v>359</v>
      </c>
      <c r="H116" s="23"/>
      <c r="I116" s="27" t="s">
        <v>11</v>
      </c>
      <c r="J116" s="3"/>
      <c r="K116" s="27" t="s">
        <v>123</v>
      </c>
      <c r="L116" s="27" t="s">
        <v>130</v>
      </c>
      <c r="M116" s="3"/>
      <c r="N116" s="27" t="s">
        <v>132</v>
      </c>
      <c r="O116" s="73"/>
      <c r="P116" s="3"/>
      <c r="Q116" s="15"/>
    </row>
    <row r="117" spans="1:17" ht="15" customHeight="1">
      <c r="A117" s="320"/>
      <c r="B117" s="74"/>
      <c r="C117" s="46" t="s">
        <v>82</v>
      </c>
      <c r="D117" s="47"/>
      <c r="E117" s="48"/>
      <c r="F117" s="141">
        <v>1081</v>
      </c>
      <c r="G117" s="148"/>
      <c r="H117" s="23" t="s">
        <v>86</v>
      </c>
      <c r="I117" s="39" t="s">
        <v>710</v>
      </c>
      <c r="J117" s="3"/>
      <c r="K117" s="30"/>
      <c r="L117" s="149"/>
      <c r="M117" s="3"/>
      <c r="N117" s="150"/>
      <c r="O117" s="73"/>
      <c r="P117" s="3"/>
      <c r="Q117" s="15"/>
    </row>
    <row r="118" spans="1:17" ht="15" customHeight="1">
      <c r="A118" s="320"/>
      <c r="B118" s="74"/>
      <c r="C118" s="46" t="s">
        <v>83</v>
      </c>
      <c r="D118" s="47"/>
      <c r="E118" s="48"/>
      <c r="F118" s="141">
        <v>1082</v>
      </c>
      <c r="G118" s="35"/>
      <c r="H118" s="23" t="s">
        <v>114</v>
      </c>
      <c r="I118" s="39" t="s">
        <v>710</v>
      </c>
      <c r="J118" s="3"/>
      <c r="K118" s="30"/>
      <c r="L118" s="149"/>
      <c r="M118" s="3"/>
      <c r="N118" s="150"/>
      <c r="O118" s="73"/>
      <c r="P118" s="15"/>
      <c r="Q118" s="15"/>
    </row>
    <row r="119" spans="1:17" ht="15" customHeight="1">
      <c r="A119" s="320"/>
      <c r="B119" s="74"/>
      <c r="C119" s="46" t="s">
        <v>84</v>
      </c>
      <c r="D119" s="47"/>
      <c r="E119" s="48"/>
      <c r="F119" s="141">
        <v>1083</v>
      </c>
      <c r="G119" s="35"/>
      <c r="H119" s="23" t="s">
        <v>87</v>
      </c>
      <c r="I119" s="39" t="s">
        <v>710</v>
      </c>
      <c r="J119" s="3"/>
      <c r="K119" s="30"/>
      <c r="L119" s="149"/>
      <c r="M119" s="3"/>
      <c r="N119" s="150"/>
      <c r="O119" s="73"/>
      <c r="P119" s="15"/>
      <c r="Q119" s="15"/>
    </row>
    <row r="120" spans="1:17" ht="15" customHeight="1">
      <c r="A120" s="320"/>
      <c r="B120" s="74"/>
      <c r="C120" s="99" t="s">
        <v>127</v>
      </c>
      <c r="D120" s="100"/>
      <c r="E120" s="48"/>
      <c r="F120" s="141">
        <v>1084</v>
      </c>
      <c r="G120" s="148"/>
      <c r="H120" s="23" t="s">
        <v>88</v>
      </c>
      <c r="I120" s="39" t="s">
        <v>710</v>
      </c>
      <c r="J120" s="3"/>
      <c r="K120" s="30"/>
      <c r="L120" s="149"/>
      <c r="M120" s="3"/>
      <c r="N120" s="150"/>
      <c r="O120" s="73"/>
      <c r="P120" s="15"/>
      <c r="Q120" s="15"/>
    </row>
    <row r="121" spans="1:17" ht="30" customHeight="1">
      <c r="A121" s="320"/>
      <c r="B121" s="74"/>
      <c r="C121" s="301" t="s">
        <v>539</v>
      </c>
      <c r="D121" s="302"/>
      <c r="E121" s="58"/>
      <c r="F121" s="141">
        <v>1085</v>
      </c>
      <c r="G121" s="37" t="s">
        <v>513</v>
      </c>
      <c r="H121" s="23" t="s">
        <v>644</v>
      </c>
      <c r="I121" s="3"/>
      <c r="J121" s="3"/>
      <c r="K121" s="3"/>
      <c r="L121" s="3"/>
      <c r="M121" s="3"/>
      <c r="N121" s="3"/>
      <c r="O121" s="73"/>
      <c r="P121" s="3"/>
      <c r="Q121" s="15"/>
    </row>
    <row r="122" spans="1:17" ht="15" customHeight="1">
      <c r="A122" s="320"/>
      <c r="B122" s="79"/>
      <c r="C122" s="18"/>
      <c r="D122" s="18"/>
      <c r="E122" s="10"/>
      <c r="F122" s="28"/>
      <c r="G122" s="11"/>
      <c r="H122" s="17"/>
      <c r="I122" s="11"/>
      <c r="J122" s="3"/>
      <c r="K122" s="2"/>
      <c r="L122" s="11"/>
      <c r="M122" s="3"/>
      <c r="N122" s="11"/>
      <c r="O122" s="73"/>
      <c r="P122" s="3"/>
      <c r="Q122" s="15"/>
    </row>
    <row r="123" spans="1:17" ht="15" customHeight="1">
      <c r="A123" s="320"/>
      <c r="B123" s="72"/>
      <c r="C123" s="43" t="s">
        <v>203</v>
      </c>
      <c r="D123" s="44"/>
      <c r="E123" s="45"/>
      <c r="F123" s="59" t="s">
        <v>128</v>
      </c>
      <c r="G123" s="303" t="s">
        <v>359</v>
      </c>
      <c r="H123" s="23"/>
      <c r="I123" s="27" t="s">
        <v>11</v>
      </c>
      <c r="J123" s="3"/>
      <c r="K123" s="27" t="s">
        <v>123</v>
      </c>
      <c r="L123" s="27" t="s">
        <v>130</v>
      </c>
      <c r="M123" s="3"/>
      <c r="N123" s="27" t="s">
        <v>132</v>
      </c>
      <c r="O123" s="73"/>
      <c r="P123" s="15"/>
      <c r="Q123" s="15"/>
    </row>
    <row r="124" spans="1:17" ht="20.100000000000001" customHeight="1">
      <c r="A124" s="320"/>
      <c r="B124" s="74"/>
      <c r="C124" s="301" t="s">
        <v>436</v>
      </c>
      <c r="D124" s="145"/>
      <c r="E124" s="58"/>
      <c r="F124" s="141">
        <v>1086</v>
      </c>
      <c r="G124" s="35"/>
      <c r="H124" s="23" t="s">
        <v>89</v>
      </c>
      <c r="I124" s="39" t="s">
        <v>710</v>
      </c>
      <c r="J124" s="3"/>
      <c r="K124" s="30"/>
      <c r="L124" s="149"/>
      <c r="M124" s="3"/>
      <c r="N124" s="150"/>
      <c r="O124" s="73"/>
      <c r="P124" s="3"/>
      <c r="Q124" s="15"/>
    </row>
    <row r="125" spans="1:17" ht="20.100000000000001" customHeight="1">
      <c r="A125" s="320"/>
      <c r="B125" s="111"/>
      <c r="C125" s="112"/>
      <c r="D125" s="112"/>
      <c r="E125" s="104"/>
      <c r="F125" s="113"/>
      <c r="G125" s="104"/>
      <c r="H125" s="114"/>
      <c r="I125" s="104"/>
      <c r="J125" s="104"/>
      <c r="K125" s="104"/>
      <c r="L125" s="104"/>
      <c r="M125" s="104"/>
      <c r="N125" s="104"/>
      <c r="O125" s="115"/>
      <c r="P125" s="15"/>
      <c r="Q125" s="15"/>
    </row>
    <row r="126" spans="1:17" ht="20.100000000000001" customHeight="1">
      <c r="A126" s="320"/>
      <c r="B126" s="51" t="s">
        <v>90</v>
      </c>
      <c r="C126" s="52"/>
      <c r="D126" s="52"/>
      <c r="E126" s="52"/>
      <c r="F126" s="52"/>
      <c r="G126" s="52"/>
      <c r="H126" s="69"/>
      <c r="I126" s="52"/>
      <c r="J126" s="52"/>
      <c r="K126" s="52"/>
      <c r="L126" s="52"/>
      <c r="M126" s="52"/>
      <c r="N126" s="52"/>
      <c r="O126" s="53"/>
      <c r="P126" s="3"/>
      <c r="Q126" s="15"/>
    </row>
    <row r="127" spans="1:17" ht="15" customHeight="1">
      <c r="A127" s="320"/>
      <c r="B127" s="127"/>
      <c r="C127" s="128"/>
      <c r="D127" s="128"/>
      <c r="E127" s="129"/>
      <c r="F127" s="130"/>
      <c r="G127" s="131"/>
      <c r="H127" s="132"/>
      <c r="I127" s="131"/>
      <c r="J127" s="118"/>
      <c r="K127" s="133"/>
      <c r="L127" s="131"/>
      <c r="M127" s="118"/>
      <c r="N127" s="131"/>
      <c r="O127" s="121"/>
      <c r="P127" s="3"/>
      <c r="Q127" s="15"/>
    </row>
    <row r="128" spans="1:17" ht="15" customHeight="1">
      <c r="A128" s="320"/>
      <c r="B128" s="72"/>
      <c r="C128" s="43" t="s">
        <v>204</v>
      </c>
      <c r="D128" s="44"/>
      <c r="E128" s="45"/>
      <c r="F128" s="59" t="s">
        <v>128</v>
      </c>
      <c r="G128" s="303" t="s">
        <v>359</v>
      </c>
      <c r="H128" s="23"/>
      <c r="I128" s="27" t="s">
        <v>11</v>
      </c>
      <c r="J128" s="3"/>
      <c r="K128" s="27" t="s">
        <v>123</v>
      </c>
      <c r="L128" s="27" t="s">
        <v>130</v>
      </c>
      <c r="M128" s="3"/>
      <c r="N128" s="27" t="s">
        <v>132</v>
      </c>
      <c r="O128" s="73"/>
      <c r="P128" s="3"/>
      <c r="Q128" s="15"/>
    </row>
    <row r="129" spans="1:17" ht="30" customHeight="1">
      <c r="A129" s="320"/>
      <c r="B129" s="74"/>
      <c r="C129" s="301" t="s">
        <v>218</v>
      </c>
      <c r="D129" s="145"/>
      <c r="E129" s="58"/>
      <c r="F129" s="141">
        <v>1087</v>
      </c>
      <c r="G129" s="35"/>
      <c r="H129" s="23" t="s">
        <v>540</v>
      </c>
      <c r="I129" s="39" t="s">
        <v>710</v>
      </c>
      <c r="J129" s="3"/>
      <c r="K129" s="30"/>
      <c r="L129" s="149"/>
      <c r="M129" s="3"/>
      <c r="N129" s="150"/>
      <c r="O129" s="73"/>
      <c r="P129" s="3"/>
      <c r="Q129" s="15"/>
    </row>
    <row r="130" spans="1:17" ht="15" customHeight="1">
      <c r="A130" s="320"/>
      <c r="B130" s="79"/>
      <c r="C130" s="18"/>
      <c r="D130" s="18"/>
      <c r="E130" s="10"/>
      <c r="F130" s="28"/>
      <c r="G130" s="11"/>
      <c r="H130" s="17"/>
      <c r="I130" s="11"/>
      <c r="J130" s="3"/>
      <c r="K130" s="2"/>
      <c r="L130" s="11"/>
      <c r="M130" s="3"/>
      <c r="N130" s="11"/>
      <c r="O130" s="73"/>
      <c r="P130" s="3"/>
      <c r="Q130" s="15"/>
    </row>
    <row r="131" spans="1:17" ht="15" customHeight="1">
      <c r="A131" s="320"/>
      <c r="B131" s="72"/>
      <c r="C131" s="43" t="s">
        <v>205</v>
      </c>
      <c r="D131" s="44"/>
      <c r="E131" s="45"/>
      <c r="F131" s="66" t="s">
        <v>128</v>
      </c>
      <c r="G131" s="303" t="s">
        <v>359</v>
      </c>
      <c r="H131" s="23"/>
      <c r="I131" s="27" t="s">
        <v>11</v>
      </c>
      <c r="J131" s="3"/>
      <c r="K131" s="27" t="s">
        <v>123</v>
      </c>
      <c r="L131" s="27" t="s">
        <v>130</v>
      </c>
      <c r="M131" s="3"/>
      <c r="N131" s="27" t="s">
        <v>132</v>
      </c>
      <c r="O131" s="73"/>
      <c r="P131" s="15"/>
      <c r="Q131" s="15"/>
    </row>
    <row r="132" spans="1:17" ht="15" customHeight="1">
      <c r="A132" s="320"/>
      <c r="B132" s="74"/>
      <c r="C132" s="46" t="s">
        <v>100</v>
      </c>
      <c r="D132" s="47"/>
      <c r="E132" s="48"/>
      <c r="F132" s="141">
        <v>1088</v>
      </c>
      <c r="G132" s="35"/>
      <c r="H132" s="23" t="s">
        <v>91</v>
      </c>
      <c r="I132" s="39" t="s">
        <v>710</v>
      </c>
      <c r="J132" s="3"/>
      <c r="K132" s="30"/>
      <c r="L132" s="149"/>
      <c r="M132" s="3"/>
      <c r="N132" s="150"/>
      <c r="O132" s="73"/>
      <c r="P132" s="15"/>
      <c r="Q132" s="15"/>
    </row>
    <row r="133" spans="1:17" ht="15" customHeight="1">
      <c r="A133" s="320"/>
      <c r="B133" s="74"/>
      <c r="C133" s="142" t="s">
        <v>113</v>
      </c>
      <c r="D133" s="50"/>
      <c r="E133" s="48"/>
      <c r="F133" s="141">
        <v>1089</v>
      </c>
      <c r="G133" s="35"/>
      <c r="H133" s="23" t="s">
        <v>93</v>
      </c>
      <c r="I133" s="39" t="s">
        <v>710</v>
      </c>
      <c r="J133" s="3"/>
      <c r="K133" s="30"/>
      <c r="L133" s="149"/>
      <c r="M133" s="3"/>
      <c r="N133" s="150"/>
      <c r="O133" s="73"/>
      <c r="P133" s="15"/>
      <c r="Q133" s="15"/>
    </row>
    <row r="134" spans="1:17" ht="15" customHeight="1">
      <c r="A134" s="320"/>
      <c r="B134" s="74"/>
      <c r="C134" s="46" t="s">
        <v>101</v>
      </c>
      <c r="D134" s="47"/>
      <c r="E134" s="48"/>
      <c r="F134" s="36">
        <v>1090</v>
      </c>
      <c r="G134" s="35"/>
      <c r="H134" s="23" t="s">
        <v>92</v>
      </c>
      <c r="I134" s="39" t="s">
        <v>710</v>
      </c>
      <c r="J134" s="3"/>
      <c r="K134" s="30"/>
      <c r="L134" s="149"/>
      <c r="M134" s="3"/>
      <c r="N134" s="150"/>
      <c r="O134" s="73"/>
      <c r="P134" s="15"/>
      <c r="Q134" s="15"/>
    </row>
    <row r="135" spans="1:17" ht="20.100000000000001" customHeight="1">
      <c r="A135" s="320"/>
      <c r="B135" s="74"/>
      <c r="C135" s="301" t="s">
        <v>541</v>
      </c>
      <c r="D135" s="302"/>
      <c r="E135" s="58"/>
      <c r="F135" s="141">
        <v>1091</v>
      </c>
      <c r="G135" s="37" t="s">
        <v>513</v>
      </c>
      <c r="H135" s="23" t="s">
        <v>542</v>
      </c>
      <c r="I135" s="3"/>
      <c r="J135" s="3"/>
      <c r="K135" s="3"/>
      <c r="L135" s="3"/>
      <c r="M135" s="3"/>
      <c r="N135" s="3"/>
      <c r="O135" s="73"/>
      <c r="P135" s="3"/>
      <c r="Q135" s="15"/>
    </row>
    <row r="136" spans="1:17" ht="20.100000000000001" customHeight="1">
      <c r="A136" s="320"/>
      <c r="B136" s="111"/>
      <c r="C136" s="112"/>
      <c r="D136" s="112"/>
      <c r="E136" s="104"/>
      <c r="F136" s="113"/>
      <c r="G136" s="104"/>
      <c r="H136" s="114"/>
      <c r="I136" s="104"/>
      <c r="J136" s="104"/>
      <c r="K136" s="104"/>
      <c r="L136" s="104"/>
      <c r="M136" s="104"/>
      <c r="N136" s="104"/>
      <c r="O136" s="115"/>
      <c r="P136" s="15"/>
      <c r="Q136" s="15"/>
    </row>
    <row r="137" spans="1:17" ht="20.100000000000001" customHeight="1">
      <c r="A137" s="320"/>
      <c r="B137" s="51" t="s">
        <v>151</v>
      </c>
      <c r="C137" s="52"/>
      <c r="D137" s="52"/>
      <c r="E137" s="52"/>
      <c r="F137" s="52"/>
      <c r="G137" s="52"/>
      <c r="H137" s="69"/>
      <c r="I137" s="52"/>
      <c r="J137" s="52"/>
      <c r="K137" s="52"/>
      <c r="L137" s="52"/>
      <c r="M137" s="52"/>
      <c r="N137" s="52"/>
      <c r="O137" s="53"/>
      <c r="P137" s="3"/>
      <c r="Q137" s="15"/>
    </row>
    <row r="138" spans="1:17" ht="15" customHeight="1">
      <c r="A138" s="320"/>
      <c r="B138" s="127"/>
      <c r="C138" s="128"/>
      <c r="D138" s="128"/>
      <c r="E138" s="129"/>
      <c r="F138" s="130"/>
      <c r="G138" s="131"/>
      <c r="H138" s="132"/>
      <c r="I138" s="131"/>
      <c r="J138" s="118"/>
      <c r="K138" s="133"/>
      <c r="L138" s="131"/>
      <c r="M138" s="118"/>
      <c r="N138" s="131"/>
      <c r="O138" s="121"/>
      <c r="P138" s="3"/>
      <c r="Q138" s="15"/>
    </row>
    <row r="139" spans="1:17" ht="15" customHeight="1">
      <c r="A139" s="320"/>
      <c r="B139" s="72"/>
      <c r="C139" s="43" t="s">
        <v>206</v>
      </c>
      <c r="D139" s="44"/>
      <c r="E139" s="45"/>
      <c r="F139" s="59" t="s">
        <v>128</v>
      </c>
      <c r="G139" s="303" t="s">
        <v>359</v>
      </c>
      <c r="H139" s="23"/>
      <c r="I139" s="27" t="s">
        <v>11</v>
      </c>
      <c r="J139" s="3"/>
      <c r="K139" s="27" t="s">
        <v>123</v>
      </c>
      <c r="L139" s="27" t="s">
        <v>130</v>
      </c>
      <c r="M139" s="3"/>
      <c r="N139" s="27" t="s">
        <v>132</v>
      </c>
      <c r="O139" s="73"/>
      <c r="P139" s="15"/>
      <c r="Q139" s="15"/>
    </row>
    <row r="140" spans="1:17" ht="15" customHeight="1">
      <c r="A140" s="320"/>
      <c r="B140" s="74"/>
      <c r="C140" s="46" t="s">
        <v>94</v>
      </c>
      <c r="D140" s="47"/>
      <c r="E140" s="48"/>
      <c r="F140" s="141">
        <v>1092</v>
      </c>
      <c r="G140" s="35"/>
      <c r="H140" s="23" t="s">
        <v>102</v>
      </c>
      <c r="I140" s="39" t="s">
        <v>710</v>
      </c>
      <c r="J140" s="3"/>
      <c r="K140" s="30"/>
      <c r="L140" s="149"/>
      <c r="M140" s="3"/>
      <c r="N140" s="150"/>
      <c r="O140" s="73"/>
      <c r="P140" s="15"/>
      <c r="Q140" s="15"/>
    </row>
    <row r="141" spans="1:17" ht="15" customHeight="1">
      <c r="A141" s="320"/>
      <c r="B141" s="74"/>
      <c r="C141" s="46" t="s">
        <v>95</v>
      </c>
      <c r="D141" s="47"/>
      <c r="E141" s="48"/>
      <c r="F141" s="141">
        <v>1093</v>
      </c>
      <c r="G141" s="35"/>
      <c r="H141" s="23" t="s">
        <v>103</v>
      </c>
      <c r="I141" s="39" t="s">
        <v>710</v>
      </c>
      <c r="J141" s="3"/>
      <c r="K141" s="30"/>
      <c r="L141" s="149"/>
      <c r="M141" s="3"/>
      <c r="N141" s="150"/>
      <c r="O141" s="73"/>
      <c r="P141" s="15"/>
      <c r="Q141" s="15"/>
    </row>
    <row r="142" spans="1:17" ht="15" customHeight="1">
      <c r="A142" s="320"/>
      <c r="B142" s="74"/>
      <c r="C142" s="46" t="s">
        <v>117</v>
      </c>
      <c r="D142" s="47"/>
      <c r="E142" s="48"/>
      <c r="F142" s="141">
        <v>1094</v>
      </c>
      <c r="G142" s="65" t="s">
        <v>513</v>
      </c>
      <c r="H142" s="23" t="s">
        <v>104</v>
      </c>
      <c r="I142" s="31"/>
      <c r="J142" s="3"/>
      <c r="K142" s="31"/>
      <c r="L142" s="31"/>
      <c r="M142" s="3"/>
      <c r="N142" s="31"/>
      <c r="O142" s="73"/>
      <c r="P142" s="15"/>
      <c r="Q142" s="15"/>
    </row>
    <row r="143" spans="1:17" ht="15" customHeight="1">
      <c r="A143" s="320"/>
      <c r="B143" s="74"/>
      <c r="C143" s="46" t="s">
        <v>220</v>
      </c>
      <c r="D143" s="47"/>
      <c r="E143" s="48"/>
      <c r="F143" s="141">
        <v>1095</v>
      </c>
      <c r="G143" s="148"/>
      <c r="H143" s="23" t="s">
        <v>105</v>
      </c>
      <c r="I143" s="39" t="s">
        <v>710</v>
      </c>
      <c r="J143" s="3"/>
      <c r="K143" s="30"/>
      <c r="L143" s="149"/>
      <c r="M143" s="3"/>
      <c r="N143" s="150"/>
      <c r="O143" s="73"/>
      <c r="P143" s="15"/>
      <c r="Q143" s="15"/>
    </row>
    <row r="144" spans="1:17" ht="15" customHeight="1">
      <c r="A144" s="320"/>
      <c r="B144" s="74"/>
      <c r="C144" s="46" t="s">
        <v>96</v>
      </c>
      <c r="D144" s="47"/>
      <c r="E144" s="48"/>
      <c r="F144" s="141">
        <v>1096</v>
      </c>
      <c r="G144" s="35"/>
      <c r="H144" s="23" t="s">
        <v>106</v>
      </c>
      <c r="I144" s="39" t="s">
        <v>710</v>
      </c>
      <c r="J144" s="3"/>
      <c r="K144" s="30"/>
      <c r="L144" s="149"/>
      <c r="M144" s="3"/>
      <c r="N144" s="150"/>
      <c r="O144" s="73"/>
      <c r="P144" s="15"/>
      <c r="Q144" s="15"/>
    </row>
    <row r="145" spans="1:17" ht="15" customHeight="1">
      <c r="A145" s="320"/>
      <c r="B145" s="74"/>
      <c r="C145" s="46" t="s">
        <v>221</v>
      </c>
      <c r="D145" s="47"/>
      <c r="E145" s="48"/>
      <c r="F145" s="141">
        <v>1097</v>
      </c>
      <c r="G145" s="35"/>
      <c r="H145" s="23" t="s">
        <v>107</v>
      </c>
      <c r="I145" s="39" t="s">
        <v>710</v>
      </c>
      <c r="J145" s="3"/>
      <c r="K145" s="30"/>
      <c r="L145" s="149"/>
      <c r="M145" s="3"/>
      <c r="N145" s="150"/>
      <c r="O145" s="73"/>
      <c r="P145" s="15"/>
      <c r="Q145" s="15"/>
    </row>
    <row r="146" spans="1:17" ht="15" customHeight="1">
      <c r="A146" s="320"/>
      <c r="B146" s="74"/>
      <c r="C146" s="46" t="s">
        <v>437</v>
      </c>
      <c r="D146" s="47"/>
      <c r="E146" s="48"/>
      <c r="F146" s="141">
        <v>1098</v>
      </c>
      <c r="G146" s="304"/>
      <c r="H146" s="23" t="s">
        <v>108</v>
      </c>
      <c r="I146" s="39" t="s">
        <v>710</v>
      </c>
      <c r="J146" s="3"/>
      <c r="K146" s="30"/>
      <c r="L146" s="149"/>
      <c r="M146" s="3"/>
      <c r="N146" s="150"/>
      <c r="O146" s="73"/>
      <c r="P146" s="15"/>
      <c r="Q146" s="15"/>
    </row>
    <row r="147" spans="1:17" ht="15" customHeight="1">
      <c r="A147" s="320"/>
      <c r="B147" s="74"/>
      <c r="C147" s="46" t="s">
        <v>97</v>
      </c>
      <c r="D147" s="47"/>
      <c r="E147" s="48"/>
      <c r="F147" s="141">
        <v>1099</v>
      </c>
      <c r="G147" s="304"/>
      <c r="H147" s="23" t="s">
        <v>109</v>
      </c>
      <c r="I147" s="39" t="s">
        <v>710</v>
      </c>
      <c r="J147" s="3"/>
      <c r="K147" s="30"/>
      <c r="L147" s="149"/>
      <c r="M147" s="3"/>
      <c r="N147" s="150"/>
      <c r="O147" s="73"/>
      <c r="P147" s="15"/>
      <c r="Q147" s="15"/>
    </row>
    <row r="148" spans="1:17" ht="15" customHeight="1">
      <c r="A148" s="320"/>
      <c r="B148" s="74"/>
      <c r="C148" s="46" t="s">
        <v>98</v>
      </c>
      <c r="D148" s="47"/>
      <c r="E148" s="48"/>
      <c r="F148" s="141">
        <v>1100</v>
      </c>
      <c r="G148" s="304"/>
      <c r="H148" s="23" t="s">
        <v>543</v>
      </c>
      <c r="I148" s="39" t="s">
        <v>710</v>
      </c>
      <c r="J148" s="3"/>
      <c r="K148" s="30"/>
      <c r="L148" s="149"/>
      <c r="M148" s="3"/>
      <c r="N148" s="150"/>
      <c r="O148" s="73"/>
      <c r="P148" s="15"/>
      <c r="Q148" s="15"/>
    </row>
    <row r="149" spans="1:17" ht="15" customHeight="1">
      <c r="A149" s="320"/>
      <c r="B149" s="74"/>
      <c r="C149" s="46" t="s">
        <v>544</v>
      </c>
      <c r="D149" s="47"/>
      <c r="E149" s="48"/>
      <c r="F149" s="141">
        <v>1101</v>
      </c>
      <c r="G149" s="304"/>
      <c r="H149" s="23" t="s">
        <v>545</v>
      </c>
      <c r="I149" s="39" t="s">
        <v>710</v>
      </c>
      <c r="J149" s="3"/>
      <c r="K149" s="30"/>
      <c r="L149" s="149"/>
      <c r="M149" s="3"/>
      <c r="N149" s="150"/>
      <c r="O149" s="73"/>
      <c r="P149" s="15"/>
      <c r="Q149" s="15"/>
    </row>
    <row r="150" spans="1:17" ht="15" customHeight="1">
      <c r="A150" s="320"/>
      <c r="B150" s="74"/>
      <c r="C150" s="16"/>
      <c r="D150" s="16"/>
      <c r="E150" s="16"/>
      <c r="F150" s="29"/>
      <c r="G150" s="303"/>
      <c r="H150" s="132"/>
      <c r="I150" s="23"/>
      <c r="J150" s="3"/>
      <c r="K150" s="133"/>
      <c r="L150" s="23"/>
      <c r="M150" s="3"/>
      <c r="N150" s="23"/>
      <c r="O150" s="73"/>
      <c r="P150" s="15"/>
      <c r="Q150" s="15"/>
    </row>
    <row r="151" spans="1:17" ht="15" customHeight="1">
      <c r="A151" s="320"/>
      <c r="B151" s="74"/>
      <c r="C151" s="16"/>
      <c r="D151" s="16"/>
      <c r="E151" s="16"/>
      <c r="F151" s="29"/>
      <c r="G151" s="303" t="s">
        <v>112</v>
      </c>
      <c r="H151" s="23"/>
      <c r="I151" s="27" t="s">
        <v>11</v>
      </c>
      <c r="J151" s="3"/>
      <c r="K151" s="27" t="s">
        <v>123</v>
      </c>
      <c r="L151" s="27" t="s">
        <v>130</v>
      </c>
      <c r="M151" s="3"/>
      <c r="N151" s="27" t="s">
        <v>132</v>
      </c>
      <c r="O151" s="73"/>
      <c r="P151" s="15"/>
      <c r="Q151" s="15"/>
    </row>
    <row r="152" spans="1:17" ht="30" customHeight="1">
      <c r="A152" s="320"/>
      <c r="B152" s="74"/>
      <c r="C152" s="46" t="s">
        <v>99</v>
      </c>
      <c r="D152" s="47"/>
      <c r="E152" s="64"/>
      <c r="F152" s="141">
        <v>1102</v>
      </c>
      <c r="G152" s="63"/>
      <c r="H152" s="329" t="s">
        <v>110</v>
      </c>
      <c r="I152" s="39" t="s">
        <v>710</v>
      </c>
      <c r="J152" s="3"/>
      <c r="K152" s="30"/>
      <c r="L152" s="149"/>
      <c r="M152" s="3"/>
      <c r="N152" s="150"/>
      <c r="O152" s="73"/>
      <c r="P152" s="3"/>
      <c r="Q152" s="15"/>
    </row>
    <row r="153" spans="1:17" ht="15" customHeight="1">
      <c r="A153" s="320"/>
      <c r="B153" s="79"/>
      <c r="C153" s="18"/>
      <c r="D153" s="18"/>
      <c r="E153" s="10"/>
      <c r="F153" s="28"/>
      <c r="G153" s="11"/>
      <c r="H153" s="17"/>
      <c r="I153" s="11"/>
      <c r="J153" s="3"/>
      <c r="K153" s="2"/>
      <c r="L153" s="11"/>
      <c r="M153" s="3"/>
      <c r="N153" s="11"/>
      <c r="O153" s="73"/>
      <c r="P153" s="3"/>
      <c r="Q153" s="15"/>
    </row>
    <row r="154" spans="1:17" ht="15" customHeight="1">
      <c r="A154" s="320"/>
      <c r="B154" s="72"/>
      <c r="C154" s="43" t="s">
        <v>207</v>
      </c>
      <c r="D154" s="44"/>
      <c r="E154" s="54"/>
      <c r="F154" s="59" t="s">
        <v>128</v>
      </c>
      <c r="G154" s="303" t="s">
        <v>359</v>
      </c>
      <c r="H154" s="23"/>
      <c r="I154" s="27" t="s">
        <v>11</v>
      </c>
      <c r="J154" s="3"/>
      <c r="K154" s="27" t="s">
        <v>123</v>
      </c>
      <c r="L154" s="27" t="s">
        <v>130</v>
      </c>
      <c r="M154" s="3"/>
      <c r="N154" s="27" t="s">
        <v>132</v>
      </c>
      <c r="O154" s="73"/>
      <c r="P154" s="15"/>
      <c r="Q154" s="15"/>
    </row>
    <row r="155" spans="1:17" ht="15" customHeight="1">
      <c r="A155" s="320"/>
      <c r="B155" s="72"/>
      <c r="C155" s="330" t="s">
        <v>546</v>
      </c>
      <c r="D155" s="47"/>
      <c r="E155" s="48"/>
      <c r="F155" s="141">
        <v>1107</v>
      </c>
      <c r="G155" s="35"/>
      <c r="H155" s="331" t="s">
        <v>547</v>
      </c>
      <c r="I155" s="39" t="s">
        <v>710</v>
      </c>
      <c r="J155" s="3"/>
      <c r="K155" s="30"/>
      <c r="L155" s="149"/>
      <c r="M155" s="3"/>
      <c r="N155" s="150"/>
      <c r="O155" s="73"/>
      <c r="P155" s="3"/>
      <c r="Q155" s="15"/>
    </row>
    <row r="156" spans="1:17" ht="15" customHeight="1">
      <c r="A156" s="320"/>
      <c r="B156" s="72"/>
      <c r="C156" s="330" t="s">
        <v>548</v>
      </c>
      <c r="D156" s="47"/>
      <c r="E156" s="48"/>
      <c r="F156" s="32"/>
      <c r="G156" s="31"/>
      <c r="H156" s="331"/>
      <c r="I156" s="31"/>
      <c r="J156" s="3"/>
      <c r="K156" s="31"/>
      <c r="L156" s="31"/>
      <c r="M156" s="25"/>
      <c r="N156" s="31"/>
      <c r="O156" s="73"/>
      <c r="P156" s="15"/>
      <c r="Q156" s="15"/>
    </row>
    <row r="157" spans="1:17" ht="15" customHeight="1">
      <c r="A157" s="320"/>
      <c r="B157" s="74"/>
      <c r="C157" s="332" t="s">
        <v>645</v>
      </c>
      <c r="D157" s="47"/>
      <c r="E157" s="48"/>
      <c r="F157" s="141">
        <v>1109</v>
      </c>
      <c r="G157" s="148"/>
      <c r="H157" s="331" t="s">
        <v>646</v>
      </c>
      <c r="I157" s="39" t="s">
        <v>710</v>
      </c>
      <c r="J157" s="3"/>
      <c r="K157" s="30"/>
      <c r="L157" s="149"/>
      <c r="M157" s="3"/>
      <c r="N157" s="150"/>
      <c r="O157" s="73"/>
      <c r="P157" s="15"/>
      <c r="Q157" s="15"/>
    </row>
    <row r="158" spans="1:17" ht="15" customHeight="1">
      <c r="A158" s="320"/>
      <c r="B158" s="74"/>
      <c r="C158" s="332" t="s">
        <v>647</v>
      </c>
      <c r="D158" s="47"/>
      <c r="E158" s="48"/>
      <c r="F158" s="141">
        <v>1110</v>
      </c>
      <c r="G158" s="148"/>
      <c r="H158" s="331" t="s">
        <v>648</v>
      </c>
      <c r="I158" s="39" t="s">
        <v>710</v>
      </c>
      <c r="J158" s="3"/>
      <c r="K158" s="30"/>
      <c r="L158" s="149"/>
      <c r="M158" s="3"/>
      <c r="N158" s="150"/>
      <c r="O158" s="73"/>
      <c r="P158" s="15"/>
      <c r="Q158" s="15"/>
    </row>
    <row r="159" spans="1:17" ht="20.100000000000001" customHeight="1">
      <c r="A159" s="320"/>
      <c r="B159" s="122"/>
      <c r="C159" s="102"/>
      <c r="D159" s="102"/>
      <c r="E159" s="102"/>
      <c r="F159" s="123"/>
      <c r="G159" s="102"/>
      <c r="H159" s="134"/>
      <c r="I159" s="102"/>
      <c r="J159" s="104"/>
      <c r="K159" s="104"/>
      <c r="L159" s="102"/>
      <c r="M159" s="104"/>
      <c r="N159" s="102"/>
      <c r="O159" s="115"/>
      <c r="P159" s="15"/>
      <c r="Q159" s="15"/>
    </row>
    <row r="160" spans="1:17" ht="20.100000000000001" customHeight="1">
      <c r="A160" s="320"/>
      <c r="B160" s="51" t="s">
        <v>150</v>
      </c>
      <c r="C160" s="52"/>
      <c r="D160" s="52"/>
      <c r="E160" s="52"/>
      <c r="F160" s="52"/>
      <c r="G160" s="52"/>
      <c r="H160" s="69"/>
      <c r="I160" s="52"/>
      <c r="J160" s="52"/>
      <c r="K160" s="52"/>
      <c r="L160" s="52"/>
      <c r="M160" s="52"/>
      <c r="N160" s="52"/>
      <c r="O160" s="53"/>
      <c r="P160" s="15"/>
      <c r="Q160" s="15"/>
    </row>
    <row r="161" spans="1:17" ht="20.100000000000001" customHeight="1">
      <c r="A161" s="320"/>
      <c r="B161" s="127"/>
      <c r="C161" s="128"/>
      <c r="D161" s="128"/>
      <c r="E161" s="129"/>
      <c r="F161" s="130"/>
      <c r="G161" s="131"/>
      <c r="H161" s="132"/>
      <c r="I161" s="131"/>
      <c r="J161" s="118"/>
      <c r="K161" s="133"/>
      <c r="L161" s="131"/>
      <c r="M161" s="118"/>
      <c r="N161" s="131"/>
      <c r="O161" s="121"/>
      <c r="P161" s="3"/>
      <c r="Q161" s="15"/>
    </row>
    <row r="162" spans="1:17" ht="15" customHeight="1">
      <c r="A162" s="320"/>
      <c r="B162" s="72"/>
      <c r="C162" s="43" t="s">
        <v>208</v>
      </c>
      <c r="D162" s="44"/>
      <c r="E162" s="45"/>
      <c r="F162" s="59" t="s">
        <v>128</v>
      </c>
      <c r="G162" s="303" t="s">
        <v>359</v>
      </c>
      <c r="H162" s="23"/>
      <c r="I162" s="27" t="s">
        <v>11</v>
      </c>
      <c r="J162" s="3"/>
      <c r="K162" s="27" t="s">
        <v>123</v>
      </c>
      <c r="L162" s="27" t="s">
        <v>130</v>
      </c>
      <c r="M162" s="3"/>
      <c r="N162" s="27" t="s">
        <v>132</v>
      </c>
      <c r="O162" s="73"/>
      <c r="P162" s="3"/>
      <c r="Q162" s="15"/>
    </row>
    <row r="163" spans="1:17" ht="15" customHeight="1">
      <c r="A163" s="320"/>
      <c r="B163" s="74"/>
      <c r="C163" s="46" t="s">
        <v>438</v>
      </c>
      <c r="D163" s="47"/>
      <c r="E163" s="48"/>
      <c r="F163" s="141">
        <v>1202</v>
      </c>
      <c r="G163" s="148"/>
      <c r="H163" s="331" t="s">
        <v>152</v>
      </c>
      <c r="I163" s="39" t="s">
        <v>710</v>
      </c>
      <c r="J163" s="3"/>
      <c r="K163" s="30"/>
      <c r="L163" s="149"/>
      <c r="M163" s="3"/>
      <c r="N163" s="150"/>
      <c r="O163" s="73"/>
      <c r="P163" s="15"/>
      <c r="Q163" s="15"/>
    </row>
    <row r="164" spans="1:17" ht="15" customHeight="1">
      <c r="A164" s="320"/>
      <c r="B164" s="74"/>
      <c r="C164" s="46" t="s">
        <v>439</v>
      </c>
      <c r="D164" s="47"/>
      <c r="E164" s="48"/>
      <c r="F164" s="141">
        <v>1203</v>
      </c>
      <c r="G164" s="148"/>
      <c r="H164" s="331" t="s">
        <v>153</v>
      </c>
      <c r="I164" s="39" t="s">
        <v>710</v>
      </c>
      <c r="J164" s="3"/>
      <c r="K164" s="30"/>
      <c r="L164" s="149"/>
      <c r="M164" s="3"/>
      <c r="N164" s="150"/>
      <c r="O164" s="73"/>
      <c r="P164" s="15"/>
      <c r="Q164" s="15"/>
    </row>
    <row r="165" spans="1:17" ht="15" customHeight="1">
      <c r="A165" s="320"/>
      <c r="B165" s="74"/>
      <c r="C165" s="330" t="s">
        <v>649</v>
      </c>
      <c r="D165" s="333"/>
      <c r="E165" s="48"/>
      <c r="F165" s="141">
        <v>1260</v>
      </c>
      <c r="G165" s="148"/>
      <c r="H165" s="331" t="s">
        <v>154</v>
      </c>
      <c r="I165" s="39" t="s">
        <v>710</v>
      </c>
      <c r="J165" s="3"/>
      <c r="K165" s="30"/>
      <c r="L165" s="149"/>
      <c r="M165" s="3"/>
      <c r="N165" s="150"/>
      <c r="O165" s="73"/>
      <c r="P165" s="15"/>
      <c r="Q165" s="15"/>
    </row>
    <row r="166" spans="1:17" ht="15" customHeight="1">
      <c r="A166" s="320"/>
      <c r="B166" s="74"/>
      <c r="C166" s="330" t="s">
        <v>549</v>
      </c>
      <c r="D166" s="333"/>
      <c r="E166" s="48"/>
      <c r="F166" s="141">
        <v>1117</v>
      </c>
      <c r="G166" s="148"/>
      <c r="H166" s="331" t="s">
        <v>550</v>
      </c>
      <c r="I166" s="39" t="s">
        <v>710</v>
      </c>
      <c r="J166" s="3"/>
      <c r="K166" s="30"/>
      <c r="L166" s="149"/>
      <c r="M166" s="3"/>
      <c r="N166" s="150"/>
      <c r="O166" s="73"/>
      <c r="P166" s="15"/>
      <c r="Q166" s="15"/>
    </row>
    <row r="167" spans="1:17" ht="15" customHeight="1">
      <c r="A167" s="320"/>
      <c r="B167" s="74"/>
      <c r="C167" s="330" t="s">
        <v>551</v>
      </c>
      <c r="D167" s="333"/>
      <c r="E167" s="48"/>
      <c r="F167" s="32"/>
      <c r="G167" s="31"/>
      <c r="H167" s="331"/>
      <c r="I167" s="31"/>
      <c r="J167" s="3"/>
      <c r="K167" s="31"/>
      <c r="L167" s="31"/>
      <c r="M167" s="25"/>
      <c r="N167" s="31"/>
      <c r="O167" s="73"/>
      <c r="P167" s="15"/>
      <c r="Q167" s="15"/>
    </row>
    <row r="168" spans="1:17" ht="15" customHeight="1">
      <c r="A168" s="320"/>
      <c r="B168" s="74"/>
      <c r="C168" s="332" t="s">
        <v>650</v>
      </c>
      <c r="D168" s="333"/>
      <c r="E168" s="48"/>
      <c r="F168" s="36">
        <v>1701</v>
      </c>
      <c r="G168" s="148"/>
      <c r="H168" s="331" t="s">
        <v>552</v>
      </c>
      <c r="I168" s="39" t="s">
        <v>710</v>
      </c>
      <c r="J168" s="3"/>
      <c r="K168" s="30"/>
      <c r="L168" s="413"/>
      <c r="M168" s="3"/>
      <c r="N168" s="414"/>
      <c r="O168" s="73"/>
      <c r="P168" s="15"/>
      <c r="Q168" s="15"/>
    </row>
    <row r="169" spans="1:17" ht="15" customHeight="1">
      <c r="A169" s="320"/>
      <c r="B169" s="74"/>
      <c r="C169" s="332" t="s">
        <v>440</v>
      </c>
      <c r="D169" s="333"/>
      <c r="E169" s="48"/>
      <c r="F169" s="141">
        <v>1205</v>
      </c>
      <c r="G169" s="304"/>
      <c r="H169" s="331" t="s">
        <v>553</v>
      </c>
      <c r="I169" s="39" t="s">
        <v>710</v>
      </c>
      <c r="J169" s="3"/>
      <c r="K169" s="30"/>
      <c r="L169" s="334"/>
      <c r="M169" s="3"/>
      <c r="N169" s="150"/>
      <c r="O169" s="73"/>
      <c r="P169" s="15"/>
      <c r="Q169" s="15"/>
    </row>
    <row r="170" spans="1:17" ht="15" customHeight="1">
      <c r="A170" s="320"/>
      <c r="B170" s="74"/>
      <c r="C170" s="332" t="s">
        <v>651</v>
      </c>
      <c r="D170" s="333"/>
      <c r="E170" s="48"/>
      <c r="F170" s="141">
        <v>1208</v>
      </c>
      <c r="G170" s="148"/>
      <c r="H170" s="331" t="s">
        <v>652</v>
      </c>
      <c r="I170" s="39" t="s">
        <v>710</v>
      </c>
      <c r="J170" s="3"/>
      <c r="K170" s="30"/>
      <c r="L170" s="149"/>
      <c r="M170" s="3"/>
      <c r="N170" s="150"/>
      <c r="O170" s="73"/>
      <c r="P170" s="15"/>
      <c r="Q170" s="15"/>
    </row>
    <row r="171" spans="1:17" ht="15" customHeight="1">
      <c r="A171" s="320"/>
      <c r="B171" s="74"/>
      <c r="C171" s="16"/>
      <c r="D171" s="16"/>
      <c r="E171" s="16"/>
      <c r="F171" s="29"/>
      <c r="G171" s="303"/>
      <c r="H171" s="132"/>
      <c r="I171" s="23"/>
      <c r="J171" s="3"/>
      <c r="K171" s="23"/>
      <c r="L171" s="11"/>
      <c r="M171" s="3"/>
      <c r="N171" s="23"/>
      <c r="O171" s="73"/>
      <c r="P171" s="15"/>
      <c r="Q171" s="15"/>
    </row>
    <row r="172" spans="1:17" ht="15" customHeight="1">
      <c r="A172" s="320"/>
      <c r="B172" s="74"/>
      <c r="C172" s="43" t="s">
        <v>209</v>
      </c>
      <c r="D172" s="44"/>
      <c r="E172" s="45"/>
      <c r="F172" s="59" t="s">
        <v>128</v>
      </c>
      <c r="G172" s="303" t="s">
        <v>359</v>
      </c>
      <c r="H172" s="23"/>
      <c r="I172" s="27" t="s">
        <v>11</v>
      </c>
      <c r="J172" s="3"/>
      <c r="K172" s="27" t="s">
        <v>123</v>
      </c>
      <c r="L172" s="27" t="s">
        <v>130</v>
      </c>
      <c r="M172" s="3"/>
      <c r="N172" s="27" t="s">
        <v>132</v>
      </c>
      <c r="O172" s="73"/>
      <c r="P172" s="15"/>
      <c r="Q172" s="15"/>
    </row>
    <row r="173" spans="1:17" ht="15" customHeight="1">
      <c r="A173" s="320"/>
      <c r="B173" s="74"/>
      <c r="C173" s="330" t="s">
        <v>653</v>
      </c>
      <c r="D173" s="333"/>
      <c r="E173" s="48"/>
      <c r="F173" s="141">
        <v>1215</v>
      </c>
      <c r="G173" s="37" t="s">
        <v>513</v>
      </c>
      <c r="H173" s="331" t="s">
        <v>654</v>
      </c>
      <c r="I173" s="39" t="s">
        <v>712</v>
      </c>
      <c r="J173" s="3"/>
      <c r="K173" s="30"/>
      <c r="L173" s="31"/>
      <c r="M173" s="25"/>
      <c r="N173" s="31"/>
      <c r="O173" s="73"/>
      <c r="P173" s="15"/>
      <c r="Q173" s="15"/>
    </row>
    <row r="174" spans="1:17" ht="15" customHeight="1">
      <c r="A174" s="320"/>
      <c r="B174" s="74"/>
      <c r="C174" s="332" t="s">
        <v>444</v>
      </c>
      <c r="D174" s="333"/>
      <c r="E174" s="48"/>
      <c r="F174" s="141">
        <v>1216</v>
      </c>
      <c r="G174" s="148"/>
      <c r="H174" s="331" t="s">
        <v>655</v>
      </c>
      <c r="I174" s="39" t="s">
        <v>710</v>
      </c>
      <c r="J174" s="3"/>
      <c r="K174" s="30"/>
      <c r="L174" s="149"/>
      <c r="M174" s="3"/>
      <c r="N174" s="150"/>
      <c r="O174" s="73"/>
      <c r="P174" s="15"/>
      <c r="Q174" s="15"/>
    </row>
    <row r="175" spans="1:17" ht="15" customHeight="1">
      <c r="A175" s="320"/>
      <c r="B175" s="74"/>
      <c r="C175" s="332" t="s">
        <v>445</v>
      </c>
      <c r="D175" s="333"/>
      <c r="E175" s="48"/>
      <c r="F175" s="141">
        <v>1217</v>
      </c>
      <c r="G175" s="148"/>
      <c r="H175" s="331" t="s">
        <v>656</v>
      </c>
      <c r="I175" s="39" t="s">
        <v>710</v>
      </c>
      <c r="J175" s="3"/>
      <c r="K175" s="30"/>
      <c r="L175" s="149"/>
      <c r="M175" s="3"/>
      <c r="N175" s="150"/>
      <c r="O175" s="73"/>
      <c r="P175" s="15"/>
      <c r="Q175" s="15"/>
    </row>
    <row r="176" spans="1:17" ht="15" customHeight="1">
      <c r="A176" s="320"/>
      <c r="B176" s="74"/>
      <c r="C176" s="332" t="s">
        <v>446</v>
      </c>
      <c r="D176" s="333"/>
      <c r="E176" s="48"/>
      <c r="F176" s="141">
        <v>1218</v>
      </c>
      <c r="G176" s="148"/>
      <c r="H176" s="331" t="s">
        <v>657</v>
      </c>
      <c r="I176" s="39" t="s">
        <v>710</v>
      </c>
      <c r="J176" s="3"/>
      <c r="K176" s="30"/>
      <c r="L176" s="149"/>
      <c r="M176" s="3"/>
      <c r="N176" s="150"/>
      <c r="O176" s="73"/>
      <c r="P176" s="15"/>
      <c r="Q176" s="15"/>
    </row>
    <row r="177" spans="1:17" ht="15" customHeight="1">
      <c r="A177" s="320"/>
      <c r="B177" s="74"/>
      <c r="C177" s="332" t="s">
        <v>447</v>
      </c>
      <c r="D177" s="333"/>
      <c r="E177" s="48"/>
      <c r="F177" s="141">
        <v>1219</v>
      </c>
      <c r="G177" s="148"/>
      <c r="H177" s="331" t="s">
        <v>658</v>
      </c>
      <c r="I177" s="39" t="s">
        <v>710</v>
      </c>
      <c r="J177" s="3"/>
      <c r="K177" s="30"/>
      <c r="L177" s="149"/>
      <c r="M177" s="3"/>
      <c r="N177" s="150"/>
      <c r="O177" s="73"/>
      <c r="P177" s="15"/>
      <c r="Q177" s="15"/>
    </row>
    <row r="178" spans="1:17" ht="15" customHeight="1">
      <c r="A178" s="335"/>
      <c r="B178" s="74"/>
      <c r="C178" s="332" t="s">
        <v>448</v>
      </c>
      <c r="D178" s="333"/>
      <c r="E178" s="48"/>
      <c r="F178" s="36">
        <v>1220</v>
      </c>
      <c r="G178" s="148"/>
      <c r="H178" s="331" t="s">
        <v>659</v>
      </c>
      <c r="I178" s="39" t="s">
        <v>710</v>
      </c>
      <c r="J178" s="3"/>
      <c r="K178" s="30"/>
      <c r="L178" s="149"/>
      <c r="M178" s="3"/>
      <c r="N178" s="150"/>
      <c r="O178" s="73"/>
      <c r="P178" s="15"/>
      <c r="Q178" s="15"/>
    </row>
    <row r="179" spans="1:17" ht="15" customHeight="1">
      <c r="A179" s="335"/>
      <c r="B179" s="74"/>
      <c r="C179" s="330" t="s">
        <v>660</v>
      </c>
      <c r="D179" s="406"/>
      <c r="E179" s="407"/>
      <c r="F179" s="36">
        <v>1702</v>
      </c>
      <c r="G179" s="148"/>
      <c r="H179" s="331" t="s">
        <v>159</v>
      </c>
      <c r="I179" s="39" t="s">
        <v>710</v>
      </c>
      <c r="J179" s="3"/>
      <c r="K179" s="30"/>
      <c r="L179" s="413"/>
      <c r="M179" s="3"/>
      <c r="N179" s="414"/>
      <c r="O179" s="73"/>
      <c r="P179" s="15"/>
      <c r="Q179" s="15"/>
    </row>
    <row r="180" spans="1:17" ht="15" customHeight="1">
      <c r="A180" s="322"/>
      <c r="B180" s="74"/>
      <c r="C180" s="330" t="s">
        <v>661</v>
      </c>
      <c r="D180" s="406"/>
      <c r="E180" s="407"/>
      <c r="F180" s="36">
        <v>1703</v>
      </c>
      <c r="G180" s="148"/>
      <c r="H180" s="331" t="s">
        <v>160</v>
      </c>
      <c r="I180" s="39" t="s">
        <v>710</v>
      </c>
      <c r="J180" s="3"/>
      <c r="K180" s="30"/>
      <c r="L180" s="413"/>
      <c r="M180" s="3"/>
      <c r="N180" s="414"/>
      <c r="O180" s="73"/>
      <c r="P180" s="15"/>
      <c r="Q180" s="15"/>
    </row>
    <row r="181" spans="1:17" ht="15" customHeight="1">
      <c r="A181" s="322"/>
      <c r="B181" s="74"/>
      <c r="C181" s="330" t="s">
        <v>662</v>
      </c>
      <c r="D181" s="406"/>
      <c r="E181" s="407"/>
      <c r="F181" s="36">
        <v>1704</v>
      </c>
      <c r="G181" s="148"/>
      <c r="H181" s="331" t="s">
        <v>441</v>
      </c>
      <c r="I181" s="39" t="s">
        <v>710</v>
      </c>
      <c r="J181" s="3"/>
      <c r="K181" s="30"/>
      <c r="L181" s="413"/>
      <c r="M181" s="3"/>
      <c r="N181" s="414"/>
      <c r="O181" s="73"/>
      <c r="P181" s="15"/>
      <c r="Q181" s="15"/>
    </row>
    <row r="182" spans="1:17" ht="15" customHeight="1">
      <c r="A182" s="320"/>
      <c r="B182" s="74"/>
      <c r="C182" s="330" t="s">
        <v>663</v>
      </c>
      <c r="D182" s="333"/>
      <c r="E182" s="48"/>
      <c r="F182" s="36">
        <v>1221</v>
      </c>
      <c r="G182" s="37" t="s">
        <v>513</v>
      </c>
      <c r="H182" s="331" t="s">
        <v>664</v>
      </c>
      <c r="I182" s="39" t="s">
        <v>713</v>
      </c>
      <c r="J182" s="3"/>
      <c r="K182" s="30"/>
      <c r="L182" s="31"/>
      <c r="M182" s="25"/>
      <c r="N182" s="31"/>
      <c r="O182" s="73"/>
      <c r="P182" s="15"/>
      <c r="Q182" s="15"/>
    </row>
    <row r="183" spans="1:17" ht="15" customHeight="1">
      <c r="A183" s="320"/>
      <c r="B183" s="74"/>
      <c r="C183" s="332" t="s">
        <v>449</v>
      </c>
      <c r="D183" s="333"/>
      <c r="E183" s="48"/>
      <c r="F183" s="36">
        <v>1222</v>
      </c>
      <c r="G183" s="148"/>
      <c r="H183" s="331" t="s">
        <v>554</v>
      </c>
      <c r="I183" s="39" t="s">
        <v>710</v>
      </c>
      <c r="J183" s="3"/>
      <c r="K183" s="30"/>
      <c r="L183" s="149"/>
      <c r="M183" s="3"/>
      <c r="N183" s="150"/>
      <c r="O183" s="73"/>
      <c r="P183" s="15"/>
      <c r="Q183" s="15"/>
    </row>
    <row r="184" spans="1:17" ht="15" customHeight="1">
      <c r="A184" s="320"/>
      <c r="B184" s="74"/>
      <c r="C184" s="332" t="s">
        <v>450</v>
      </c>
      <c r="D184" s="333"/>
      <c r="E184" s="48"/>
      <c r="F184" s="36">
        <v>1223</v>
      </c>
      <c r="G184" s="148"/>
      <c r="H184" s="331" t="s">
        <v>555</v>
      </c>
      <c r="I184" s="39" t="s">
        <v>710</v>
      </c>
      <c r="J184" s="3"/>
      <c r="K184" s="30"/>
      <c r="L184" s="149"/>
      <c r="M184" s="3"/>
      <c r="N184" s="150"/>
      <c r="O184" s="73"/>
      <c r="P184" s="15"/>
      <c r="Q184" s="15"/>
    </row>
    <row r="185" spans="1:17" ht="15" customHeight="1">
      <c r="A185" s="320"/>
      <c r="B185" s="74"/>
      <c r="C185" s="332" t="s">
        <v>451</v>
      </c>
      <c r="D185" s="333"/>
      <c r="E185" s="48"/>
      <c r="F185" s="36">
        <v>1224</v>
      </c>
      <c r="G185" s="148"/>
      <c r="H185" s="331" t="s">
        <v>556</v>
      </c>
      <c r="I185" s="39" t="s">
        <v>710</v>
      </c>
      <c r="J185" s="3"/>
      <c r="K185" s="30"/>
      <c r="L185" s="149"/>
      <c r="M185" s="3"/>
      <c r="N185" s="150"/>
      <c r="O185" s="73"/>
      <c r="P185" s="15"/>
      <c r="Q185" s="15"/>
    </row>
    <row r="186" spans="1:17" ht="15" customHeight="1">
      <c r="A186" s="320"/>
      <c r="B186" s="74"/>
      <c r="C186" s="332" t="s">
        <v>452</v>
      </c>
      <c r="D186" s="333"/>
      <c r="E186" s="48"/>
      <c r="F186" s="36">
        <v>1225</v>
      </c>
      <c r="G186" s="148"/>
      <c r="H186" s="331" t="s">
        <v>557</v>
      </c>
      <c r="I186" s="39" t="s">
        <v>710</v>
      </c>
      <c r="J186" s="3"/>
      <c r="K186" s="30"/>
      <c r="L186" s="149"/>
      <c r="M186" s="3"/>
      <c r="N186" s="150"/>
      <c r="O186" s="73"/>
      <c r="P186" s="15"/>
      <c r="Q186" s="15"/>
    </row>
    <row r="187" spans="1:17" ht="15" customHeight="1">
      <c r="A187" s="320"/>
      <c r="B187" s="74"/>
      <c r="C187" s="330" t="s">
        <v>665</v>
      </c>
      <c r="D187" s="406"/>
      <c r="E187" s="407"/>
      <c r="F187" s="36">
        <v>1705</v>
      </c>
      <c r="G187" s="148"/>
      <c r="H187" s="331" t="s">
        <v>442</v>
      </c>
      <c r="I187" s="39" t="s">
        <v>710</v>
      </c>
      <c r="J187" s="3"/>
      <c r="K187" s="30"/>
      <c r="L187" s="149"/>
      <c r="M187" s="3"/>
      <c r="N187" s="150"/>
      <c r="O187" s="73"/>
      <c r="P187" s="15"/>
      <c r="Q187" s="15"/>
    </row>
    <row r="188" spans="1:17" ht="15" customHeight="1">
      <c r="A188" s="320"/>
      <c r="B188" s="74"/>
      <c r="C188" s="330" t="s">
        <v>666</v>
      </c>
      <c r="D188" s="406"/>
      <c r="E188" s="407"/>
      <c r="F188" s="36">
        <v>1706</v>
      </c>
      <c r="G188" s="148"/>
      <c r="H188" s="331" t="s">
        <v>443</v>
      </c>
      <c r="I188" s="39" t="s">
        <v>710</v>
      </c>
      <c r="J188" s="3"/>
      <c r="K188" s="30"/>
      <c r="L188" s="149"/>
      <c r="M188" s="3"/>
      <c r="N188" s="150"/>
      <c r="O188" s="73"/>
      <c r="P188" s="15"/>
      <c r="Q188" s="15"/>
    </row>
    <row r="189" spans="1:17" ht="15" customHeight="1">
      <c r="A189" s="320"/>
      <c r="B189" s="74"/>
      <c r="C189" s="330" t="s">
        <v>667</v>
      </c>
      <c r="D189" s="406"/>
      <c r="E189" s="407"/>
      <c r="F189" s="36">
        <v>1707</v>
      </c>
      <c r="G189" s="148"/>
      <c r="H189" s="331" t="s">
        <v>668</v>
      </c>
      <c r="I189" s="39" t="s">
        <v>710</v>
      </c>
      <c r="J189" s="3"/>
      <c r="K189" s="30"/>
      <c r="L189" s="149"/>
      <c r="M189" s="3"/>
      <c r="N189" s="150"/>
      <c r="O189" s="73"/>
      <c r="P189" s="15"/>
      <c r="Q189" s="15"/>
    </row>
    <row r="190" spans="1:17" ht="15" customHeight="1">
      <c r="A190" s="320"/>
      <c r="B190" s="74"/>
      <c r="C190" s="330" t="s">
        <v>669</v>
      </c>
      <c r="D190" s="333"/>
      <c r="E190" s="48"/>
      <c r="F190" s="36">
        <v>1226</v>
      </c>
      <c r="G190" s="148"/>
      <c r="H190" s="331" t="s">
        <v>670</v>
      </c>
      <c r="I190" s="39" t="s">
        <v>710</v>
      </c>
      <c r="J190" s="3"/>
      <c r="K190" s="30"/>
      <c r="L190" s="149"/>
      <c r="M190" s="3"/>
      <c r="N190" s="150"/>
      <c r="O190" s="73"/>
      <c r="P190" s="15"/>
      <c r="Q190" s="15"/>
    </row>
    <row r="191" spans="1:17" ht="15" customHeight="1">
      <c r="A191" s="320"/>
      <c r="B191" s="74"/>
      <c r="C191" s="16"/>
      <c r="D191" s="16"/>
      <c r="E191" s="16"/>
      <c r="F191" s="29"/>
      <c r="G191" s="303"/>
      <c r="H191" s="132"/>
      <c r="I191" s="23"/>
      <c r="J191" s="3"/>
      <c r="K191" s="23"/>
      <c r="L191" s="11"/>
      <c r="M191" s="3"/>
      <c r="N191" s="23"/>
      <c r="O191" s="73"/>
      <c r="P191" s="15"/>
      <c r="Q191" s="15"/>
    </row>
    <row r="192" spans="1:17" ht="15" customHeight="1">
      <c r="A192" s="320"/>
      <c r="B192" s="79"/>
      <c r="C192" s="43" t="s">
        <v>210</v>
      </c>
      <c r="D192" s="44"/>
      <c r="E192" s="45"/>
      <c r="F192" s="42" t="s">
        <v>128</v>
      </c>
      <c r="G192" s="303" t="s">
        <v>359</v>
      </c>
      <c r="H192" s="3"/>
      <c r="I192" s="27" t="s">
        <v>11</v>
      </c>
      <c r="J192" s="3"/>
      <c r="K192" s="27" t="s">
        <v>123</v>
      </c>
      <c r="L192" s="27" t="s">
        <v>130</v>
      </c>
      <c r="M192" s="3"/>
      <c r="N192" s="27" t="s">
        <v>132</v>
      </c>
      <c r="O192" s="73"/>
      <c r="P192" s="15"/>
      <c r="Q192" s="15"/>
    </row>
    <row r="193" spans="1:21" ht="15" customHeight="1">
      <c r="A193" s="320"/>
      <c r="B193" s="79"/>
      <c r="C193" s="330" t="s">
        <v>226</v>
      </c>
      <c r="D193" s="47"/>
      <c r="E193" s="48"/>
      <c r="F193" s="31"/>
      <c r="G193" s="31"/>
      <c r="H193" s="336"/>
      <c r="I193" s="31"/>
      <c r="J193" s="3"/>
      <c r="K193" s="31"/>
      <c r="L193" s="31"/>
      <c r="M193" s="25"/>
      <c r="N193" s="31"/>
      <c r="O193" s="73"/>
      <c r="P193" s="15"/>
      <c r="Q193" s="15"/>
    </row>
    <row r="194" spans="1:21" ht="15" customHeight="1">
      <c r="A194" s="320"/>
      <c r="B194" s="74"/>
      <c r="C194" s="332" t="s">
        <v>453</v>
      </c>
      <c r="D194" s="47"/>
      <c r="E194" s="48"/>
      <c r="F194" s="141">
        <v>1121</v>
      </c>
      <c r="G194" s="148"/>
      <c r="H194" s="331" t="s">
        <v>161</v>
      </c>
      <c r="I194" s="39" t="s">
        <v>710</v>
      </c>
      <c r="J194" s="3"/>
      <c r="K194" s="30"/>
      <c r="L194" s="149"/>
      <c r="M194" s="3"/>
      <c r="N194" s="150"/>
      <c r="O194" s="73"/>
      <c r="P194" s="15"/>
      <c r="Q194" s="15"/>
    </row>
    <row r="195" spans="1:21" ht="15" customHeight="1">
      <c r="A195" s="320"/>
      <c r="B195" s="74"/>
      <c r="C195" s="332" t="s">
        <v>454</v>
      </c>
      <c r="D195" s="47"/>
      <c r="E195" s="48"/>
      <c r="F195" s="141">
        <v>1122</v>
      </c>
      <c r="G195" s="148"/>
      <c r="H195" s="331" t="s">
        <v>162</v>
      </c>
      <c r="I195" s="39" t="s">
        <v>710</v>
      </c>
      <c r="J195" s="3"/>
      <c r="K195" s="30"/>
      <c r="L195" s="149"/>
      <c r="M195" s="3"/>
      <c r="N195" s="150"/>
      <c r="O195" s="73"/>
      <c r="P195" s="15"/>
      <c r="Q195" s="15"/>
      <c r="T195" s="8"/>
      <c r="U195" s="8"/>
    </row>
    <row r="196" spans="1:21" ht="15" customHeight="1">
      <c r="A196" s="320"/>
      <c r="B196" s="74"/>
      <c r="C196" s="332" t="s">
        <v>455</v>
      </c>
      <c r="D196" s="47"/>
      <c r="E196" s="48"/>
      <c r="F196" s="141">
        <v>1123</v>
      </c>
      <c r="G196" s="148"/>
      <c r="H196" s="331" t="s">
        <v>163</v>
      </c>
      <c r="I196" s="39" t="s">
        <v>710</v>
      </c>
      <c r="J196" s="3"/>
      <c r="K196" s="30"/>
      <c r="L196" s="149"/>
      <c r="M196" s="3"/>
      <c r="N196" s="150"/>
      <c r="O196" s="73"/>
      <c r="P196" s="15"/>
      <c r="Q196" s="15"/>
      <c r="T196" s="8"/>
      <c r="U196" s="8"/>
    </row>
    <row r="197" spans="1:21" ht="15" customHeight="1">
      <c r="A197" s="320"/>
      <c r="B197" s="74"/>
      <c r="C197" s="332" t="s">
        <v>456</v>
      </c>
      <c r="D197" s="47"/>
      <c r="E197" s="48"/>
      <c r="F197" s="141">
        <v>1124</v>
      </c>
      <c r="G197" s="148"/>
      <c r="H197" s="331" t="s">
        <v>164</v>
      </c>
      <c r="I197" s="39" t="s">
        <v>710</v>
      </c>
      <c r="J197" s="3"/>
      <c r="K197" s="30"/>
      <c r="L197" s="149"/>
      <c r="M197" s="3"/>
      <c r="N197" s="150"/>
      <c r="O197" s="73"/>
      <c r="P197" s="3"/>
      <c r="Q197" s="15"/>
      <c r="T197" s="8"/>
      <c r="U197" s="8"/>
    </row>
    <row r="198" spans="1:21" ht="15" customHeight="1">
      <c r="A198" s="320"/>
      <c r="B198" s="74"/>
      <c r="C198" s="332" t="s">
        <v>457</v>
      </c>
      <c r="D198" s="47"/>
      <c r="E198" s="48"/>
      <c r="F198" s="141">
        <v>1125</v>
      </c>
      <c r="G198" s="148"/>
      <c r="H198" s="331" t="s">
        <v>165</v>
      </c>
      <c r="I198" s="39" t="s">
        <v>710</v>
      </c>
      <c r="J198" s="3"/>
      <c r="K198" s="30"/>
      <c r="L198" s="149"/>
      <c r="M198" s="3"/>
      <c r="N198" s="150"/>
      <c r="O198" s="73"/>
      <c r="P198" s="3"/>
      <c r="Q198" s="15"/>
      <c r="T198" s="8"/>
      <c r="U198" s="8"/>
    </row>
    <row r="199" spans="1:21" ht="15" customHeight="1">
      <c r="A199" s="320"/>
      <c r="B199" s="74"/>
      <c r="C199" s="332" t="s">
        <v>458</v>
      </c>
      <c r="D199" s="47"/>
      <c r="E199" s="48"/>
      <c r="F199" s="141">
        <v>1126</v>
      </c>
      <c r="G199" s="148"/>
      <c r="H199" s="331" t="s">
        <v>166</v>
      </c>
      <c r="I199" s="39" t="s">
        <v>710</v>
      </c>
      <c r="J199" s="3"/>
      <c r="K199" s="30"/>
      <c r="L199" s="149"/>
      <c r="M199" s="3"/>
      <c r="N199" s="150"/>
      <c r="O199" s="73"/>
      <c r="P199" s="15"/>
      <c r="Q199" s="15"/>
    </row>
    <row r="200" spans="1:21" ht="15" customHeight="1">
      <c r="A200" s="320"/>
      <c r="B200" s="74"/>
      <c r="C200" s="332" t="s">
        <v>459</v>
      </c>
      <c r="D200" s="47"/>
      <c r="E200" s="48"/>
      <c r="F200" s="141">
        <v>1127</v>
      </c>
      <c r="G200" s="148"/>
      <c r="H200" s="331" t="s">
        <v>167</v>
      </c>
      <c r="I200" s="39" t="s">
        <v>710</v>
      </c>
      <c r="J200" s="3"/>
      <c r="K200" s="30"/>
      <c r="L200" s="149"/>
      <c r="M200" s="3"/>
      <c r="N200" s="150"/>
      <c r="O200" s="73"/>
      <c r="P200" s="15"/>
      <c r="Q200" s="15"/>
    </row>
    <row r="201" spans="1:21" ht="15" customHeight="1">
      <c r="A201" s="320"/>
      <c r="B201" s="74"/>
      <c r="C201" s="332" t="s">
        <v>460</v>
      </c>
      <c r="D201" s="47"/>
      <c r="E201" s="48"/>
      <c r="F201" s="141">
        <v>1128</v>
      </c>
      <c r="G201" s="148"/>
      <c r="H201" s="331" t="s">
        <v>168</v>
      </c>
      <c r="I201" s="39" t="s">
        <v>710</v>
      </c>
      <c r="J201" s="3"/>
      <c r="K201" s="30"/>
      <c r="L201" s="149"/>
      <c r="M201" s="3"/>
      <c r="N201" s="150"/>
      <c r="O201" s="73"/>
      <c r="P201" s="15"/>
      <c r="Q201" s="15"/>
    </row>
    <row r="202" spans="1:21" ht="15" customHeight="1">
      <c r="A202" s="320"/>
      <c r="B202" s="74"/>
      <c r="C202" s="332" t="s">
        <v>461</v>
      </c>
      <c r="D202" s="47"/>
      <c r="E202" s="48"/>
      <c r="F202" s="141">
        <v>1129</v>
      </c>
      <c r="G202" s="148"/>
      <c r="H202" s="331" t="s">
        <v>169</v>
      </c>
      <c r="I202" s="39" t="s">
        <v>710</v>
      </c>
      <c r="J202" s="3"/>
      <c r="K202" s="30"/>
      <c r="L202" s="149"/>
      <c r="M202" s="3"/>
      <c r="N202" s="150"/>
      <c r="O202" s="73"/>
      <c r="P202" s="15"/>
      <c r="Q202" s="15"/>
    </row>
    <row r="203" spans="1:21" ht="15" customHeight="1">
      <c r="A203" s="320"/>
      <c r="B203" s="74"/>
      <c r="C203" s="332" t="s">
        <v>462</v>
      </c>
      <c r="D203" s="47"/>
      <c r="E203" s="48"/>
      <c r="F203" s="141">
        <v>1130</v>
      </c>
      <c r="G203" s="148"/>
      <c r="H203" s="331" t="s">
        <v>170</v>
      </c>
      <c r="I203" s="39" t="s">
        <v>710</v>
      </c>
      <c r="J203" s="3"/>
      <c r="K203" s="30"/>
      <c r="L203" s="149"/>
      <c r="M203" s="3"/>
      <c r="N203" s="150"/>
      <c r="O203" s="73"/>
      <c r="P203" s="15"/>
      <c r="Q203" s="15"/>
    </row>
    <row r="204" spans="1:21" ht="15" customHeight="1">
      <c r="A204" s="320"/>
      <c r="B204" s="74"/>
      <c r="C204" s="332" t="s">
        <v>463</v>
      </c>
      <c r="D204" s="47"/>
      <c r="E204" s="48"/>
      <c r="F204" s="141">
        <v>1131</v>
      </c>
      <c r="G204" s="148"/>
      <c r="H204" s="331" t="s">
        <v>171</v>
      </c>
      <c r="I204" s="39" t="s">
        <v>710</v>
      </c>
      <c r="J204" s="3"/>
      <c r="K204" s="30"/>
      <c r="L204" s="149"/>
      <c r="M204" s="3"/>
      <c r="N204" s="150"/>
      <c r="O204" s="73"/>
      <c r="P204" s="15"/>
      <c r="Q204" s="15"/>
    </row>
    <row r="205" spans="1:21" ht="15" customHeight="1">
      <c r="A205" s="320"/>
      <c r="B205" s="74"/>
      <c r="C205" s="332" t="s">
        <v>464</v>
      </c>
      <c r="D205" s="47"/>
      <c r="E205" s="48"/>
      <c r="F205" s="141">
        <v>1132</v>
      </c>
      <c r="G205" s="148"/>
      <c r="H205" s="331" t="s">
        <v>172</v>
      </c>
      <c r="I205" s="39" t="s">
        <v>710</v>
      </c>
      <c r="J205" s="3"/>
      <c r="K205" s="30"/>
      <c r="L205" s="149"/>
      <c r="M205" s="3"/>
      <c r="N205" s="150"/>
      <c r="O205" s="73"/>
      <c r="P205" s="15"/>
      <c r="Q205" s="15"/>
    </row>
    <row r="206" spans="1:21" ht="15" customHeight="1">
      <c r="A206" s="320"/>
      <c r="B206" s="74"/>
      <c r="C206" s="332" t="s">
        <v>465</v>
      </c>
      <c r="D206" s="47"/>
      <c r="E206" s="48"/>
      <c r="F206" s="141">
        <v>1133</v>
      </c>
      <c r="G206" s="148"/>
      <c r="H206" s="331" t="s">
        <v>173</v>
      </c>
      <c r="I206" s="39" t="s">
        <v>710</v>
      </c>
      <c r="J206" s="3"/>
      <c r="K206" s="30"/>
      <c r="L206" s="149"/>
      <c r="M206" s="3"/>
      <c r="N206" s="150"/>
      <c r="O206" s="73"/>
      <c r="P206" s="15"/>
      <c r="Q206" s="15"/>
    </row>
    <row r="207" spans="1:21" ht="15" customHeight="1">
      <c r="A207" s="320"/>
      <c r="B207" s="74"/>
      <c r="C207" s="332" t="s">
        <v>466</v>
      </c>
      <c r="D207" s="47"/>
      <c r="E207" s="48"/>
      <c r="F207" s="141">
        <v>1134</v>
      </c>
      <c r="G207" s="148"/>
      <c r="H207" s="331" t="s">
        <v>219</v>
      </c>
      <c r="I207" s="39" t="s">
        <v>710</v>
      </c>
      <c r="J207" s="3"/>
      <c r="K207" s="30"/>
      <c r="L207" s="149"/>
      <c r="M207" s="3"/>
      <c r="N207" s="150"/>
      <c r="O207" s="73"/>
      <c r="P207" s="15"/>
      <c r="Q207" s="15"/>
    </row>
    <row r="208" spans="1:21" ht="15" customHeight="1">
      <c r="A208" s="320"/>
      <c r="B208" s="74"/>
      <c r="C208" s="332" t="s">
        <v>467</v>
      </c>
      <c r="D208" s="47"/>
      <c r="E208" s="48"/>
      <c r="F208" s="141">
        <v>1135</v>
      </c>
      <c r="G208" s="148"/>
      <c r="H208" s="331" t="s">
        <v>211</v>
      </c>
      <c r="I208" s="39" t="s">
        <v>710</v>
      </c>
      <c r="J208" s="3"/>
      <c r="K208" s="30"/>
      <c r="L208" s="149"/>
      <c r="M208" s="3"/>
      <c r="N208" s="150"/>
      <c r="O208" s="73"/>
      <c r="P208" s="15"/>
      <c r="Q208" s="15"/>
    </row>
    <row r="209" spans="1:17" ht="15" customHeight="1">
      <c r="A209" s="320"/>
      <c r="B209" s="74"/>
      <c r="C209" s="330" t="s">
        <v>558</v>
      </c>
      <c r="D209" s="47"/>
      <c r="E209" s="48"/>
      <c r="F209" s="141">
        <v>1136</v>
      </c>
      <c r="G209" s="148"/>
      <c r="H209" s="331" t="s">
        <v>174</v>
      </c>
      <c r="I209" s="39" t="s">
        <v>710</v>
      </c>
      <c r="J209" s="3"/>
      <c r="K209" s="30"/>
      <c r="L209" s="149"/>
      <c r="M209" s="3"/>
      <c r="N209" s="150"/>
      <c r="O209" s="73"/>
      <c r="P209" s="15"/>
      <c r="Q209" s="15"/>
    </row>
    <row r="210" spans="1:17" ht="15" customHeight="1">
      <c r="A210" s="320"/>
      <c r="B210" s="74"/>
      <c r="C210" s="332" t="s">
        <v>517</v>
      </c>
      <c r="D210" s="47"/>
      <c r="E210" s="48"/>
      <c r="F210" s="141">
        <v>1266</v>
      </c>
      <c r="G210" s="148"/>
      <c r="H210" s="331" t="s">
        <v>559</v>
      </c>
      <c r="I210" s="39" t="s">
        <v>710</v>
      </c>
      <c r="J210" s="3"/>
      <c r="K210" s="30"/>
      <c r="L210" s="149"/>
      <c r="M210" s="3"/>
      <c r="N210" s="150"/>
      <c r="O210" s="73"/>
      <c r="P210" s="15"/>
      <c r="Q210" s="15"/>
    </row>
    <row r="211" spans="1:17" ht="15" customHeight="1">
      <c r="A211" s="320"/>
      <c r="B211" s="74"/>
      <c r="C211" s="337" t="s">
        <v>175</v>
      </c>
      <c r="D211" s="47"/>
      <c r="E211" s="48"/>
      <c r="F211" s="141">
        <v>1137</v>
      </c>
      <c r="G211" s="148"/>
      <c r="H211" s="331" t="s">
        <v>179</v>
      </c>
      <c r="I211" s="39" t="s">
        <v>710</v>
      </c>
      <c r="J211" s="3"/>
      <c r="K211" s="30"/>
      <c r="L211" s="149"/>
      <c r="M211" s="3"/>
      <c r="N211" s="150"/>
      <c r="O211" s="73"/>
      <c r="P211" s="15"/>
      <c r="Q211" s="15"/>
    </row>
    <row r="212" spans="1:17" ht="15" customHeight="1">
      <c r="A212" s="320"/>
      <c r="B212" s="74"/>
      <c r="C212" s="332" t="s">
        <v>518</v>
      </c>
      <c r="D212" s="47"/>
      <c r="E212" s="48"/>
      <c r="F212" s="141">
        <v>1267</v>
      </c>
      <c r="G212" s="148"/>
      <c r="H212" s="331" t="s">
        <v>560</v>
      </c>
      <c r="I212" s="39" t="s">
        <v>710</v>
      </c>
      <c r="J212" s="3"/>
      <c r="K212" s="30"/>
      <c r="L212" s="149"/>
      <c r="M212" s="3"/>
      <c r="N212" s="150"/>
      <c r="O212" s="73"/>
      <c r="P212" s="15"/>
      <c r="Q212" s="15"/>
    </row>
    <row r="213" spans="1:17" ht="15" customHeight="1">
      <c r="A213" s="320"/>
      <c r="B213" s="74"/>
      <c r="C213" s="337" t="s">
        <v>176</v>
      </c>
      <c r="D213" s="47"/>
      <c r="E213" s="48"/>
      <c r="F213" s="141">
        <v>1138</v>
      </c>
      <c r="G213" s="148"/>
      <c r="H213" s="331" t="s">
        <v>180</v>
      </c>
      <c r="I213" s="39" t="s">
        <v>710</v>
      </c>
      <c r="J213" s="3"/>
      <c r="K213" s="30"/>
      <c r="L213" s="149"/>
      <c r="M213" s="3"/>
      <c r="N213" s="150"/>
      <c r="O213" s="73"/>
      <c r="P213" s="15"/>
      <c r="Q213" s="15"/>
    </row>
    <row r="214" spans="1:17" ht="15" customHeight="1">
      <c r="A214" s="322"/>
      <c r="B214" s="74"/>
      <c r="C214" s="332" t="s">
        <v>519</v>
      </c>
      <c r="D214" s="47"/>
      <c r="E214" s="48"/>
      <c r="F214" s="141">
        <v>1268</v>
      </c>
      <c r="G214" s="148"/>
      <c r="H214" s="331" t="s">
        <v>561</v>
      </c>
      <c r="I214" s="39" t="s">
        <v>710</v>
      </c>
      <c r="J214" s="3"/>
      <c r="K214" s="30"/>
      <c r="L214" s="149"/>
      <c r="M214" s="3"/>
      <c r="N214" s="150"/>
      <c r="O214" s="73"/>
      <c r="P214" s="15"/>
      <c r="Q214" s="15"/>
    </row>
    <row r="215" spans="1:17" ht="15" customHeight="1">
      <c r="A215" s="322"/>
      <c r="B215" s="74"/>
      <c r="C215" s="337" t="s">
        <v>177</v>
      </c>
      <c r="D215" s="47"/>
      <c r="E215" s="48"/>
      <c r="F215" s="141">
        <v>1139</v>
      </c>
      <c r="G215" s="148"/>
      <c r="H215" s="331" t="s">
        <v>181</v>
      </c>
      <c r="I215" s="39" t="s">
        <v>710</v>
      </c>
      <c r="J215" s="3"/>
      <c r="K215" s="30"/>
      <c r="L215" s="149"/>
      <c r="M215" s="3"/>
      <c r="N215" s="150"/>
      <c r="O215" s="73"/>
      <c r="P215" s="15"/>
      <c r="Q215" s="15"/>
    </row>
    <row r="216" spans="1:17" ht="15" customHeight="1">
      <c r="A216" s="322"/>
      <c r="B216" s="74"/>
      <c r="C216" s="332" t="s">
        <v>520</v>
      </c>
      <c r="D216" s="47"/>
      <c r="E216" s="48"/>
      <c r="F216" s="141">
        <v>1269</v>
      </c>
      <c r="G216" s="148"/>
      <c r="H216" s="331" t="s">
        <v>562</v>
      </c>
      <c r="I216" s="39" t="s">
        <v>710</v>
      </c>
      <c r="J216" s="3"/>
      <c r="K216" s="30"/>
      <c r="L216" s="149"/>
      <c r="M216" s="3"/>
      <c r="N216" s="150"/>
      <c r="O216" s="73"/>
      <c r="P216" s="15"/>
      <c r="Q216" s="15"/>
    </row>
    <row r="217" spans="1:17" ht="15" customHeight="1">
      <c r="A217" s="322"/>
      <c r="B217" s="74"/>
      <c r="C217" s="337" t="s">
        <v>178</v>
      </c>
      <c r="D217" s="47"/>
      <c r="E217" s="48"/>
      <c r="F217" s="141">
        <v>1140</v>
      </c>
      <c r="G217" s="148"/>
      <c r="H217" s="331" t="s">
        <v>182</v>
      </c>
      <c r="I217" s="39" t="s">
        <v>710</v>
      </c>
      <c r="J217" s="3"/>
      <c r="K217" s="30"/>
      <c r="L217" s="149"/>
      <c r="M217" s="3"/>
      <c r="N217" s="150"/>
      <c r="O217" s="73"/>
      <c r="P217" s="15"/>
      <c r="Q217" s="15"/>
    </row>
    <row r="218" spans="1:17" ht="15" customHeight="1">
      <c r="A218" s="322"/>
      <c r="B218" s="74"/>
      <c r="C218" s="332" t="s">
        <v>521</v>
      </c>
      <c r="D218" s="47"/>
      <c r="E218" s="48"/>
      <c r="F218" s="141">
        <v>1270</v>
      </c>
      <c r="G218" s="148"/>
      <c r="H218" s="331" t="s">
        <v>563</v>
      </c>
      <c r="I218" s="39" t="s">
        <v>710</v>
      </c>
      <c r="J218" s="3"/>
      <c r="K218" s="30"/>
      <c r="L218" s="149"/>
      <c r="M218" s="3"/>
      <c r="N218" s="150"/>
      <c r="O218" s="73"/>
      <c r="P218" s="15"/>
      <c r="Q218" s="15"/>
    </row>
    <row r="219" spans="1:17" ht="15" customHeight="1">
      <c r="A219" s="322"/>
      <c r="B219" s="74"/>
      <c r="C219" s="330" t="s">
        <v>217</v>
      </c>
      <c r="D219" s="333"/>
      <c r="E219" s="48"/>
      <c r="F219" s="141">
        <v>1141</v>
      </c>
      <c r="G219" s="148"/>
      <c r="H219" s="331" t="s">
        <v>183</v>
      </c>
      <c r="I219" s="39" t="s">
        <v>710</v>
      </c>
      <c r="J219" s="3"/>
      <c r="K219" s="30"/>
      <c r="L219" s="149"/>
      <c r="M219" s="3"/>
      <c r="N219" s="150"/>
      <c r="O219" s="73"/>
      <c r="P219" s="15"/>
      <c r="Q219" s="15"/>
    </row>
    <row r="220" spans="1:17" ht="15" customHeight="1">
      <c r="A220" s="322"/>
      <c r="B220" s="74"/>
      <c r="C220" s="330" t="s">
        <v>212</v>
      </c>
      <c r="D220" s="333"/>
      <c r="E220" s="48"/>
      <c r="F220" s="141">
        <v>1142</v>
      </c>
      <c r="G220" s="148"/>
      <c r="H220" s="331" t="s">
        <v>184</v>
      </c>
      <c r="I220" s="39" t="s">
        <v>710</v>
      </c>
      <c r="J220" s="3"/>
      <c r="K220" s="30"/>
      <c r="L220" s="149"/>
      <c r="M220" s="3"/>
      <c r="N220" s="150"/>
      <c r="O220" s="73"/>
      <c r="P220" s="15"/>
      <c r="Q220" s="15"/>
    </row>
    <row r="221" spans="1:17" ht="15" customHeight="1">
      <c r="A221" s="322"/>
      <c r="B221" s="74"/>
      <c r="C221" s="330" t="s">
        <v>213</v>
      </c>
      <c r="D221" s="333"/>
      <c r="E221" s="48"/>
      <c r="F221" s="141">
        <v>1143</v>
      </c>
      <c r="G221" s="148"/>
      <c r="H221" s="331" t="s">
        <v>185</v>
      </c>
      <c r="I221" s="39" t="s">
        <v>710</v>
      </c>
      <c r="J221" s="3"/>
      <c r="K221" s="30"/>
      <c r="L221" s="149"/>
      <c r="M221" s="3"/>
      <c r="N221" s="150"/>
      <c r="O221" s="73"/>
      <c r="P221" s="15"/>
      <c r="Q221" s="15"/>
    </row>
    <row r="222" spans="1:17" ht="15" customHeight="1">
      <c r="A222" s="322"/>
      <c r="B222" s="74"/>
      <c r="C222" s="330" t="s">
        <v>214</v>
      </c>
      <c r="D222" s="333"/>
      <c r="E222" s="48"/>
      <c r="F222" s="141">
        <v>1144</v>
      </c>
      <c r="G222" s="148"/>
      <c r="H222" s="331" t="s">
        <v>155</v>
      </c>
      <c r="I222" s="39" t="s">
        <v>710</v>
      </c>
      <c r="J222" s="3"/>
      <c r="K222" s="30"/>
      <c r="L222" s="149"/>
      <c r="M222" s="3"/>
      <c r="N222" s="150"/>
      <c r="O222" s="73"/>
      <c r="P222" s="15"/>
      <c r="Q222" s="15"/>
    </row>
    <row r="223" spans="1:17" ht="15" customHeight="1">
      <c r="A223" s="322"/>
      <c r="B223" s="74"/>
      <c r="C223" s="330" t="s">
        <v>215</v>
      </c>
      <c r="D223" s="333"/>
      <c r="E223" s="48"/>
      <c r="F223" s="141">
        <v>1145</v>
      </c>
      <c r="G223" s="148"/>
      <c r="H223" s="331" t="s">
        <v>156</v>
      </c>
      <c r="I223" s="39" t="s">
        <v>710</v>
      </c>
      <c r="J223" s="3"/>
      <c r="K223" s="30"/>
      <c r="L223" s="149"/>
      <c r="M223" s="3"/>
      <c r="N223" s="150"/>
      <c r="O223" s="73"/>
      <c r="P223" s="15"/>
      <c r="Q223" s="15"/>
    </row>
    <row r="224" spans="1:17" ht="15" customHeight="1">
      <c r="A224" s="322"/>
      <c r="B224" s="74"/>
      <c r="C224" s="330" t="s">
        <v>671</v>
      </c>
      <c r="D224" s="333"/>
      <c r="E224" s="48"/>
      <c r="F224" s="36">
        <v>1708</v>
      </c>
      <c r="G224" s="148"/>
      <c r="H224" s="331" t="s">
        <v>672</v>
      </c>
      <c r="I224" s="39" t="s">
        <v>710</v>
      </c>
      <c r="J224" s="3"/>
      <c r="K224" s="30"/>
      <c r="L224" s="149"/>
      <c r="M224" s="3"/>
      <c r="N224" s="415"/>
      <c r="O224" s="73"/>
      <c r="P224" s="15"/>
      <c r="Q224" s="15"/>
    </row>
    <row r="225" spans="1:17" ht="15" customHeight="1">
      <c r="A225" s="322"/>
      <c r="B225" s="74"/>
      <c r="C225" s="16"/>
      <c r="D225" s="16"/>
      <c r="E225" s="16"/>
      <c r="F225" s="29"/>
      <c r="G225" s="303"/>
      <c r="H225" s="132"/>
      <c r="I225" s="23"/>
      <c r="J225" s="3"/>
      <c r="K225" s="23"/>
      <c r="L225" s="11"/>
      <c r="M225" s="3"/>
      <c r="N225" s="23"/>
      <c r="O225" s="73"/>
      <c r="P225" s="15"/>
      <c r="Q225" s="15"/>
    </row>
    <row r="226" spans="1:17" ht="15" customHeight="1">
      <c r="A226" s="322"/>
      <c r="B226" s="74"/>
      <c r="C226" s="43" t="s">
        <v>468</v>
      </c>
      <c r="D226" s="44"/>
      <c r="E226" s="45"/>
      <c r="F226" s="59" t="s">
        <v>128</v>
      </c>
      <c r="G226" s="303" t="s">
        <v>359</v>
      </c>
      <c r="H226" s="23"/>
      <c r="I226" s="27" t="s">
        <v>11</v>
      </c>
      <c r="J226" s="3"/>
      <c r="K226" s="27" t="s">
        <v>123</v>
      </c>
      <c r="L226" s="27" t="s">
        <v>130</v>
      </c>
      <c r="M226" s="3"/>
      <c r="N226" s="27" t="s">
        <v>132</v>
      </c>
      <c r="O226" s="73"/>
      <c r="P226" s="15"/>
      <c r="Q226" s="15"/>
    </row>
    <row r="227" spans="1:17" ht="15" customHeight="1">
      <c r="A227" s="322"/>
      <c r="B227" s="74"/>
      <c r="C227" s="330" t="s">
        <v>469</v>
      </c>
      <c r="D227" s="333"/>
      <c r="E227" s="48"/>
      <c r="F227" s="141">
        <v>1227</v>
      </c>
      <c r="G227" s="148"/>
      <c r="H227" s="331" t="s">
        <v>187</v>
      </c>
      <c r="I227" s="39" t="s">
        <v>710</v>
      </c>
      <c r="J227" s="3"/>
      <c r="K227" s="30"/>
      <c r="L227" s="149"/>
      <c r="M227" s="3"/>
      <c r="N227" s="150"/>
      <c r="O227" s="73"/>
      <c r="P227" s="15"/>
      <c r="Q227" s="15"/>
    </row>
    <row r="228" spans="1:17" ht="15" customHeight="1">
      <c r="A228" s="322"/>
      <c r="B228" s="74"/>
      <c r="C228" s="330" t="s">
        <v>522</v>
      </c>
      <c r="D228" s="333"/>
      <c r="E228" s="48"/>
      <c r="F228" s="141">
        <v>1300</v>
      </c>
      <c r="G228" s="148"/>
      <c r="H228" s="331" t="s">
        <v>188</v>
      </c>
      <c r="I228" s="39" t="s">
        <v>710</v>
      </c>
      <c r="J228" s="3"/>
      <c r="K228" s="30"/>
      <c r="L228" s="149"/>
      <c r="M228" s="3"/>
      <c r="N228" s="150"/>
      <c r="O228" s="73"/>
      <c r="P228" s="15"/>
      <c r="Q228" s="15"/>
    </row>
    <row r="229" spans="1:17" ht="15" customHeight="1">
      <c r="A229" s="320"/>
      <c r="B229" s="74"/>
      <c r="C229" s="330" t="s">
        <v>523</v>
      </c>
      <c r="D229" s="333"/>
      <c r="E229" s="48"/>
      <c r="F229" s="141">
        <v>1271</v>
      </c>
      <c r="G229" s="148"/>
      <c r="H229" s="331" t="s">
        <v>564</v>
      </c>
      <c r="I229" s="39" t="s">
        <v>710</v>
      </c>
      <c r="J229" s="3"/>
      <c r="K229" s="30"/>
      <c r="L229" s="149"/>
      <c r="M229" s="3"/>
      <c r="N229" s="150"/>
      <c r="O229" s="73"/>
      <c r="P229" s="15"/>
      <c r="Q229" s="15"/>
    </row>
    <row r="230" spans="1:17" ht="15" customHeight="1">
      <c r="A230" s="320"/>
      <c r="B230" s="74"/>
      <c r="C230" s="337" t="s">
        <v>524</v>
      </c>
      <c r="D230" s="338"/>
      <c r="E230" s="48"/>
      <c r="F230" s="141">
        <v>1272</v>
      </c>
      <c r="G230" s="148"/>
      <c r="H230" s="331" t="s">
        <v>565</v>
      </c>
      <c r="I230" s="39" t="s">
        <v>710</v>
      </c>
      <c r="J230" s="3"/>
      <c r="K230" s="30"/>
      <c r="L230" s="149"/>
      <c r="M230" s="3"/>
      <c r="N230" s="150"/>
      <c r="O230" s="73"/>
      <c r="P230" s="15"/>
      <c r="Q230" s="15"/>
    </row>
    <row r="231" spans="1:17" ht="15" customHeight="1">
      <c r="A231" s="320"/>
      <c r="B231" s="74"/>
      <c r="C231" s="330" t="s">
        <v>673</v>
      </c>
      <c r="D231" s="333"/>
      <c r="E231" s="48"/>
      <c r="F231" s="141">
        <v>1275</v>
      </c>
      <c r="G231" s="148"/>
      <c r="H231" s="331" t="s">
        <v>674</v>
      </c>
      <c r="I231" s="39" t="s">
        <v>710</v>
      </c>
      <c r="J231" s="3"/>
      <c r="K231" s="30"/>
      <c r="L231" s="149"/>
      <c r="M231" s="3"/>
      <c r="N231" s="150"/>
      <c r="O231" s="73"/>
      <c r="P231" s="15"/>
      <c r="Q231" s="15"/>
    </row>
    <row r="232" spans="1:17" ht="15" customHeight="1">
      <c r="A232" s="320"/>
      <c r="B232" s="74"/>
      <c r="C232" s="330" t="s">
        <v>675</v>
      </c>
      <c r="D232" s="333"/>
      <c r="E232" s="48"/>
      <c r="F232" s="141">
        <v>1229</v>
      </c>
      <c r="G232" s="148"/>
      <c r="H232" s="331" t="s">
        <v>676</v>
      </c>
      <c r="I232" s="39" t="s">
        <v>710</v>
      </c>
      <c r="J232" s="3"/>
      <c r="K232" s="30"/>
      <c r="L232" s="149"/>
      <c r="M232" s="3"/>
      <c r="N232" s="150"/>
      <c r="O232" s="73"/>
      <c r="P232" s="15"/>
      <c r="Q232" s="15"/>
    </row>
    <row r="233" spans="1:17" ht="15" customHeight="1">
      <c r="A233" s="322"/>
      <c r="B233" s="74"/>
      <c r="C233" s="16"/>
      <c r="D233" s="16"/>
      <c r="E233" s="16"/>
      <c r="F233" s="29"/>
      <c r="G233" s="303"/>
      <c r="H233" s="132"/>
      <c r="I233" s="23"/>
      <c r="J233" s="3"/>
      <c r="K233" s="23"/>
      <c r="L233" s="11"/>
      <c r="M233" s="3"/>
      <c r="N233" s="23"/>
      <c r="O233" s="73"/>
      <c r="P233" s="15"/>
      <c r="Q233" s="15"/>
    </row>
    <row r="234" spans="1:17" ht="15" customHeight="1">
      <c r="A234" s="322"/>
      <c r="B234" s="74"/>
      <c r="C234" s="43" t="s">
        <v>470</v>
      </c>
      <c r="D234" s="44"/>
      <c r="E234" s="45"/>
      <c r="F234" s="59" t="s">
        <v>128</v>
      </c>
      <c r="G234" s="303" t="s">
        <v>359</v>
      </c>
      <c r="H234" s="23"/>
      <c r="I234" s="27" t="s">
        <v>11</v>
      </c>
      <c r="J234" s="3"/>
      <c r="K234" s="27" t="s">
        <v>123</v>
      </c>
      <c r="L234" s="27" t="s">
        <v>130</v>
      </c>
      <c r="M234" s="3"/>
      <c r="N234" s="27" t="s">
        <v>132</v>
      </c>
      <c r="O234" s="73"/>
      <c r="P234" s="15"/>
      <c r="Q234" s="15"/>
    </row>
    <row r="235" spans="1:17">
      <c r="A235" s="320"/>
      <c r="B235" s="74"/>
      <c r="C235" s="330" t="s">
        <v>186</v>
      </c>
      <c r="D235" s="47"/>
      <c r="E235" s="48"/>
      <c r="F235" s="36">
        <v>1146</v>
      </c>
      <c r="G235" s="148"/>
      <c r="H235" s="331" t="s">
        <v>157</v>
      </c>
      <c r="I235" s="39" t="s">
        <v>710</v>
      </c>
      <c r="J235" s="3"/>
      <c r="K235" s="30"/>
      <c r="L235" s="149"/>
      <c r="M235" s="3"/>
      <c r="N235" s="150"/>
      <c r="O235" s="73"/>
      <c r="P235" s="15"/>
      <c r="Q235" s="15"/>
    </row>
    <row r="236" spans="1:17">
      <c r="A236" s="320"/>
      <c r="B236" s="74"/>
      <c r="C236" s="330" t="s">
        <v>471</v>
      </c>
      <c r="D236" s="47"/>
      <c r="E236" s="48"/>
      <c r="F236" s="36">
        <v>1148</v>
      </c>
      <c r="G236" s="148"/>
      <c r="H236" s="331" t="s">
        <v>158</v>
      </c>
      <c r="I236" s="39" t="s">
        <v>710</v>
      </c>
      <c r="J236" s="3"/>
      <c r="K236" s="30"/>
      <c r="L236" s="149"/>
      <c r="M236" s="3"/>
      <c r="N236" s="150"/>
      <c r="O236" s="73"/>
      <c r="P236" s="15"/>
      <c r="Q236" s="15"/>
    </row>
    <row r="237" spans="1:17">
      <c r="A237" s="320"/>
      <c r="B237" s="74"/>
      <c r="C237" s="332" t="s">
        <v>472</v>
      </c>
      <c r="D237" s="47"/>
      <c r="E237" s="48"/>
      <c r="F237" s="36">
        <v>1149</v>
      </c>
      <c r="G237" s="148"/>
      <c r="H237" s="331" t="s">
        <v>473</v>
      </c>
      <c r="I237" s="39" t="s">
        <v>710</v>
      </c>
      <c r="J237" s="3"/>
      <c r="K237" s="30"/>
      <c r="L237" s="149"/>
      <c r="M237" s="3"/>
      <c r="N237" s="150"/>
      <c r="O237" s="73"/>
      <c r="P237" s="15"/>
      <c r="Q237" s="15"/>
    </row>
    <row r="238" spans="1:17">
      <c r="A238" s="320"/>
      <c r="B238" s="74"/>
      <c r="C238" s="330" t="s">
        <v>677</v>
      </c>
      <c r="D238" s="47"/>
      <c r="E238" s="48"/>
      <c r="F238" s="36">
        <v>1711</v>
      </c>
      <c r="G238" s="148"/>
      <c r="H238" s="331" t="s">
        <v>566</v>
      </c>
      <c r="I238" s="39" t="s">
        <v>710</v>
      </c>
      <c r="J238" s="3"/>
      <c r="K238" s="30"/>
      <c r="L238" s="149"/>
      <c r="M238" s="3"/>
      <c r="N238" s="150"/>
      <c r="O238" s="73"/>
      <c r="P238" s="15"/>
      <c r="Q238" s="15"/>
    </row>
    <row r="239" spans="1:17">
      <c r="A239" s="320"/>
      <c r="B239" s="74"/>
      <c r="C239" s="330" t="s">
        <v>678</v>
      </c>
      <c r="D239" s="339"/>
      <c r="E239" s="340"/>
      <c r="F239" s="36">
        <v>1279</v>
      </c>
      <c r="G239" s="148"/>
      <c r="H239" s="331" t="s">
        <v>567</v>
      </c>
      <c r="I239" s="39" t="s">
        <v>710</v>
      </c>
      <c r="J239" s="3"/>
      <c r="K239" s="30"/>
      <c r="L239" s="149"/>
      <c r="M239" s="3"/>
      <c r="N239" s="150"/>
      <c r="O239" s="73"/>
      <c r="P239" s="15"/>
      <c r="Q239" s="15"/>
    </row>
    <row r="240" spans="1:17" ht="15" customHeight="1">
      <c r="A240" s="320"/>
      <c r="B240" s="74"/>
      <c r="C240" s="330" t="s">
        <v>679</v>
      </c>
      <c r="D240" s="339"/>
      <c r="E240" s="340"/>
      <c r="F240" s="36">
        <v>1712</v>
      </c>
      <c r="G240" s="148"/>
      <c r="H240" s="331" t="s">
        <v>568</v>
      </c>
      <c r="I240" s="39" t="s">
        <v>710</v>
      </c>
      <c r="J240" s="3"/>
      <c r="K240" s="30"/>
      <c r="L240" s="149"/>
      <c r="M240" s="3"/>
      <c r="N240" s="150"/>
      <c r="O240" s="73"/>
      <c r="P240" s="15"/>
      <c r="Q240" s="15"/>
    </row>
    <row r="241" spans="1:17" ht="15" customHeight="1">
      <c r="A241" s="320"/>
      <c r="B241" s="74"/>
      <c r="C241" s="330" t="s">
        <v>680</v>
      </c>
      <c r="D241" s="339"/>
      <c r="E241" s="340"/>
      <c r="F241" s="36">
        <v>1280</v>
      </c>
      <c r="G241" s="148"/>
      <c r="H241" s="331" t="s">
        <v>569</v>
      </c>
      <c r="I241" s="39" t="s">
        <v>710</v>
      </c>
      <c r="J241" s="3"/>
      <c r="K241" s="30"/>
      <c r="L241" s="149"/>
      <c r="M241" s="3"/>
      <c r="N241" s="150"/>
      <c r="O241" s="73"/>
      <c r="P241" s="15"/>
      <c r="Q241" s="15"/>
    </row>
    <row r="242" spans="1:17" ht="15" customHeight="1">
      <c r="A242" s="320"/>
      <c r="B242" s="74"/>
      <c r="C242" s="330" t="s">
        <v>681</v>
      </c>
      <c r="D242" s="339"/>
      <c r="E242" s="340"/>
      <c r="F242" s="36">
        <v>1281</v>
      </c>
      <c r="G242" s="148"/>
      <c r="H242" s="331" t="s">
        <v>570</v>
      </c>
      <c r="I242" s="39" t="s">
        <v>710</v>
      </c>
      <c r="J242" s="3"/>
      <c r="K242" s="30"/>
      <c r="L242" s="149"/>
      <c r="M242" s="3"/>
      <c r="N242" s="150"/>
      <c r="O242" s="73"/>
      <c r="P242" s="15"/>
      <c r="Q242" s="15"/>
    </row>
    <row r="243" spans="1:17" ht="15" customHeight="1">
      <c r="A243" s="320"/>
      <c r="B243" s="74"/>
      <c r="C243" s="330" t="s">
        <v>682</v>
      </c>
      <c r="D243" s="339"/>
      <c r="E243" s="340"/>
      <c r="F243" s="36">
        <v>1282</v>
      </c>
      <c r="G243" s="148"/>
      <c r="H243" s="331" t="s">
        <v>683</v>
      </c>
      <c r="I243" s="39" t="s">
        <v>710</v>
      </c>
      <c r="J243" s="3"/>
      <c r="K243" s="30"/>
      <c r="L243" s="149"/>
      <c r="M243" s="3"/>
      <c r="N243" s="150"/>
      <c r="O243" s="73"/>
      <c r="P243" s="15"/>
      <c r="Q243" s="15"/>
    </row>
    <row r="244" spans="1:17" ht="15" customHeight="1">
      <c r="A244" s="320"/>
      <c r="B244" s="74"/>
      <c r="C244" s="332" t="s">
        <v>525</v>
      </c>
      <c r="D244" s="339"/>
      <c r="E244" s="340"/>
      <c r="F244" s="36">
        <v>1283</v>
      </c>
      <c r="G244" s="148"/>
      <c r="H244" s="331" t="s">
        <v>571</v>
      </c>
      <c r="I244" s="39" t="s">
        <v>710</v>
      </c>
      <c r="J244" s="3"/>
      <c r="K244" s="30"/>
      <c r="L244" s="149"/>
      <c r="M244" s="3"/>
      <c r="N244" s="150"/>
      <c r="O244" s="73"/>
      <c r="P244" s="15"/>
      <c r="Q244" s="15"/>
    </row>
    <row r="245" spans="1:17" ht="15" customHeight="1">
      <c r="A245" s="320"/>
      <c r="B245" s="74"/>
      <c r="C245" s="330" t="s">
        <v>684</v>
      </c>
      <c r="D245" s="339"/>
      <c r="E245" s="340"/>
      <c r="F245" s="36">
        <v>1284</v>
      </c>
      <c r="G245" s="148"/>
      <c r="H245" s="331" t="s">
        <v>685</v>
      </c>
      <c r="I245" s="39" t="s">
        <v>710</v>
      </c>
      <c r="J245" s="3"/>
      <c r="K245" s="30"/>
      <c r="L245" s="149"/>
      <c r="M245" s="3"/>
      <c r="N245" s="150"/>
      <c r="O245" s="73"/>
      <c r="P245" s="15"/>
      <c r="Q245" s="15"/>
    </row>
    <row r="246" spans="1:17" ht="15" customHeight="1">
      <c r="A246" s="320"/>
      <c r="B246" s="74"/>
      <c r="C246" s="330" t="s">
        <v>686</v>
      </c>
      <c r="D246" s="339"/>
      <c r="E246" s="340"/>
      <c r="F246" s="36">
        <v>1713</v>
      </c>
      <c r="G246" s="148"/>
      <c r="H246" s="331" t="s">
        <v>687</v>
      </c>
      <c r="I246" s="39" t="s">
        <v>710</v>
      </c>
      <c r="J246" s="3"/>
      <c r="K246" s="30"/>
      <c r="L246" s="149"/>
      <c r="M246" s="3"/>
      <c r="N246" s="150"/>
      <c r="O246" s="73"/>
      <c r="P246" s="15"/>
      <c r="Q246" s="15"/>
    </row>
    <row r="247" spans="1:17" ht="15" customHeight="1">
      <c r="A247" s="320"/>
      <c r="B247" s="74"/>
      <c r="C247" s="330" t="s">
        <v>688</v>
      </c>
      <c r="D247" s="339"/>
      <c r="E247" s="340"/>
      <c r="F247" s="36">
        <v>1285</v>
      </c>
      <c r="G247" s="148"/>
      <c r="H247" s="331" t="s">
        <v>689</v>
      </c>
      <c r="I247" s="39" t="s">
        <v>710</v>
      </c>
      <c r="J247" s="3"/>
      <c r="K247" s="30"/>
      <c r="L247" s="149"/>
      <c r="M247" s="3"/>
      <c r="N247" s="150"/>
      <c r="O247" s="73"/>
      <c r="P247" s="15"/>
      <c r="Q247" s="15"/>
    </row>
    <row r="248" spans="1:17" ht="15" customHeight="1">
      <c r="A248" s="320"/>
      <c r="B248" s="74"/>
      <c r="C248" s="332" t="s">
        <v>526</v>
      </c>
      <c r="D248" s="339"/>
      <c r="E248" s="340"/>
      <c r="F248" s="36">
        <v>1286</v>
      </c>
      <c r="G248" s="148"/>
      <c r="H248" s="331" t="s">
        <v>690</v>
      </c>
      <c r="I248" s="39" t="s">
        <v>710</v>
      </c>
      <c r="J248" s="3"/>
      <c r="K248" s="30"/>
      <c r="L248" s="149"/>
      <c r="M248" s="3"/>
      <c r="N248" s="150"/>
      <c r="O248" s="73"/>
      <c r="P248" s="3"/>
      <c r="Q248" s="15"/>
    </row>
    <row r="249" spans="1:17" ht="15" customHeight="1">
      <c r="A249" s="320"/>
      <c r="B249" s="74"/>
      <c r="C249" s="330" t="s">
        <v>691</v>
      </c>
      <c r="D249" s="339"/>
      <c r="E249" s="340"/>
      <c r="F249" s="36">
        <v>1287</v>
      </c>
      <c r="G249" s="148"/>
      <c r="H249" s="331" t="s">
        <v>692</v>
      </c>
      <c r="I249" s="39" t="s">
        <v>710</v>
      </c>
      <c r="J249" s="3"/>
      <c r="K249" s="30"/>
      <c r="L249" s="149"/>
      <c r="M249" s="3"/>
      <c r="N249" s="150"/>
      <c r="O249" s="73"/>
      <c r="P249" s="3"/>
      <c r="Q249" s="15"/>
    </row>
    <row r="250" spans="1:17" ht="15" customHeight="1">
      <c r="A250" s="320"/>
      <c r="B250" s="74"/>
      <c r="C250" s="330" t="s">
        <v>693</v>
      </c>
      <c r="D250" s="339"/>
      <c r="E250" s="340"/>
      <c r="F250" s="36">
        <v>1714</v>
      </c>
      <c r="G250" s="148"/>
      <c r="H250" s="331" t="s">
        <v>694</v>
      </c>
      <c r="I250" s="39" t="s">
        <v>710</v>
      </c>
      <c r="J250" s="3"/>
      <c r="K250" s="30"/>
      <c r="L250" s="149"/>
      <c r="M250" s="3"/>
      <c r="N250" s="150"/>
      <c r="O250" s="73"/>
      <c r="P250" s="3"/>
      <c r="Q250" s="15"/>
    </row>
    <row r="251" spans="1:17" ht="15" customHeight="1">
      <c r="A251" s="320"/>
      <c r="B251" s="74"/>
      <c r="C251" s="16"/>
      <c r="D251" s="16"/>
      <c r="E251" s="16"/>
      <c r="F251" s="29"/>
      <c r="G251" s="303"/>
      <c r="H251" s="132"/>
      <c r="I251" s="23"/>
      <c r="J251" s="3"/>
      <c r="K251" s="23"/>
      <c r="L251" s="11"/>
      <c r="M251" s="3"/>
      <c r="N251" s="23"/>
      <c r="O251" s="73"/>
      <c r="P251" s="3"/>
      <c r="Q251" s="15"/>
    </row>
    <row r="252" spans="1:17" ht="15" customHeight="1">
      <c r="A252" s="320"/>
      <c r="B252" s="74"/>
      <c r="C252" s="43" t="s">
        <v>474</v>
      </c>
      <c r="D252" s="44"/>
      <c r="E252" s="45"/>
      <c r="F252" s="59" t="s">
        <v>128</v>
      </c>
      <c r="G252" s="303" t="s">
        <v>359</v>
      </c>
      <c r="H252" s="23"/>
      <c r="I252" s="27" t="s">
        <v>11</v>
      </c>
      <c r="J252" s="3"/>
      <c r="K252" s="27" t="s">
        <v>123</v>
      </c>
      <c r="L252" s="27" t="s">
        <v>130</v>
      </c>
      <c r="M252" s="3"/>
      <c r="N252" s="27" t="s">
        <v>132</v>
      </c>
      <c r="O252" s="73"/>
      <c r="P252" s="15"/>
      <c r="Q252" s="15"/>
    </row>
    <row r="253" spans="1:17" ht="15" customHeight="1">
      <c r="A253" s="320"/>
      <c r="B253" s="323"/>
      <c r="C253" s="330" t="s">
        <v>475</v>
      </c>
      <c r="D253" s="333"/>
      <c r="E253" s="48"/>
      <c r="F253" s="342"/>
      <c r="G253" s="343"/>
      <c r="H253" s="331"/>
      <c r="I253" s="343"/>
      <c r="J253" s="344"/>
      <c r="K253" s="343"/>
      <c r="L253" s="343"/>
      <c r="M253" s="345"/>
      <c r="N253" s="343"/>
      <c r="O253" s="346"/>
      <c r="P253" s="3"/>
      <c r="Q253" s="15"/>
    </row>
    <row r="254" spans="1:17" ht="15" customHeight="1">
      <c r="A254" s="320"/>
      <c r="B254" s="323"/>
      <c r="C254" s="332" t="s">
        <v>476</v>
      </c>
      <c r="D254" s="333"/>
      <c r="E254" s="48"/>
      <c r="F254" s="36">
        <v>1178</v>
      </c>
      <c r="G254" s="149"/>
      <c r="H254" s="331" t="s">
        <v>477</v>
      </c>
      <c r="I254" s="39" t="s">
        <v>710</v>
      </c>
      <c r="J254" s="344"/>
      <c r="K254" s="30"/>
      <c r="L254" s="149"/>
      <c r="M254" s="344"/>
      <c r="N254" s="321"/>
      <c r="O254" s="346"/>
      <c r="P254" s="3"/>
      <c r="Q254" s="15"/>
    </row>
    <row r="255" spans="1:17" ht="15" customHeight="1">
      <c r="A255" s="320"/>
      <c r="B255" s="323"/>
      <c r="C255" s="332" t="s">
        <v>478</v>
      </c>
      <c r="D255" s="333"/>
      <c r="E255" s="48"/>
      <c r="F255" s="36">
        <v>1179</v>
      </c>
      <c r="G255" s="149"/>
      <c r="H255" s="331" t="s">
        <v>479</v>
      </c>
      <c r="I255" s="39" t="s">
        <v>710</v>
      </c>
      <c r="J255" s="344"/>
      <c r="K255" s="30"/>
      <c r="L255" s="149"/>
      <c r="M255" s="344"/>
      <c r="N255" s="321"/>
      <c r="O255" s="346"/>
      <c r="P255" s="3"/>
      <c r="Q255" s="15"/>
    </row>
    <row r="256" spans="1:17" ht="15" customHeight="1">
      <c r="A256" s="320"/>
      <c r="B256" s="323"/>
      <c r="C256" s="332" t="s">
        <v>480</v>
      </c>
      <c r="D256" s="333"/>
      <c r="E256" s="48"/>
      <c r="F256" s="36">
        <v>1180</v>
      </c>
      <c r="G256" s="149"/>
      <c r="H256" s="331" t="s">
        <v>481</v>
      </c>
      <c r="I256" s="39" t="s">
        <v>710</v>
      </c>
      <c r="J256" s="344"/>
      <c r="K256" s="30"/>
      <c r="L256" s="149"/>
      <c r="M256" s="344"/>
      <c r="N256" s="321"/>
      <c r="O256" s="346"/>
      <c r="P256" s="3"/>
      <c r="Q256" s="15"/>
    </row>
    <row r="257" spans="1:17" ht="15" customHeight="1">
      <c r="A257" s="320"/>
      <c r="B257" s="323"/>
      <c r="C257" s="332" t="s">
        <v>482</v>
      </c>
      <c r="D257" s="333"/>
      <c r="E257" s="48"/>
      <c r="F257" s="36">
        <v>1181</v>
      </c>
      <c r="G257" s="149"/>
      <c r="H257" s="331" t="s">
        <v>483</v>
      </c>
      <c r="I257" s="39" t="s">
        <v>710</v>
      </c>
      <c r="J257" s="344"/>
      <c r="K257" s="30"/>
      <c r="L257" s="149"/>
      <c r="M257" s="344"/>
      <c r="N257" s="321"/>
      <c r="O257" s="346"/>
      <c r="P257" s="3"/>
      <c r="Q257" s="15"/>
    </row>
    <row r="258" spans="1:17" ht="15" customHeight="1">
      <c r="A258" s="320"/>
      <c r="B258" s="323"/>
      <c r="C258" s="332" t="s">
        <v>484</v>
      </c>
      <c r="D258" s="333"/>
      <c r="E258" s="48"/>
      <c r="F258" s="36">
        <v>1182</v>
      </c>
      <c r="G258" s="149"/>
      <c r="H258" s="331" t="s">
        <v>485</v>
      </c>
      <c r="I258" s="39" t="s">
        <v>710</v>
      </c>
      <c r="J258" s="344"/>
      <c r="K258" s="30"/>
      <c r="L258" s="149"/>
      <c r="M258" s="344"/>
      <c r="N258" s="321"/>
      <c r="O258" s="346"/>
      <c r="P258" s="3"/>
      <c r="Q258" s="15"/>
    </row>
    <row r="259" spans="1:17" ht="15" customHeight="1">
      <c r="A259" s="320"/>
      <c r="B259" s="323"/>
      <c r="C259" s="332" t="s">
        <v>486</v>
      </c>
      <c r="D259" s="333"/>
      <c r="E259" s="48"/>
      <c r="F259" s="36">
        <v>1183</v>
      </c>
      <c r="G259" s="149"/>
      <c r="H259" s="331" t="s">
        <v>487</v>
      </c>
      <c r="I259" s="39" t="s">
        <v>710</v>
      </c>
      <c r="J259" s="344"/>
      <c r="K259" s="30"/>
      <c r="L259" s="149"/>
      <c r="M259" s="344"/>
      <c r="N259" s="321"/>
      <c r="O259" s="346"/>
      <c r="P259" s="3"/>
      <c r="Q259" s="15"/>
    </row>
    <row r="260" spans="1:17" ht="15" customHeight="1">
      <c r="A260" s="320"/>
      <c r="B260" s="323"/>
      <c r="C260" s="330" t="s">
        <v>488</v>
      </c>
      <c r="D260" s="333"/>
      <c r="E260" s="48"/>
      <c r="F260" s="342"/>
      <c r="G260" s="343"/>
      <c r="H260" s="331"/>
      <c r="I260" s="343"/>
      <c r="J260" s="344"/>
      <c r="K260" s="343"/>
      <c r="L260" s="343"/>
      <c r="M260" s="345"/>
      <c r="N260" s="343"/>
      <c r="O260" s="346"/>
      <c r="P260" s="3"/>
      <c r="Q260" s="15"/>
    </row>
    <row r="261" spans="1:17" ht="15" customHeight="1">
      <c r="A261" s="320"/>
      <c r="B261" s="323"/>
      <c r="C261" s="332" t="s">
        <v>489</v>
      </c>
      <c r="D261" s="333"/>
      <c r="E261" s="48"/>
      <c r="F261" s="36">
        <v>1184</v>
      </c>
      <c r="G261" s="149"/>
      <c r="H261" s="331" t="s">
        <v>490</v>
      </c>
      <c r="I261" s="39" t="s">
        <v>710</v>
      </c>
      <c r="J261" s="344"/>
      <c r="K261" s="30"/>
      <c r="L261" s="149"/>
      <c r="M261" s="344"/>
      <c r="N261" s="321"/>
      <c r="O261" s="346"/>
      <c r="P261" s="3"/>
      <c r="Q261" s="15"/>
    </row>
    <row r="262" spans="1:17" ht="15" customHeight="1">
      <c r="A262" s="320"/>
      <c r="B262" s="323"/>
      <c r="C262" s="332" t="s">
        <v>491</v>
      </c>
      <c r="D262" s="333"/>
      <c r="E262" s="48"/>
      <c r="F262" s="36">
        <v>1185</v>
      </c>
      <c r="G262" s="149"/>
      <c r="H262" s="331" t="s">
        <v>492</v>
      </c>
      <c r="I262" s="39" t="s">
        <v>710</v>
      </c>
      <c r="J262" s="344"/>
      <c r="K262" s="30"/>
      <c r="L262" s="149"/>
      <c r="M262" s="344"/>
      <c r="N262" s="321"/>
      <c r="O262" s="346"/>
      <c r="P262" s="3"/>
      <c r="Q262" s="15"/>
    </row>
    <row r="263" spans="1:17" ht="15" customHeight="1">
      <c r="A263" s="320"/>
      <c r="B263" s="323"/>
      <c r="C263" s="332" t="s">
        <v>493</v>
      </c>
      <c r="D263" s="333"/>
      <c r="E263" s="48"/>
      <c r="F263" s="36">
        <v>1186</v>
      </c>
      <c r="G263" s="149"/>
      <c r="H263" s="331" t="s">
        <v>494</v>
      </c>
      <c r="I263" s="39" t="s">
        <v>710</v>
      </c>
      <c r="J263" s="344"/>
      <c r="K263" s="30"/>
      <c r="L263" s="149"/>
      <c r="M263" s="344"/>
      <c r="N263" s="321"/>
      <c r="O263" s="346"/>
      <c r="P263" s="3"/>
      <c r="Q263" s="15"/>
    </row>
    <row r="264" spans="1:17" ht="15" customHeight="1">
      <c r="A264" s="320"/>
      <c r="B264" s="323"/>
      <c r="C264" s="332" t="s">
        <v>495</v>
      </c>
      <c r="D264" s="333"/>
      <c r="E264" s="48"/>
      <c r="F264" s="36">
        <v>1187</v>
      </c>
      <c r="G264" s="149"/>
      <c r="H264" s="331" t="s">
        <v>496</v>
      </c>
      <c r="I264" s="39" t="s">
        <v>710</v>
      </c>
      <c r="J264" s="344"/>
      <c r="K264" s="30"/>
      <c r="L264" s="149"/>
      <c r="M264" s="344"/>
      <c r="N264" s="321"/>
      <c r="O264" s="346"/>
      <c r="P264" s="15"/>
      <c r="Q264" s="15"/>
    </row>
    <row r="265" spans="1:17" ht="15" customHeight="1">
      <c r="A265" s="320"/>
      <c r="B265" s="74"/>
      <c r="C265" s="46" t="s">
        <v>497</v>
      </c>
      <c r="D265" s="47"/>
      <c r="E265" s="48"/>
      <c r="F265" s="32"/>
      <c r="G265" s="31"/>
      <c r="H265" s="23"/>
      <c r="I265" s="31"/>
      <c r="J265" s="3"/>
      <c r="K265" s="31"/>
      <c r="L265" s="31"/>
      <c r="M265" s="25"/>
      <c r="N265" s="31"/>
      <c r="O265" s="73"/>
      <c r="P265" s="15"/>
      <c r="Q265" s="15"/>
    </row>
    <row r="266" spans="1:17" s="348" customFormat="1" ht="15" customHeight="1">
      <c r="A266" s="341"/>
      <c r="B266" s="74"/>
      <c r="C266" s="142" t="s">
        <v>498</v>
      </c>
      <c r="D266" s="47"/>
      <c r="E266" s="48"/>
      <c r="F266" s="36">
        <v>1188</v>
      </c>
      <c r="G266" s="148"/>
      <c r="H266" s="23" t="s">
        <v>499</v>
      </c>
      <c r="I266" s="39" t="s">
        <v>710</v>
      </c>
      <c r="J266" s="3"/>
      <c r="K266" s="30"/>
      <c r="L266" s="149"/>
      <c r="M266" s="3"/>
      <c r="N266" s="150"/>
      <c r="O266" s="73"/>
      <c r="P266" s="347"/>
      <c r="Q266" s="347"/>
    </row>
    <row r="267" spans="1:17" s="348" customFormat="1" ht="15" customHeight="1">
      <c r="A267" s="341"/>
      <c r="B267" s="74"/>
      <c r="C267" s="142" t="s">
        <v>500</v>
      </c>
      <c r="D267" s="47"/>
      <c r="E267" s="48"/>
      <c r="F267" s="36">
        <v>1189</v>
      </c>
      <c r="G267" s="148"/>
      <c r="H267" s="23" t="s">
        <v>501</v>
      </c>
      <c r="I267" s="39" t="s">
        <v>710</v>
      </c>
      <c r="J267" s="3"/>
      <c r="K267" s="30"/>
      <c r="L267" s="149"/>
      <c r="M267" s="3"/>
      <c r="N267" s="150"/>
      <c r="O267" s="73"/>
      <c r="P267" s="347"/>
      <c r="Q267" s="347"/>
    </row>
    <row r="268" spans="1:17" s="348" customFormat="1" ht="15" customHeight="1">
      <c r="A268" s="341"/>
      <c r="B268" s="74"/>
      <c r="C268" s="307" t="s">
        <v>502</v>
      </c>
      <c r="D268" s="308"/>
      <c r="E268" s="309"/>
      <c r="F268" s="32"/>
      <c r="G268" s="31"/>
      <c r="H268" s="23"/>
      <c r="I268" s="31"/>
      <c r="J268" s="3"/>
      <c r="K268" s="31"/>
      <c r="L268" s="31"/>
      <c r="M268" s="25"/>
      <c r="N268" s="31"/>
      <c r="O268" s="73"/>
      <c r="P268" s="347"/>
      <c r="Q268" s="347"/>
    </row>
    <row r="269" spans="1:17" s="348" customFormat="1" ht="15" customHeight="1">
      <c r="A269" s="341"/>
      <c r="B269" s="74"/>
      <c r="C269" s="142" t="s">
        <v>489</v>
      </c>
      <c r="D269" s="47"/>
      <c r="E269" s="48"/>
      <c r="F269" s="36">
        <v>1190</v>
      </c>
      <c r="G269" s="148"/>
      <c r="H269" s="23" t="s">
        <v>503</v>
      </c>
      <c r="I269" s="39" t="s">
        <v>710</v>
      </c>
      <c r="J269" s="3"/>
      <c r="K269" s="30"/>
      <c r="L269" s="149"/>
      <c r="M269" s="3"/>
      <c r="N269" s="150"/>
      <c r="O269" s="73"/>
      <c r="P269" s="347"/>
      <c r="Q269" s="347"/>
    </row>
    <row r="270" spans="1:17" s="348" customFormat="1" ht="15" customHeight="1">
      <c r="A270" s="341"/>
      <c r="B270" s="74"/>
      <c r="C270" s="142" t="s">
        <v>491</v>
      </c>
      <c r="D270" s="47"/>
      <c r="E270" s="48"/>
      <c r="F270" s="36">
        <v>1191</v>
      </c>
      <c r="G270" s="148"/>
      <c r="H270" s="23" t="s">
        <v>504</v>
      </c>
      <c r="I270" s="39" t="s">
        <v>710</v>
      </c>
      <c r="J270" s="3"/>
      <c r="K270" s="30"/>
      <c r="L270" s="149"/>
      <c r="M270" s="3"/>
      <c r="N270" s="150"/>
      <c r="O270" s="73"/>
      <c r="P270" s="347"/>
      <c r="Q270" s="347"/>
    </row>
    <row r="271" spans="1:17" s="348" customFormat="1" ht="15" customHeight="1">
      <c r="A271" s="341"/>
      <c r="B271" s="74"/>
      <c r="C271" s="142" t="s">
        <v>505</v>
      </c>
      <c r="D271" s="47"/>
      <c r="E271" s="48"/>
      <c r="F271" s="36">
        <v>1192</v>
      </c>
      <c r="G271" s="148"/>
      <c r="H271" s="23" t="s">
        <v>506</v>
      </c>
      <c r="I271" s="39" t="s">
        <v>710</v>
      </c>
      <c r="J271" s="3"/>
      <c r="K271" s="30"/>
      <c r="L271" s="149"/>
      <c r="M271" s="3"/>
      <c r="N271" s="150"/>
      <c r="O271" s="73"/>
      <c r="P271" s="347"/>
      <c r="Q271" s="347"/>
    </row>
    <row r="272" spans="1:17" s="348" customFormat="1" ht="15" customHeight="1">
      <c r="A272" s="341"/>
      <c r="B272" s="74"/>
      <c r="C272" s="142" t="s">
        <v>507</v>
      </c>
      <c r="D272" s="47"/>
      <c r="E272" s="48"/>
      <c r="F272" s="36">
        <v>1193</v>
      </c>
      <c r="G272" s="148"/>
      <c r="H272" s="23" t="s">
        <v>508</v>
      </c>
      <c r="I272" s="39" t="s">
        <v>710</v>
      </c>
      <c r="J272" s="3"/>
      <c r="K272" s="30"/>
      <c r="L272" s="149"/>
      <c r="M272" s="3"/>
      <c r="N272" s="150"/>
      <c r="O272" s="73"/>
      <c r="P272" s="347"/>
      <c r="Q272" s="347"/>
    </row>
    <row r="273" spans="1:17" s="348" customFormat="1" ht="15" customHeight="1">
      <c r="A273" s="341"/>
      <c r="B273" s="74"/>
      <c r="C273" s="46" t="s">
        <v>527</v>
      </c>
      <c r="D273" s="47"/>
      <c r="E273" s="48"/>
      <c r="F273" s="32"/>
      <c r="G273" s="31"/>
      <c r="H273" s="23"/>
      <c r="I273" s="31"/>
      <c r="J273" s="3"/>
      <c r="K273" s="31"/>
      <c r="L273" s="31"/>
      <c r="M273" s="25"/>
      <c r="N273" s="31"/>
      <c r="O273" s="73"/>
      <c r="P273" s="347"/>
      <c r="Q273" s="347"/>
    </row>
    <row r="274" spans="1:17" s="348" customFormat="1" ht="15" customHeight="1">
      <c r="A274" s="341"/>
      <c r="B274" s="74"/>
      <c r="C274" s="142" t="s">
        <v>489</v>
      </c>
      <c r="D274" s="47"/>
      <c r="E274" s="48"/>
      <c r="F274" s="36">
        <v>1194</v>
      </c>
      <c r="G274" s="148"/>
      <c r="H274" s="23" t="s">
        <v>572</v>
      </c>
      <c r="I274" s="39" t="s">
        <v>710</v>
      </c>
      <c r="J274" s="3"/>
      <c r="K274" s="30"/>
      <c r="L274" s="149"/>
      <c r="M274" s="3"/>
      <c r="N274" s="150"/>
      <c r="O274" s="73"/>
      <c r="P274" s="347"/>
      <c r="Q274" s="347"/>
    </row>
    <row r="275" spans="1:17" s="348" customFormat="1" ht="15" customHeight="1">
      <c r="A275" s="341"/>
      <c r="B275" s="74"/>
      <c r="C275" s="142" t="s">
        <v>491</v>
      </c>
      <c r="D275" s="47"/>
      <c r="E275" s="48"/>
      <c r="F275" s="36">
        <v>1195</v>
      </c>
      <c r="G275" s="148"/>
      <c r="H275" s="23" t="s">
        <v>573</v>
      </c>
      <c r="I275" s="39" t="s">
        <v>710</v>
      </c>
      <c r="J275" s="3"/>
      <c r="K275" s="30"/>
      <c r="L275" s="149"/>
      <c r="M275" s="3"/>
      <c r="N275" s="150"/>
      <c r="O275" s="73"/>
      <c r="P275" s="347"/>
      <c r="Q275" s="347"/>
    </row>
    <row r="276" spans="1:17" s="348" customFormat="1" ht="15" customHeight="1">
      <c r="A276" s="341"/>
      <c r="B276" s="74"/>
      <c r="C276" s="142" t="s">
        <v>505</v>
      </c>
      <c r="D276" s="47"/>
      <c r="E276" s="48"/>
      <c r="F276" s="36">
        <v>1196</v>
      </c>
      <c r="G276" s="148"/>
      <c r="H276" s="23" t="s">
        <v>574</v>
      </c>
      <c r="I276" s="39" t="s">
        <v>710</v>
      </c>
      <c r="J276" s="3"/>
      <c r="K276" s="30"/>
      <c r="L276" s="149"/>
      <c r="M276" s="3"/>
      <c r="N276" s="150"/>
      <c r="O276" s="73"/>
      <c r="P276" s="347"/>
      <c r="Q276" s="347"/>
    </row>
    <row r="277" spans="1:17" s="348" customFormat="1" ht="15" customHeight="1">
      <c r="A277" s="341"/>
      <c r="B277" s="74"/>
      <c r="C277" s="142" t="s">
        <v>507</v>
      </c>
      <c r="D277" s="47"/>
      <c r="E277" s="48"/>
      <c r="F277" s="36">
        <v>1197</v>
      </c>
      <c r="G277" s="148"/>
      <c r="H277" s="23" t="s">
        <v>575</v>
      </c>
      <c r="I277" s="39" t="s">
        <v>710</v>
      </c>
      <c r="J277" s="3"/>
      <c r="K277" s="30"/>
      <c r="L277" s="149"/>
      <c r="M277" s="3"/>
      <c r="N277" s="150"/>
      <c r="O277" s="73"/>
      <c r="P277" s="347"/>
      <c r="Q277" s="347"/>
    </row>
    <row r="278" spans="1:17" ht="15" customHeight="1">
      <c r="A278" s="320"/>
      <c r="B278" s="74"/>
      <c r="C278" s="16"/>
      <c r="D278" s="16"/>
      <c r="E278" s="16"/>
      <c r="F278" s="29"/>
      <c r="G278" s="303"/>
      <c r="H278" s="132"/>
      <c r="I278" s="23"/>
      <c r="J278" s="3"/>
      <c r="K278" s="23"/>
      <c r="L278" s="11"/>
      <c r="M278" s="3"/>
      <c r="N278" s="23"/>
      <c r="O278" s="73"/>
      <c r="P278" s="15"/>
      <c r="Q278" s="15"/>
    </row>
    <row r="279" spans="1:17" ht="15" customHeight="1">
      <c r="A279" s="320"/>
      <c r="B279" s="74"/>
      <c r="C279" s="43" t="s">
        <v>528</v>
      </c>
      <c r="D279" s="44"/>
      <c r="E279" s="45"/>
      <c r="F279" s="59" t="s">
        <v>128</v>
      </c>
      <c r="G279" s="303" t="s">
        <v>359</v>
      </c>
      <c r="H279" s="23"/>
      <c r="I279" s="27" t="s">
        <v>11</v>
      </c>
      <c r="J279" s="3"/>
      <c r="K279" s="27" t="s">
        <v>123</v>
      </c>
      <c r="L279" s="27" t="s">
        <v>130</v>
      </c>
      <c r="M279" s="3"/>
      <c r="N279" s="27" t="s">
        <v>132</v>
      </c>
      <c r="O279" s="73"/>
      <c r="P279" s="15"/>
      <c r="Q279" s="15"/>
    </row>
    <row r="280" spans="1:17" ht="15" customHeight="1">
      <c r="A280" s="320"/>
      <c r="B280" s="74"/>
      <c r="C280" s="330" t="s">
        <v>529</v>
      </c>
      <c r="D280" s="339"/>
      <c r="E280" s="340"/>
      <c r="F280" s="36">
        <v>1296</v>
      </c>
      <c r="G280" s="148"/>
      <c r="H280" s="331" t="s">
        <v>509</v>
      </c>
      <c r="I280" s="39" t="s">
        <v>710</v>
      </c>
      <c r="J280" s="344"/>
      <c r="K280" s="30"/>
      <c r="L280" s="149"/>
      <c r="M280" s="344"/>
      <c r="N280" s="321"/>
      <c r="O280" s="73"/>
      <c r="P280" s="15"/>
      <c r="Q280" s="15"/>
    </row>
    <row r="281" spans="1:17" ht="15" customHeight="1">
      <c r="A281" s="320"/>
      <c r="B281" s="74"/>
      <c r="C281" s="330" t="s">
        <v>695</v>
      </c>
      <c r="D281" s="339"/>
      <c r="E281" s="340"/>
      <c r="F281" s="36">
        <v>1298</v>
      </c>
      <c r="G281" s="304"/>
      <c r="H281" s="331" t="s">
        <v>696</v>
      </c>
      <c r="I281" s="39" t="s">
        <v>710</v>
      </c>
      <c r="J281" s="344"/>
      <c r="K281" s="30"/>
      <c r="L281" s="149"/>
      <c r="M281" s="344"/>
      <c r="N281" s="321"/>
      <c r="O281" s="73"/>
      <c r="P281" s="15"/>
      <c r="Q281" s="15"/>
    </row>
    <row r="282" spans="1:17" ht="15" customHeight="1">
      <c r="A282" s="320"/>
      <c r="B282" s="122"/>
      <c r="C282" s="102"/>
      <c r="D282" s="102"/>
      <c r="E282" s="102"/>
      <c r="F282" s="123"/>
      <c r="G282" s="102"/>
      <c r="H282" s="134"/>
      <c r="I282" s="102"/>
      <c r="J282" s="104"/>
      <c r="K282" s="104"/>
      <c r="L282" s="102"/>
      <c r="M282" s="104"/>
      <c r="N282" s="102"/>
      <c r="O282" s="115"/>
      <c r="P282" s="15"/>
      <c r="Q282" s="15"/>
    </row>
    <row r="283" spans="1:17" ht="15" customHeight="1">
      <c r="A283" s="320"/>
      <c r="B283" s="51" t="s">
        <v>118</v>
      </c>
      <c r="C283" s="52"/>
      <c r="D283" s="52"/>
      <c r="E283" s="52"/>
      <c r="F283" s="52"/>
      <c r="G283" s="52"/>
      <c r="H283" s="69"/>
      <c r="I283" s="52"/>
      <c r="J283" s="52"/>
      <c r="K283" s="52"/>
      <c r="L283" s="52"/>
      <c r="M283" s="52"/>
      <c r="N283" s="52"/>
      <c r="O283" s="53"/>
      <c r="P283" s="15"/>
      <c r="Q283" s="15"/>
    </row>
    <row r="284" spans="1:17" ht="15" customHeight="1">
      <c r="A284" s="320"/>
      <c r="B284" s="135"/>
      <c r="C284" s="136"/>
      <c r="D284" s="136"/>
      <c r="E284" s="138"/>
      <c r="F284" s="137"/>
      <c r="G284" s="138"/>
      <c r="H284" s="139"/>
      <c r="I284" s="138"/>
      <c r="J284" s="138"/>
      <c r="K284" s="138"/>
      <c r="L284" s="138"/>
      <c r="M284" s="138"/>
      <c r="N284" s="138"/>
      <c r="O284" s="140"/>
      <c r="P284" s="15"/>
      <c r="Q284" s="15"/>
    </row>
    <row r="285" spans="1:17" ht="15" customHeight="1">
      <c r="A285" s="320"/>
      <c r="B285" s="82"/>
      <c r="C285" s="4"/>
      <c r="D285" s="4"/>
      <c r="E285" s="303" t="s">
        <v>125</v>
      </c>
      <c r="F285" s="303"/>
      <c r="G285" s="26" t="s">
        <v>125</v>
      </c>
      <c r="H285" s="70"/>
      <c r="I285" s="27"/>
      <c r="J285" s="1"/>
      <c r="K285" s="1"/>
      <c r="L285" s="4"/>
      <c r="M285" s="1"/>
      <c r="N285" s="1"/>
      <c r="O285" s="83"/>
      <c r="P285" s="15"/>
      <c r="Q285" s="15"/>
    </row>
    <row r="286" spans="1:17" ht="15" customHeight="1">
      <c r="A286" s="320"/>
      <c r="B286" s="82"/>
      <c r="C286" s="61" t="s">
        <v>530</v>
      </c>
      <c r="D286" s="62"/>
      <c r="E286" s="303" t="s">
        <v>714</v>
      </c>
      <c r="F286" s="42" t="s">
        <v>128</v>
      </c>
      <c r="G286" s="26" t="s">
        <v>124</v>
      </c>
      <c r="H286" s="70"/>
      <c r="I286" s="27" t="s">
        <v>11</v>
      </c>
      <c r="J286" s="1"/>
      <c r="K286" s="1"/>
      <c r="L286" s="303" t="s">
        <v>129</v>
      </c>
      <c r="M286" s="1"/>
      <c r="N286" s="27" t="s">
        <v>132</v>
      </c>
      <c r="O286" s="83"/>
      <c r="P286" s="15"/>
      <c r="Q286" s="15"/>
    </row>
    <row r="287" spans="1:17" ht="15" customHeight="1">
      <c r="A287" s="320"/>
      <c r="B287" s="82"/>
      <c r="C287" s="99" t="s">
        <v>133</v>
      </c>
      <c r="D287" s="108"/>
      <c r="E287" s="147" t="s">
        <v>711</v>
      </c>
      <c r="F287" s="141">
        <v>1166</v>
      </c>
      <c r="G287" s="60" t="s">
        <v>513</v>
      </c>
      <c r="H287" s="349" t="s">
        <v>576</v>
      </c>
      <c r="I287" s="39" t="s">
        <v>715</v>
      </c>
      <c r="J287" s="1"/>
      <c r="K287" s="1"/>
      <c r="L287" s="149"/>
      <c r="M287" s="1"/>
      <c r="N287" s="150"/>
      <c r="O287" s="83"/>
      <c r="P287" s="15"/>
      <c r="Q287" s="15"/>
    </row>
    <row r="288" spans="1:17" ht="15" customHeight="1">
      <c r="A288" s="320"/>
      <c r="B288" s="82"/>
      <c r="C288" s="99" t="s">
        <v>134</v>
      </c>
      <c r="D288" s="108"/>
      <c r="E288" s="147" t="s">
        <v>711</v>
      </c>
      <c r="F288" s="141">
        <v>1167</v>
      </c>
      <c r="G288" s="60" t="s">
        <v>513</v>
      </c>
      <c r="H288" s="331" t="s">
        <v>577</v>
      </c>
      <c r="I288" s="39" t="s">
        <v>716</v>
      </c>
      <c r="J288" s="1"/>
      <c r="K288" s="1"/>
      <c r="L288" s="149"/>
      <c r="M288" s="1"/>
      <c r="N288" s="150"/>
      <c r="O288" s="83"/>
      <c r="P288" s="15"/>
      <c r="Q288" s="15"/>
    </row>
    <row r="289" spans="1:17" ht="15" customHeight="1">
      <c r="A289" s="320"/>
      <c r="B289" s="82"/>
      <c r="C289" s="99" t="s">
        <v>135</v>
      </c>
      <c r="D289" s="108"/>
      <c r="E289" s="147" t="s">
        <v>711</v>
      </c>
      <c r="F289" s="141">
        <v>1168</v>
      </c>
      <c r="G289" s="60" t="s">
        <v>513</v>
      </c>
      <c r="H289" s="331" t="s">
        <v>578</v>
      </c>
      <c r="I289" s="39" t="s">
        <v>717</v>
      </c>
      <c r="J289" s="1"/>
      <c r="K289" s="1"/>
      <c r="L289" s="149"/>
      <c r="M289" s="1"/>
      <c r="N289" s="150"/>
      <c r="O289" s="83"/>
      <c r="P289" s="15"/>
      <c r="Q289" s="15"/>
    </row>
    <row r="290" spans="1:17" ht="15" customHeight="1">
      <c r="A290" s="320"/>
      <c r="B290" s="82"/>
      <c r="C290" s="99" t="s">
        <v>136</v>
      </c>
      <c r="D290" s="108"/>
      <c r="E290" s="147" t="s">
        <v>711</v>
      </c>
      <c r="F290" s="141">
        <v>1169</v>
      </c>
      <c r="G290" s="60" t="s">
        <v>513</v>
      </c>
      <c r="H290" s="331" t="s">
        <v>579</v>
      </c>
      <c r="I290" s="39" t="s">
        <v>717</v>
      </c>
      <c r="J290" s="1"/>
      <c r="K290" s="1"/>
      <c r="L290" s="149"/>
      <c r="M290" s="1"/>
      <c r="N290" s="150"/>
      <c r="O290" s="83"/>
      <c r="P290" s="15"/>
      <c r="Q290" s="15"/>
    </row>
    <row r="291" spans="1:17" ht="15" customHeight="1">
      <c r="A291" s="320"/>
      <c r="B291" s="82"/>
      <c r="C291" s="99" t="s">
        <v>137</v>
      </c>
      <c r="D291" s="108"/>
      <c r="E291" s="147" t="s">
        <v>711</v>
      </c>
      <c r="F291" s="141">
        <v>1170</v>
      </c>
      <c r="G291" s="60" t="s">
        <v>513</v>
      </c>
      <c r="H291" s="331" t="s">
        <v>580</v>
      </c>
      <c r="I291" s="39" t="s">
        <v>718</v>
      </c>
      <c r="J291" s="1"/>
      <c r="K291" s="1"/>
      <c r="L291" s="149"/>
      <c r="M291" s="1"/>
      <c r="N291" s="150"/>
      <c r="O291" s="83"/>
      <c r="P291" s="15"/>
      <c r="Q291" s="15"/>
    </row>
    <row r="292" spans="1:17" ht="15" customHeight="1">
      <c r="A292" s="320"/>
      <c r="B292" s="82"/>
      <c r="C292" s="99" t="s">
        <v>138</v>
      </c>
      <c r="D292" s="108"/>
      <c r="E292" s="147" t="s">
        <v>711</v>
      </c>
      <c r="F292" s="141">
        <v>1171</v>
      </c>
      <c r="G292" s="60" t="s">
        <v>513</v>
      </c>
      <c r="H292" s="331" t="s">
        <v>581</v>
      </c>
      <c r="I292" s="39" t="s">
        <v>719</v>
      </c>
      <c r="J292" s="1"/>
      <c r="K292" s="1"/>
      <c r="L292" s="149"/>
      <c r="M292" s="1"/>
      <c r="N292" s="150"/>
      <c r="O292" s="83"/>
      <c r="P292" s="15"/>
      <c r="Q292" s="15"/>
    </row>
    <row r="293" spans="1:17" ht="15" customHeight="1">
      <c r="A293" s="320"/>
      <c r="B293" s="82"/>
      <c r="C293" s="99" t="s">
        <v>139</v>
      </c>
      <c r="D293" s="108"/>
      <c r="E293" s="147" t="s">
        <v>711</v>
      </c>
      <c r="F293" s="141">
        <v>1172</v>
      </c>
      <c r="G293" s="60" t="s">
        <v>513</v>
      </c>
      <c r="H293" s="331" t="s">
        <v>582</v>
      </c>
      <c r="I293" s="39" t="s">
        <v>720</v>
      </c>
      <c r="J293" s="1"/>
      <c r="K293" s="1"/>
      <c r="L293" s="149"/>
      <c r="M293" s="1"/>
      <c r="N293" s="150"/>
      <c r="O293" s="83"/>
      <c r="P293" s="15"/>
      <c r="Q293" s="15"/>
    </row>
    <row r="294" spans="1:17" ht="15" customHeight="1">
      <c r="A294" s="320"/>
      <c r="B294" s="82"/>
      <c r="C294" s="99" t="s">
        <v>140</v>
      </c>
      <c r="D294" s="108"/>
      <c r="E294" s="147" t="s">
        <v>711</v>
      </c>
      <c r="F294" s="141">
        <v>1173</v>
      </c>
      <c r="G294" s="60" t="s">
        <v>513</v>
      </c>
      <c r="H294" s="331" t="s">
        <v>583</v>
      </c>
      <c r="I294" s="39" t="s">
        <v>720</v>
      </c>
      <c r="J294" s="1"/>
      <c r="K294" s="1"/>
      <c r="L294" s="149"/>
      <c r="M294" s="1"/>
      <c r="N294" s="150"/>
      <c r="O294" s="83"/>
      <c r="P294" s="15"/>
      <c r="Q294" s="15"/>
    </row>
    <row r="295" spans="1:17" ht="15" customHeight="1">
      <c r="A295" s="320"/>
      <c r="B295" s="82"/>
      <c r="C295" s="99" t="s">
        <v>141</v>
      </c>
      <c r="D295" s="108"/>
      <c r="E295" s="147" t="s">
        <v>711</v>
      </c>
      <c r="F295" s="141">
        <v>1174</v>
      </c>
      <c r="G295" s="60" t="s">
        <v>513</v>
      </c>
      <c r="H295" s="331" t="s">
        <v>584</v>
      </c>
      <c r="I295" s="39" t="s">
        <v>721</v>
      </c>
      <c r="J295" s="1"/>
      <c r="K295" s="1"/>
      <c r="L295" s="149"/>
      <c r="M295" s="1"/>
      <c r="N295" s="150"/>
      <c r="O295" s="83"/>
      <c r="P295" s="15"/>
      <c r="Q295" s="15"/>
    </row>
    <row r="296" spans="1:17" ht="15" customHeight="1">
      <c r="A296" s="320"/>
      <c r="B296" s="82"/>
      <c r="C296" s="99" t="s">
        <v>142</v>
      </c>
      <c r="D296" s="108"/>
      <c r="E296" s="147" t="s">
        <v>711</v>
      </c>
      <c r="F296" s="141">
        <v>1175</v>
      </c>
      <c r="G296" s="60" t="s">
        <v>513</v>
      </c>
      <c r="H296" s="331" t="s">
        <v>585</v>
      </c>
      <c r="I296" s="39" t="s">
        <v>719</v>
      </c>
      <c r="J296" s="1"/>
      <c r="K296" s="1"/>
      <c r="L296" s="149"/>
      <c r="M296" s="1"/>
      <c r="N296" s="150"/>
      <c r="O296" s="83"/>
      <c r="P296" s="15"/>
      <c r="Q296" s="15"/>
    </row>
    <row r="297" spans="1:17" ht="20.100000000000001" customHeight="1">
      <c r="A297" s="320"/>
      <c r="B297" s="82"/>
      <c r="C297" s="99" t="s">
        <v>143</v>
      </c>
      <c r="D297" s="108"/>
      <c r="E297" s="147" t="s">
        <v>711</v>
      </c>
      <c r="F297" s="141">
        <v>1176</v>
      </c>
      <c r="G297" s="60" t="s">
        <v>513</v>
      </c>
      <c r="H297" s="331" t="s">
        <v>586</v>
      </c>
      <c r="I297" s="39" t="s">
        <v>719</v>
      </c>
      <c r="J297" s="1"/>
      <c r="K297" s="1"/>
      <c r="L297" s="149"/>
      <c r="M297" s="1"/>
      <c r="N297" s="150"/>
      <c r="O297" s="83"/>
      <c r="P297" s="15"/>
      <c r="Q297" s="15"/>
    </row>
    <row r="298" spans="1:17" customFormat="1" ht="20.100000000000001" customHeight="1">
      <c r="A298" s="320"/>
      <c r="B298" s="82"/>
      <c r="C298" s="99" t="s">
        <v>144</v>
      </c>
      <c r="D298" s="108"/>
      <c r="E298" s="147" t="s">
        <v>711</v>
      </c>
      <c r="F298" s="141">
        <v>1177</v>
      </c>
      <c r="G298" s="60" t="s">
        <v>513</v>
      </c>
      <c r="H298" s="331" t="s">
        <v>587</v>
      </c>
      <c r="I298" s="39" t="s">
        <v>722</v>
      </c>
      <c r="J298" s="1"/>
      <c r="K298" s="1"/>
      <c r="L298" s="149"/>
      <c r="M298" s="1"/>
      <c r="N298" s="150"/>
      <c r="O298" s="83"/>
      <c r="P298" s="146"/>
    </row>
    <row r="299" spans="1:17" customFormat="1" ht="20.100000000000001" customHeight="1">
      <c r="A299" s="320"/>
      <c r="B299" s="82"/>
      <c r="C299" s="46" t="s">
        <v>131</v>
      </c>
      <c r="D299" s="101"/>
      <c r="E299" s="31"/>
      <c r="F299" s="31"/>
      <c r="G299" s="31"/>
      <c r="H299" s="331"/>
      <c r="I299" s="31"/>
      <c r="J299" s="1"/>
      <c r="K299" s="1"/>
      <c r="L299" s="1"/>
      <c r="M299" s="1"/>
      <c r="N299" s="1"/>
      <c r="O299" s="83"/>
      <c r="P299" s="146"/>
    </row>
    <row r="300" spans="1:17" customFormat="1" ht="15" customHeight="1">
      <c r="A300" s="320"/>
      <c r="B300" s="82"/>
      <c r="C300" s="142" t="s">
        <v>697</v>
      </c>
      <c r="D300" s="101"/>
      <c r="E300" s="31"/>
      <c r="F300" s="31"/>
      <c r="G300" s="31"/>
      <c r="H300" s="331" t="s">
        <v>588</v>
      </c>
      <c r="I300" s="39" t="s">
        <v>723</v>
      </c>
      <c r="J300" s="1"/>
      <c r="K300" s="1"/>
      <c r="L300" s="1"/>
      <c r="M300" s="1"/>
      <c r="N300" s="1"/>
      <c r="O300" s="83"/>
      <c r="P300" s="146"/>
    </row>
    <row r="301" spans="1:17" customFormat="1" ht="15" customHeight="1">
      <c r="A301" s="320"/>
      <c r="B301" s="82"/>
      <c r="C301" s="142" t="s">
        <v>146</v>
      </c>
      <c r="D301" s="101"/>
      <c r="E301" s="31"/>
      <c r="F301" s="31"/>
      <c r="G301" s="31"/>
      <c r="H301" s="331" t="s">
        <v>589</v>
      </c>
      <c r="I301" s="39" t="s">
        <v>723</v>
      </c>
      <c r="J301" s="1"/>
      <c r="K301" s="1"/>
      <c r="L301" s="1"/>
      <c r="M301" s="1"/>
      <c r="N301" s="1"/>
      <c r="O301" s="83"/>
      <c r="P301" s="146"/>
    </row>
    <row r="302" spans="1:17" customFormat="1" ht="15" customHeight="1">
      <c r="A302" s="320"/>
      <c r="B302" s="82"/>
      <c r="C302" s="142" t="s">
        <v>145</v>
      </c>
      <c r="D302" s="101"/>
      <c r="E302" s="31"/>
      <c r="F302" s="31"/>
      <c r="G302" s="31"/>
      <c r="H302" s="331" t="s">
        <v>590</v>
      </c>
      <c r="I302" s="39" t="s">
        <v>724</v>
      </c>
      <c r="J302" s="1"/>
      <c r="K302" s="1"/>
      <c r="L302" s="1"/>
      <c r="M302" s="1"/>
      <c r="N302" s="1"/>
      <c r="O302" s="83"/>
      <c r="P302" s="146"/>
    </row>
    <row r="303" spans="1:17" customFormat="1" ht="15" customHeight="1">
      <c r="A303" s="320"/>
      <c r="B303" s="82"/>
      <c r="C303" s="142" t="s">
        <v>189</v>
      </c>
      <c r="D303" s="101"/>
      <c r="E303" s="31"/>
      <c r="F303" s="31"/>
      <c r="G303" s="31"/>
      <c r="H303" s="331" t="s">
        <v>591</v>
      </c>
      <c r="I303" s="39" t="s">
        <v>722</v>
      </c>
      <c r="J303" s="1"/>
      <c r="K303" s="1"/>
      <c r="L303" s="1"/>
      <c r="M303" s="1"/>
      <c r="N303" s="1"/>
      <c r="O303" s="83"/>
      <c r="P303" s="146"/>
    </row>
    <row r="304" spans="1:17" customFormat="1" ht="15" customHeight="1">
      <c r="A304" s="320"/>
      <c r="B304" s="82"/>
      <c r="C304" s="142" t="s">
        <v>190</v>
      </c>
      <c r="D304" s="101"/>
      <c r="E304" s="31"/>
      <c r="F304" s="31"/>
      <c r="G304" s="31"/>
      <c r="H304" s="331" t="s">
        <v>592</v>
      </c>
      <c r="I304" s="39" t="s">
        <v>725</v>
      </c>
      <c r="J304" s="1"/>
      <c r="K304" s="1"/>
      <c r="L304" s="1"/>
      <c r="M304" s="1"/>
      <c r="N304" s="1"/>
      <c r="O304" s="83"/>
      <c r="P304" s="146"/>
    </row>
    <row r="305" spans="1:16" customFormat="1" ht="15" customHeight="1">
      <c r="A305" s="320"/>
      <c r="B305" s="82"/>
      <c r="C305" s="142" t="s">
        <v>191</v>
      </c>
      <c r="D305" s="101"/>
      <c r="E305" s="31"/>
      <c r="F305" s="31"/>
      <c r="G305" s="31"/>
      <c r="H305" s="331" t="s">
        <v>593</v>
      </c>
      <c r="I305" s="39" t="s">
        <v>726</v>
      </c>
      <c r="J305" s="1"/>
      <c r="K305" s="1"/>
      <c r="L305" s="1"/>
      <c r="M305" s="1"/>
      <c r="N305" s="1"/>
      <c r="O305" s="83"/>
      <c r="P305" s="146"/>
    </row>
    <row r="306" spans="1:16" customFormat="1" ht="15" customHeight="1">
      <c r="A306" s="320"/>
      <c r="B306" s="82"/>
      <c r="C306" s="142" t="s">
        <v>192</v>
      </c>
      <c r="D306" s="101"/>
      <c r="E306" s="31"/>
      <c r="F306" s="31"/>
      <c r="G306" s="31"/>
      <c r="H306" s="331" t="s">
        <v>594</v>
      </c>
      <c r="I306" s="39" t="s">
        <v>727</v>
      </c>
      <c r="J306" s="1"/>
      <c r="K306" s="1"/>
      <c r="L306" s="1"/>
      <c r="M306" s="1"/>
      <c r="N306" s="1"/>
      <c r="O306" s="83"/>
      <c r="P306" s="146"/>
    </row>
    <row r="307" spans="1:16" customFormat="1" ht="15" customHeight="1">
      <c r="A307" s="320"/>
      <c r="B307" s="82"/>
      <c r="C307" s="142" t="s">
        <v>510</v>
      </c>
      <c r="D307" s="101"/>
      <c r="E307" s="31"/>
      <c r="F307" s="31"/>
      <c r="G307" s="31"/>
      <c r="H307" s="331" t="s">
        <v>595</v>
      </c>
      <c r="I307" s="39" t="s">
        <v>725</v>
      </c>
      <c r="J307" s="1"/>
      <c r="K307" s="1"/>
      <c r="L307" s="1"/>
      <c r="M307" s="1"/>
      <c r="N307" s="1"/>
      <c r="O307" s="83"/>
      <c r="P307" s="146"/>
    </row>
    <row r="308" spans="1:16" customFormat="1" ht="15" customHeight="1">
      <c r="A308" s="320"/>
      <c r="B308" s="82"/>
      <c r="C308" s="142" t="s">
        <v>511</v>
      </c>
      <c r="D308" s="101"/>
      <c r="E308" s="31"/>
      <c r="F308" s="31"/>
      <c r="G308" s="31"/>
      <c r="H308" s="331" t="s">
        <v>596</v>
      </c>
      <c r="I308" s="39" t="s">
        <v>728</v>
      </c>
      <c r="J308" s="1"/>
      <c r="K308" s="1"/>
      <c r="L308" s="1"/>
      <c r="M308" s="1"/>
      <c r="N308" s="1"/>
      <c r="O308" s="83"/>
      <c r="P308" s="146"/>
    </row>
    <row r="309" spans="1:16" customFormat="1" ht="15" customHeight="1">
      <c r="A309" s="320"/>
      <c r="B309" s="82"/>
      <c r="C309" s="142" t="s">
        <v>512</v>
      </c>
      <c r="D309" s="101"/>
      <c r="E309" s="31"/>
      <c r="F309" s="31"/>
      <c r="G309" s="31"/>
      <c r="H309" s="331" t="s">
        <v>597</v>
      </c>
      <c r="I309" s="39" t="s">
        <v>729</v>
      </c>
      <c r="J309" s="1"/>
      <c r="K309" s="1"/>
      <c r="L309" s="1"/>
      <c r="M309" s="1"/>
      <c r="N309" s="1"/>
      <c r="O309" s="83"/>
      <c r="P309" s="146"/>
    </row>
    <row r="310" spans="1:16" customFormat="1" ht="15" customHeight="1">
      <c r="A310" s="320"/>
      <c r="B310" s="82"/>
      <c r="C310" s="332" t="s">
        <v>598</v>
      </c>
      <c r="D310" s="101"/>
      <c r="E310" s="343"/>
      <c r="F310" s="343"/>
      <c r="G310" s="343"/>
      <c r="H310" s="329" t="s">
        <v>599</v>
      </c>
      <c r="I310" s="39" t="s">
        <v>720</v>
      </c>
      <c r="J310" s="1"/>
      <c r="K310" s="1"/>
      <c r="L310" s="1"/>
      <c r="M310" s="1"/>
      <c r="N310" s="1"/>
      <c r="O310" s="83"/>
      <c r="P310" s="146"/>
    </row>
    <row r="311" spans="1:16" customFormat="1" ht="15" customHeight="1">
      <c r="A311" s="320"/>
      <c r="B311" s="84"/>
      <c r="C311" s="85"/>
      <c r="D311" s="85"/>
      <c r="E311" s="85"/>
      <c r="F311" s="85"/>
      <c r="G311" s="85"/>
      <c r="H311" s="86"/>
      <c r="I311" s="85"/>
      <c r="J311" s="85"/>
      <c r="K311" s="85"/>
      <c r="L311" s="85"/>
      <c r="M311" s="85"/>
      <c r="N311" s="85"/>
      <c r="O311" s="87"/>
      <c r="P311" s="146"/>
    </row>
  </sheetData>
  <sheetProtection algorithmName="SHA-512" hashValue="Mt+9auBukAOVRqzjdcFl0yMVDfeazjsSEJ+AckuzrH6IRieHbjqbTkeH7nfG3UmuMfnyVK+G6BhgFEI7hAUSWg==" saltValue="HNbHe/4hMg1s1pjHKr1+mA==" spinCount="100000" sheet="1" objects="1" scenarios="1"/>
  <mergeCells count="3">
    <mergeCell ref="C2:E2"/>
    <mergeCell ref="C37:E38"/>
    <mergeCell ref="C57:E58"/>
  </mergeCells>
  <conditionalFormatting sqref="I1:I1048576">
    <cfRule type="containsText" dxfId="1" priority="1" operator="containsText" text="Errors">
      <formula>NOT(ISERROR(SEARCH("Errors",I1)))</formula>
    </cfRule>
    <cfRule type="containsText" dxfId="0" priority="2" operator="containsText" text="Please">
      <formula>NOT(ISERROR(SEARCH("Please",I1)))</formula>
    </cfRule>
  </conditionalFormatting>
  <pageMargins left="0.25" right="0.25" top="0.75" bottom="0.75" header="0.3" footer="0.3"/>
  <pageSetup paperSize="9" scale="46" fitToHeight="0" orientation="landscape" r:id="rId1"/>
  <rowBreaks count="7" manualBreakCount="7">
    <brk id="39" max="16383" man="1"/>
    <brk id="81" max="16383" man="1"/>
    <brk id="124" max="16383" man="1"/>
    <brk id="159" max="16383" man="1"/>
    <brk id="196" max="14" man="1"/>
    <brk id="242" max="14" man="1"/>
    <brk id="297" max="14" man="1"/>
  </rowBreaks>
  <colBreaks count="1" manualBreakCount="1">
    <brk id="1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/>
  </sheetPr>
  <dimension ref="A1:R54"/>
  <sheetViews>
    <sheetView showGridLines="0" zoomScale="70" zoomScaleNormal="70" workbookViewId="0"/>
  </sheetViews>
  <sheetFormatPr defaultColWidth="0" defaultRowHeight="12.75" customHeight="1" zeroHeight="1"/>
  <cols>
    <col min="1" max="1" width="29.85546875" style="153" bestFit="1" customWidth="1"/>
    <col min="2" max="4" width="12.7109375" style="154" customWidth="1"/>
    <col min="5" max="6" width="8.7109375" style="154" customWidth="1"/>
    <col min="7" max="7" width="24.42578125" style="154" customWidth="1"/>
    <col min="8" max="8" width="18.7109375" style="154" customWidth="1"/>
    <col min="9" max="10" width="8.7109375" style="155" customWidth="1"/>
    <col min="11" max="11" width="18.140625" style="155" bestFit="1" customWidth="1"/>
    <col min="12" max="12" width="8.7109375" style="155" bestFit="1" customWidth="1"/>
    <col min="13" max="18" width="9.5703125" style="155" customWidth="1"/>
    <col min="19" max="16384" width="9.5703125" style="155" hidden="1"/>
  </cols>
  <sheetData>
    <row r="1" spans="1:17" s="294" customFormat="1" ht="15.75">
      <c r="A1" s="295" t="s">
        <v>239</v>
      </c>
      <c r="B1" s="295" t="s">
        <v>240</v>
      </c>
      <c r="C1" s="315" t="s">
        <v>241</v>
      </c>
      <c r="D1" s="315" t="s">
        <v>242</v>
      </c>
      <c r="E1" s="293">
        <f>+COUNTA(D3:D48)</f>
        <v>36</v>
      </c>
      <c r="F1" s="154"/>
      <c r="G1" s="550" t="s">
        <v>633</v>
      </c>
      <c r="H1" s="550"/>
      <c r="I1" s="293">
        <f>+COUNTA(H3:H47)</f>
        <v>33</v>
      </c>
      <c r="K1" s="551"/>
      <c r="L1" s="551"/>
      <c r="M1" s="552" t="s">
        <v>821</v>
      </c>
      <c r="N1" s="552"/>
      <c r="O1" s="552"/>
      <c r="P1" s="552"/>
      <c r="Q1" s="552"/>
    </row>
    <row r="2" spans="1:17" ht="15.75">
      <c r="G2" s="387" t="s">
        <v>239</v>
      </c>
      <c r="H2" s="387" t="s">
        <v>241</v>
      </c>
      <c r="K2" s="493" t="s">
        <v>239</v>
      </c>
      <c r="L2" s="493" t="s">
        <v>241</v>
      </c>
      <c r="M2" s="495">
        <v>2013</v>
      </c>
      <c r="N2" s="495">
        <f>+M2+1</f>
        <v>2014</v>
      </c>
      <c r="O2" s="495">
        <f t="shared" ref="O2:Q2" si="0">+N2+1</f>
        <v>2015</v>
      </c>
      <c r="P2" s="495">
        <f t="shared" si="0"/>
        <v>2016</v>
      </c>
      <c r="Q2" s="495">
        <f t="shared" si="0"/>
        <v>2017</v>
      </c>
    </row>
    <row r="3" spans="1:17">
      <c r="A3" s="153" t="s">
        <v>243</v>
      </c>
      <c r="B3" s="154" t="s">
        <v>344</v>
      </c>
      <c r="C3" s="154" t="s">
        <v>7</v>
      </c>
      <c r="D3" s="154" t="s">
        <v>244</v>
      </c>
      <c r="G3" s="388" t="s">
        <v>243</v>
      </c>
      <c r="H3" s="154" t="s">
        <v>7</v>
      </c>
      <c r="K3" s="388" t="s">
        <v>243</v>
      </c>
      <c r="L3" s="154" t="s">
        <v>7</v>
      </c>
      <c r="M3"/>
      <c r="N3"/>
      <c r="O3"/>
      <c r="P3"/>
      <c r="Q3"/>
    </row>
    <row r="4" spans="1:17">
      <c r="A4" s="153" t="s">
        <v>246</v>
      </c>
      <c r="B4" s="154" t="s">
        <v>343</v>
      </c>
      <c r="C4" s="154" t="s">
        <v>5</v>
      </c>
      <c r="D4" s="154" t="s">
        <v>247</v>
      </c>
      <c r="G4" s="388" t="s">
        <v>246</v>
      </c>
      <c r="H4" s="154" t="s">
        <v>5</v>
      </c>
      <c r="K4" s="388" t="s">
        <v>246</v>
      </c>
      <c r="L4" s="154" t="s">
        <v>5</v>
      </c>
      <c r="M4" s="496"/>
      <c r="N4" s="496"/>
      <c r="O4" s="496"/>
      <c r="P4" s="496"/>
      <c r="Q4" s="496"/>
    </row>
    <row r="5" spans="1:17">
      <c r="A5" s="153" t="s">
        <v>248</v>
      </c>
      <c r="B5" s="154" t="s">
        <v>347</v>
      </c>
      <c r="C5" s="154" t="s">
        <v>249</v>
      </c>
      <c r="D5" s="154" t="s">
        <v>250</v>
      </c>
      <c r="G5" s="388" t="s">
        <v>248</v>
      </c>
      <c r="H5" s="154" t="s">
        <v>249</v>
      </c>
      <c r="K5" s="388" t="s">
        <v>248</v>
      </c>
      <c r="L5" s="154" t="s">
        <v>249</v>
      </c>
      <c r="M5" s="496" t="s">
        <v>822</v>
      </c>
      <c r="N5" s="496" t="s">
        <v>822</v>
      </c>
      <c r="O5" s="496" t="s">
        <v>822</v>
      </c>
      <c r="P5" s="496" t="s">
        <v>822</v>
      </c>
      <c r="Q5" s="496" t="s">
        <v>822</v>
      </c>
    </row>
    <row r="6" spans="1:17">
      <c r="A6" s="153" t="s">
        <v>297</v>
      </c>
      <c r="B6" s="154" t="s">
        <v>335</v>
      </c>
      <c r="C6" s="154" t="s">
        <v>2</v>
      </c>
      <c r="D6" s="154" t="s">
        <v>298</v>
      </c>
      <c r="G6" s="388" t="s">
        <v>297</v>
      </c>
      <c r="H6" s="154" t="s">
        <v>2</v>
      </c>
      <c r="K6" s="388" t="s">
        <v>297</v>
      </c>
      <c r="L6" s="154" t="s">
        <v>2</v>
      </c>
      <c r="M6" s="496"/>
      <c r="N6" s="496"/>
      <c r="O6" s="496"/>
      <c r="P6" s="496"/>
      <c r="Q6" s="496"/>
    </row>
    <row r="7" spans="1:17">
      <c r="A7" s="153" t="s">
        <v>251</v>
      </c>
      <c r="B7" s="154" t="s">
        <v>370</v>
      </c>
      <c r="C7" s="154" t="s">
        <v>4</v>
      </c>
      <c r="D7" s="154" t="s">
        <v>252</v>
      </c>
      <c r="G7" s="388" t="s">
        <v>251</v>
      </c>
      <c r="H7" s="154" t="s">
        <v>4</v>
      </c>
      <c r="K7" s="388" t="s">
        <v>251</v>
      </c>
      <c r="L7" s="154" t="s">
        <v>4</v>
      </c>
      <c r="M7" s="496" t="s">
        <v>822</v>
      </c>
      <c r="N7" s="496"/>
      <c r="O7" s="496"/>
      <c r="P7" s="496"/>
      <c r="Q7" s="496"/>
    </row>
    <row r="8" spans="1:17">
      <c r="A8" s="153" t="s">
        <v>368</v>
      </c>
      <c r="B8" s="154" t="s">
        <v>371</v>
      </c>
      <c r="C8" s="154" t="s">
        <v>4</v>
      </c>
      <c r="D8" s="154" t="s">
        <v>368</v>
      </c>
      <c r="G8" s="388" t="s">
        <v>253</v>
      </c>
      <c r="H8" s="154" t="s">
        <v>5</v>
      </c>
      <c r="K8" s="388" t="s">
        <v>253</v>
      </c>
      <c r="L8" s="154" t="s">
        <v>5</v>
      </c>
      <c r="M8" s="496" t="s">
        <v>822</v>
      </c>
      <c r="N8" s="496" t="s">
        <v>822</v>
      </c>
      <c r="O8" s="496" t="s">
        <v>822</v>
      </c>
      <c r="P8" s="496" t="s">
        <v>822</v>
      </c>
      <c r="Q8" s="496" t="s">
        <v>822</v>
      </c>
    </row>
    <row r="9" spans="1:17">
      <c r="A9" s="153" t="s">
        <v>253</v>
      </c>
      <c r="B9" s="154" t="s">
        <v>362</v>
      </c>
      <c r="C9" s="154" t="s">
        <v>5</v>
      </c>
      <c r="D9" s="154" t="s">
        <v>254</v>
      </c>
      <c r="G9" s="388" t="s">
        <v>255</v>
      </c>
      <c r="H9" s="154" t="s">
        <v>5</v>
      </c>
      <c r="K9" s="388" t="s">
        <v>255</v>
      </c>
      <c r="L9" s="154" t="s">
        <v>5</v>
      </c>
      <c r="M9" s="496" t="s">
        <v>822</v>
      </c>
      <c r="N9" s="496" t="s">
        <v>822</v>
      </c>
      <c r="O9" s="496"/>
      <c r="P9" s="496"/>
      <c r="Q9" s="496"/>
    </row>
    <row r="10" spans="1:17">
      <c r="A10" s="153" t="s">
        <v>255</v>
      </c>
      <c r="B10" s="154" t="s">
        <v>341</v>
      </c>
      <c r="C10" s="154" t="s">
        <v>5</v>
      </c>
      <c r="D10" s="154" t="s">
        <v>256</v>
      </c>
      <c r="G10" s="388" t="s">
        <v>820</v>
      </c>
      <c r="H10" s="154" t="s">
        <v>4</v>
      </c>
      <c r="K10" s="388" t="s">
        <v>820</v>
      </c>
      <c r="L10" s="154" t="s">
        <v>4</v>
      </c>
      <c r="M10" s="496"/>
      <c r="N10" s="496"/>
      <c r="O10" s="496"/>
      <c r="P10" s="496"/>
      <c r="Q10" s="496"/>
    </row>
    <row r="11" spans="1:17">
      <c r="A11" s="153" t="s">
        <v>820</v>
      </c>
      <c r="B11" s="154" t="s">
        <v>372</v>
      </c>
      <c r="C11" s="154" t="s">
        <v>4</v>
      </c>
      <c r="D11" s="154" t="s">
        <v>276</v>
      </c>
      <c r="G11" s="388" t="s">
        <v>299</v>
      </c>
      <c r="H11" s="154" t="s">
        <v>2</v>
      </c>
      <c r="K11" s="388" t="s">
        <v>299</v>
      </c>
      <c r="L11" s="154" t="s">
        <v>2</v>
      </c>
      <c r="M11" s="496"/>
      <c r="N11" s="496"/>
      <c r="O11" s="496"/>
      <c r="P11" s="496"/>
      <c r="Q11" s="496"/>
    </row>
    <row r="12" spans="1:17">
      <c r="A12" s="153" t="s">
        <v>299</v>
      </c>
      <c r="B12" s="154" t="s">
        <v>336</v>
      </c>
      <c r="C12" s="154" t="s">
        <v>2</v>
      </c>
      <c r="D12" s="154" t="s">
        <v>300</v>
      </c>
      <c r="G12" s="388" t="s">
        <v>257</v>
      </c>
      <c r="H12" s="154" t="s">
        <v>5</v>
      </c>
      <c r="K12" s="388" t="s">
        <v>257</v>
      </c>
      <c r="L12" s="154" t="s">
        <v>5</v>
      </c>
      <c r="M12" s="496" t="s">
        <v>822</v>
      </c>
      <c r="N12" s="496" t="s">
        <v>822</v>
      </c>
      <c r="O12" s="496" t="s">
        <v>822</v>
      </c>
      <c r="P12" s="496" t="s">
        <v>822</v>
      </c>
      <c r="Q12" s="496" t="s">
        <v>822</v>
      </c>
    </row>
    <row r="13" spans="1:17">
      <c r="A13" s="153" t="s">
        <v>257</v>
      </c>
      <c r="B13" s="154" t="s">
        <v>364</v>
      </c>
      <c r="C13" s="154" t="s">
        <v>5</v>
      </c>
      <c r="D13" s="154" t="s">
        <v>258</v>
      </c>
      <c r="G13" s="388" t="s">
        <v>259</v>
      </c>
      <c r="H13" s="154" t="s">
        <v>5</v>
      </c>
      <c r="K13" s="388" t="s">
        <v>259</v>
      </c>
      <c r="L13" s="154" t="s">
        <v>5</v>
      </c>
      <c r="M13" s="496"/>
      <c r="N13" s="496"/>
      <c r="O13" s="496"/>
      <c r="P13" s="496"/>
      <c r="Q13" s="496"/>
    </row>
    <row r="14" spans="1:17">
      <c r="A14" s="153" t="s">
        <v>259</v>
      </c>
      <c r="B14" s="154" t="s">
        <v>342</v>
      </c>
      <c r="C14" s="154" t="s">
        <v>5</v>
      </c>
      <c r="D14" s="154" t="s">
        <v>260</v>
      </c>
      <c r="G14" s="388" t="s">
        <v>261</v>
      </c>
      <c r="H14" s="154" t="s">
        <v>3</v>
      </c>
      <c r="K14" s="388" t="s">
        <v>261</v>
      </c>
      <c r="L14" s="154" t="s">
        <v>3</v>
      </c>
      <c r="M14" s="496"/>
      <c r="N14" s="496"/>
      <c r="O14" s="496"/>
      <c r="P14" s="496"/>
      <c r="Q14" s="496"/>
    </row>
    <row r="15" spans="1:17">
      <c r="A15" s="153" t="s">
        <v>261</v>
      </c>
      <c r="B15" s="154" t="s">
        <v>340</v>
      </c>
      <c r="C15" s="154" t="s">
        <v>3</v>
      </c>
      <c r="D15" s="154" t="s">
        <v>262</v>
      </c>
      <c r="G15" s="388" t="s">
        <v>301</v>
      </c>
      <c r="H15" s="154" t="s">
        <v>2</v>
      </c>
      <c r="K15" s="388" t="s">
        <v>301</v>
      </c>
      <c r="L15" s="154" t="s">
        <v>2</v>
      </c>
      <c r="M15" s="496" t="s">
        <v>822</v>
      </c>
      <c r="N15" s="496" t="s">
        <v>822</v>
      </c>
      <c r="O15" s="496" t="s">
        <v>822</v>
      </c>
      <c r="P15" s="496" t="s">
        <v>822</v>
      </c>
      <c r="Q15" s="496" t="s">
        <v>822</v>
      </c>
    </row>
    <row r="16" spans="1:17">
      <c r="A16" s="153" t="s">
        <v>301</v>
      </c>
      <c r="B16" s="154" t="s">
        <v>337</v>
      </c>
      <c r="C16" s="154" t="s">
        <v>2</v>
      </c>
      <c r="D16" s="154" t="s">
        <v>302</v>
      </c>
      <c r="G16" s="388" t="s">
        <v>263</v>
      </c>
      <c r="H16" s="154" t="s">
        <v>8</v>
      </c>
      <c r="K16" s="388" t="s">
        <v>263</v>
      </c>
      <c r="L16" s="154" t="s">
        <v>8</v>
      </c>
      <c r="M16" s="496"/>
      <c r="N16" s="496"/>
      <c r="O16" s="496"/>
      <c r="P16" s="496"/>
      <c r="Q16" s="496"/>
    </row>
    <row r="17" spans="1:17">
      <c r="A17" s="153" t="s">
        <v>263</v>
      </c>
      <c r="B17" s="154" t="s">
        <v>331</v>
      </c>
      <c r="C17" s="154" t="s">
        <v>8</v>
      </c>
      <c r="D17" s="154" t="s">
        <v>263</v>
      </c>
      <c r="G17" s="388" t="s">
        <v>303</v>
      </c>
      <c r="H17" s="154" t="s">
        <v>2</v>
      </c>
      <c r="K17" s="388" t="s">
        <v>303</v>
      </c>
      <c r="L17" s="154" t="s">
        <v>2</v>
      </c>
      <c r="M17" s="496"/>
      <c r="N17" s="496"/>
      <c r="O17" s="496"/>
      <c r="P17" s="496"/>
      <c r="Q17" s="496"/>
    </row>
    <row r="18" spans="1:17">
      <c r="A18" s="153" t="s">
        <v>303</v>
      </c>
      <c r="B18" s="154" t="s">
        <v>338</v>
      </c>
      <c r="C18" s="154" t="s">
        <v>2</v>
      </c>
      <c r="D18" s="154" t="s">
        <v>304</v>
      </c>
      <c r="G18" s="388" t="s">
        <v>264</v>
      </c>
      <c r="H18" s="154" t="s">
        <v>265</v>
      </c>
      <c r="K18" s="388" t="s">
        <v>264</v>
      </c>
      <c r="L18" s="154" t="s">
        <v>265</v>
      </c>
      <c r="M18" s="496"/>
      <c r="N18" s="496"/>
      <c r="O18" s="496"/>
      <c r="P18" s="496"/>
      <c r="Q18" s="496"/>
    </row>
    <row r="19" spans="1:17">
      <c r="A19" s="153" t="s">
        <v>264</v>
      </c>
      <c r="B19" s="154" t="s">
        <v>360</v>
      </c>
      <c r="C19" s="154" t="s">
        <v>265</v>
      </c>
      <c r="D19" s="154" t="s">
        <v>266</v>
      </c>
      <c r="G19" s="388" t="s">
        <v>267</v>
      </c>
      <c r="H19" s="154" t="s">
        <v>9</v>
      </c>
      <c r="K19" s="388" t="s">
        <v>267</v>
      </c>
      <c r="L19" s="154" t="s">
        <v>9</v>
      </c>
      <c r="M19" s="496"/>
      <c r="N19" s="496"/>
      <c r="O19" s="496"/>
      <c r="P19" s="496"/>
      <c r="Q19" s="496"/>
    </row>
    <row r="20" spans="1:17">
      <c r="A20" s="153" t="s">
        <v>267</v>
      </c>
      <c r="B20" s="154" t="s">
        <v>363</v>
      </c>
      <c r="C20" s="154" t="s">
        <v>9</v>
      </c>
      <c r="D20" s="154" t="s">
        <v>268</v>
      </c>
      <c r="G20" s="388" t="s">
        <v>269</v>
      </c>
      <c r="H20" s="154" t="s">
        <v>249</v>
      </c>
      <c r="K20" s="388" t="s">
        <v>269</v>
      </c>
      <c r="L20" s="154" t="s">
        <v>249</v>
      </c>
      <c r="M20" s="496" t="s">
        <v>822</v>
      </c>
      <c r="N20" s="496" t="s">
        <v>822</v>
      </c>
      <c r="O20" s="496" t="s">
        <v>822</v>
      </c>
      <c r="P20" s="496" t="s">
        <v>822</v>
      </c>
      <c r="Q20" s="496" t="s">
        <v>822</v>
      </c>
    </row>
    <row r="21" spans="1:17">
      <c r="A21" s="153" t="s">
        <v>269</v>
      </c>
      <c r="B21" s="154" t="s">
        <v>348</v>
      </c>
      <c r="C21" s="154" t="s">
        <v>249</v>
      </c>
      <c r="D21" s="154" t="s">
        <v>270</v>
      </c>
      <c r="G21" s="388" t="s">
        <v>271</v>
      </c>
      <c r="H21" s="154" t="s">
        <v>7</v>
      </c>
      <c r="K21" s="388" t="s">
        <v>271</v>
      </c>
      <c r="L21" s="154" t="s">
        <v>7</v>
      </c>
      <c r="M21" s="496" t="s">
        <v>822</v>
      </c>
      <c r="N21" s="496" t="s">
        <v>822</v>
      </c>
      <c r="O21" s="496" t="s">
        <v>822</v>
      </c>
      <c r="P21" s="496" t="s">
        <v>822</v>
      </c>
      <c r="Q21" s="496" t="s">
        <v>822</v>
      </c>
    </row>
    <row r="22" spans="1:17">
      <c r="A22" s="153" t="s">
        <v>271</v>
      </c>
      <c r="B22" s="154" t="s">
        <v>345</v>
      </c>
      <c r="C22" s="154" t="s">
        <v>7</v>
      </c>
      <c r="D22" s="154" t="s">
        <v>271</v>
      </c>
      <c r="G22" s="388" t="s">
        <v>272</v>
      </c>
      <c r="H22" s="154" t="s">
        <v>6</v>
      </c>
      <c r="K22" s="388" t="s">
        <v>272</v>
      </c>
      <c r="L22" s="154" t="s">
        <v>6</v>
      </c>
      <c r="M22" s="496"/>
      <c r="N22" s="496"/>
      <c r="O22" s="496"/>
      <c r="P22" s="496"/>
      <c r="Q22" s="496"/>
    </row>
    <row r="23" spans="1:17">
      <c r="A23" s="153" t="s">
        <v>272</v>
      </c>
      <c r="B23" s="154" t="s">
        <v>332</v>
      </c>
      <c r="C23" s="154" t="s">
        <v>6</v>
      </c>
      <c r="D23" s="154" t="s">
        <v>273</v>
      </c>
      <c r="G23" s="388" t="s">
        <v>274</v>
      </c>
      <c r="H23" s="154" t="s">
        <v>1</v>
      </c>
      <c r="K23" s="388" t="s">
        <v>274</v>
      </c>
      <c r="L23" s="154" t="s">
        <v>1</v>
      </c>
      <c r="M23" s="496"/>
      <c r="N23" s="496"/>
      <c r="O23" s="496"/>
      <c r="P23" s="496"/>
      <c r="Q23" s="496"/>
    </row>
    <row r="24" spans="1:17">
      <c r="A24" s="153" t="s">
        <v>274</v>
      </c>
      <c r="B24" s="154" t="s">
        <v>330</v>
      </c>
      <c r="C24" s="154" t="s">
        <v>1</v>
      </c>
      <c r="D24" s="154" t="s">
        <v>274</v>
      </c>
      <c r="G24" s="388" t="s">
        <v>306</v>
      </c>
      <c r="H24" s="154" t="s">
        <v>2</v>
      </c>
      <c r="K24" s="388" t="s">
        <v>306</v>
      </c>
      <c r="L24" s="154" t="s">
        <v>2</v>
      </c>
      <c r="M24" s="496"/>
      <c r="N24" s="496"/>
      <c r="O24" s="496"/>
      <c r="P24" s="496"/>
      <c r="Q24" s="496"/>
    </row>
    <row r="25" spans="1:17">
      <c r="A25" s="153" t="s">
        <v>306</v>
      </c>
      <c r="B25" s="154" t="s">
        <v>339</v>
      </c>
      <c r="C25" s="154" t="s">
        <v>2</v>
      </c>
      <c r="D25" s="154" t="s">
        <v>307</v>
      </c>
      <c r="G25" s="388" t="s">
        <v>277</v>
      </c>
      <c r="H25" s="154" t="s">
        <v>249</v>
      </c>
      <c r="K25" s="388" t="s">
        <v>277</v>
      </c>
      <c r="L25" s="154" t="s">
        <v>249</v>
      </c>
      <c r="M25" s="496"/>
      <c r="N25" s="496"/>
      <c r="O25" s="496"/>
      <c r="P25" s="496"/>
      <c r="Q25" s="496"/>
    </row>
    <row r="26" spans="1:17">
      <c r="A26" s="153" t="s">
        <v>277</v>
      </c>
      <c r="B26" s="154" t="s">
        <v>349</v>
      </c>
      <c r="C26" s="154" t="s">
        <v>249</v>
      </c>
      <c r="D26" s="154" t="s">
        <v>278</v>
      </c>
      <c r="G26" s="388" t="s">
        <v>279</v>
      </c>
      <c r="H26" s="154" t="s">
        <v>249</v>
      </c>
      <c r="K26" s="388" t="s">
        <v>279</v>
      </c>
      <c r="L26" s="154" t="s">
        <v>249</v>
      </c>
      <c r="M26" s="496"/>
      <c r="N26" s="496"/>
      <c r="O26" s="496"/>
      <c r="P26" s="496"/>
      <c r="Q26" s="496"/>
    </row>
    <row r="27" spans="1:17">
      <c r="A27" s="153" t="s">
        <v>279</v>
      </c>
      <c r="B27" s="154" t="s">
        <v>350</v>
      </c>
      <c r="C27" s="154" t="s">
        <v>249</v>
      </c>
      <c r="D27" s="154" t="s">
        <v>280</v>
      </c>
      <c r="G27" s="388" t="s">
        <v>281</v>
      </c>
      <c r="H27" s="154" t="s">
        <v>761</v>
      </c>
      <c r="K27" s="388" t="s">
        <v>281</v>
      </c>
      <c r="L27" s="154" t="s">
        <v>761</v>
      </c>
      <c r="M27" s="496" t="s">
        <v>822</v>
      </c>
      <c r="N27" s="496" t="s">
        <v>822</v>
      </c>
      <c r="O27" s="496" t="s">
        <v>822</v>
      </c>
      <c r="P27" s="496" t="s">
        <v>822</v>
      </c>
      <c r="Q27" s="496"/>
    </row>
    <row r="28" spans="1:17">
      <c r="A28" s="153" t="s">
        <v>281</v>
      </c>
      <c r="B28" s="154" t="s">
        <v>731</v>
      </c>
      <c r="C28" s="154" t="s">
        <v>9</v>
      </c>
      <c r="D28" s="154" t="s">
        <v>282</v>
      </c>
      <c r="G28" s="388" t="s">
        <v>283</v>
      </c>
      <c r="H28" s="154" t="s">
        <v>7</v>
      </c>
      <c r="K28" s="388" t="s">
        <v>283</v>
      </c>
      <c r="L28" s="154" t="s">
        <v>7</v>
      </c>
      <c r="M28" s="496"/>
      <c r="N28" s="496"/>
      <c r="O28" s="496"/>
      <c r="P28" s="496"/>
      <c r="Q28" s="496"/>
    </row>
    <row r="29" spans="1:17">
      <c r="A29" s="153" t="s">
        <v>388</v>
      </c>
      <c r="B29" s="154" t="s">
        <v>389</v>
      </c>
      <c r="C29" s="154" t="s">
        <v>3</v>
      </c>
      <c r="D29" s="154" t="s">
        <v>703</v>
      </c>
      <c r="G29" s="388" t="s">
        <v>285</v>
      </c>
      <c r="H29" s="154" t="s">
        <v>249</v>
      </c>
      <c r="K29" s="388" t="s">
        <v>285</v>
      </c>
      <c r="L29" s="154" t="s">
        <v>249</v>
      </c>
      <c r="M29" s="496" t="s">
        <v>822</v>
      </c>
      <c r="N29" s="496" t="s">
        <v>822</v>
      </c>
      <c r="O29" s="496" t="s">
        <v>822</v>
      </c>
      <c r="P29" s="496" t="s">
        <v>822</v>
      </c>
      <c r="Q29" s="496"/>
    </row>
    <row r="30" spans="1:17">
      <c r="A30" s="153" t="s">
        <v>283</v>
      </c>
      <c r="B30" s="154" t="s">
        <v>346</v>
      </c>
      <c r="C30" s="154" t="s">
        <v>7</v>
      </c>
      <c r="D30" s="154" t="s">
        <v>284</v>
      </c>
      <c r="G30" s="388" t="s">
        <v>286</v>
      </c>
      <c r="H30" s="154" t="s">
        <v>4</v>
      </c>
      <c r="K30" s="388" t="s">
        <v>286</v>
      </c>
      <c r="L30" s="154" t="s">
        <v>4</v>
      </c>
      <c r="M30" s="496" t="s">
        <v>822</v>
      </c>
      <c r="N30" s="496" t="s">
        <v>822</v>
      </c>
      <c r="O30" s="496" t="s">
        <v>822</v>
      </c>
      <c r="P30" s="496" t="s">
        <v>822</v>
      </c>
      <c r="Q30" s="496" t="s">
        <v>822</v>
      </c>
    </row>
    <row r="31" spans="1:17">
      <c r="A31" s="153" t="s">
        <v>285</v>
      </c>
      <c r="B31" s="154" t="s">
        <v>351</v>
      </c>
      <c r="C31" s="154" t="s">
        <v>249</v>
      </c>
      <c r="D31" s="154" t="s">
        <v>285</v>
      </c>
      <c r="G31" s="388" t="s">
        <v>288</v>
      </c>
      <c r="H31" s="154" t="s">
        <v>9</v>
      </c>
      <c r="K31" s="388" t="s">
        <v>288</v>
      </c>
      <c r="L31" s="154" t="s">
        <v>9</v>
      </c>
      <c r="M31" s="496"/>
      <c r="N31" s="496"/>
      <c r="O31" s="496"/>
      <c r="P31" s="496"/>
      <c r="Q31" s="496"/>
    </row>
    <row r="32" spans="1:17">
      <c r="A32" s="153" t="s">
        <v>627</v>
      </c>
      <c r="B32" s="154" t="s">
        <v>626</v>
      </c>
      <c r="C32" s="154" t="s">
        <v>4</v>
      </c>
      <c r="D32" s="154" t="s">
        <v>628</v>
      </c>
      <c r="G32" s="388" t="s">
        <v>289</v>
      </c>
      <c r="H32" s="154" t="s">
        <v>5</v>
      </c>
      <c r="K32" s="388" t="s">
        <v>289</v>
      </c>
      <c r="L32" s="154" t="s">
        <v>5</v>
      </c>
      <c r="M32" s="496" t="s">
        <v>822</v>
      </c>
      <c r="N32" s="496" t="s">
        <v>822</v>
      </c>
      <c r="O32" s="496" t="s">
        <v>822</v>
      </c>
      <c r="P32" s="496" t="s">
        <v>822</v>
      </c>
      <c r="Q32" s="496" t="s">
        <v>822</v>
      </c>
    </row>
    <row r="33" spans="1:17">
      <c r="A33" s="153" t="s">
        <v>286</v>
      </c>
      <c r="B33" s="154" t="s">
        <v>369</v>
      </c>
      <c r="C33" s="154" t="s">
        <v>4</v>
      </c>
      <c r="D33" s="154" t="s">
        <v>287</v>
      </c>
      <c r="G33" s="388" t="s">
        <v>291</v>
      </c>
      <c r="H33" s="154" t="s">
        <v>249</v>
      </c>
      <c r="K33" s="388" t="s">
        <v>291</v>
      </c>
      <c r="L33" s="154" t="s">
        <v>249</v>
      </c>
      <c r="M33" s="496" t="s">
        <v>822</v>
      </c>
      <c r="N33" s="496" t="s">
        <v>822</v>
      </c>
      <c r="O33" s="496" t="s">
        <v>822</v>
      </c>
      <c r="P33" s="496" t="s">
        <v>822</v>
      </c>
      <c r="Q33" s="496" t="s">
        <v>822</v>
      </c>
    </row>
    <row r="34" spans="1:17">
      <c r="A34" s="153" t="s">
        <v>288</v>
      </c>
      <c r="B34" s="154" t="s">
        <v>366</v>
      </c>
      <c r="C34" s="154" t="s">
        <v>9</v>
      </c>
      <c r="D34" s="154" t="s">
        <v>288</v>
      </c>
      <c r="G34" s="388" t="s">
        <v>293</v>
      </c>
      <c r="H34" s="154" t="s">
        <v>9</v>
      </c>
      <c r="K34" s="388" t="s">
        <v>293</v>
      </c>
      <c r="L34" s="154" t="s">
        <v>9</v>
      </c>
      <c r="M34" s="496"/>
      <c r="N34" s="496"/>
      <c r="O34" s="496"/>
      <c r="P34" s="496"/>
      <c r="Q34" s="496"/>
    </row>
    <row r="35" spans="1:17">
      <c r="A35" s="153" t="s">
        <v>289</v>
      </c>
      <c r="B35" s="154" t="s">
        <v>361</v>
      </c>
      <c r="C35" s="154" t="s">
        <v>5</v>
      </c>
      <c r="D35" s="154" t="s">
        <v>290</v>
      </c>
      <c r="G35" s="388" t="s">
        <v>295</v>
      </c>
      <c r="H35" s="154" t="s">
        <v>6</v>
      </c>
      <c r="K35" s="388" t="s">
        <v>295</v>
      </c>
      <c r="L35" s="154" t="s">
        <v>6</v>
      </c>
      <c r="M35" s="496" t="s">
        <v>822</v>
      </c>
      <c r="N35" s="496" t="s">
        <v>822</v>
      </c>
      <c r="O35" s="496" t="s">
        <v>822</v>
      </c>
      <c r="P35" s="496" t="s">
        <v>822</v>
      </c>
      <c r="Q35" s="496" t="s">
        <v>822</v>
      </c>
    </row>
    <row r="36" spans="1:17">
      <c r="A36" s="153" t="s">
        <v>291</v>
      </c>
      <c r="B36" s="154" t="s">
        <v>334</v>
      </c>
      <c r="C36" s="154" t="s">
        <v>249</v>
      </c>
      <c r="D36" s="154" t="s">
        <v>292</v>
      </c>
      <c r="K36"/>
      <c r="L36"/>
      <c r="M36"/>
      <c r="N36"/>
      <c r="O36"/>
      <c r="P36"/>
      <c r="Q36"/>
    </row>
    <row r="37" spans="1:17" ht="15">
      <c r="A37" s="153" t="s">
        <v>293</v>
      </c>
      <c r="B37" s="154" t="s">
        <v>367</v>
      </c>
      <c r="C37" s="154" t="s">
        <v>9</v>
      </c>
      <c r="D37" s="154" t="s">
        <v>294</v>
      </c>
      <c r="K37"/>
      <c r="L37"/>
      <c r="M37" s="497">
        <f>+COUNTA(M3:M35)</f>
        <v>14</v>
      </c>
      <c r="N37" s="497">
        <f t="shared" ref="N37:Q37" si="1">+COUNTA(N3:N35)</f>
        <v>13</v>
      </c>
      <c r="O37" s="497">
        <f t="shared" si="1"/>
        <v>12</v>
      </c>
      <c r="P37" s="497">
        <f t="shared" si="1"/>
        <v>12</v>
      </c>
      <c r="Q37" s="497">
        <f t="shared" si="1"/>
        <v>10</v>
      </c>
    </row>
    <row r="38" spans="1:17">
      <c r="A38" s="153" t="s">
        <v>295</v>
      </c>
      <c r="B38" s="154" t="s">
        <v>333</v>
      </c>
      <c r="C38" s="154" t="s">
        <v>6</v>
      </c>
      <c r="D38" s="154" t="s">
        <v>296</v>
      </c>
    </row>
    <row r="39" spans="1:17">
      <c r="C39" s="156"/>
    </row>
    <row r="40" spans="1:17">
      <c r="C40" s="156"/>
    </row>
    <row r="41" spans="1:17">
      <c r="C41" s="156"/>
    </row>
    <row r="42" spans="1:17">
      <c r="C42" s="156"/>
    </row>
    <row r="43" spans="1:17">
      <c r="C43" s="156"/>
    </row>
    <row r="44" spans="1:17">
      <c r="C44" s="156"/>
    </row>
    <row r="45" spans="1:17">
      <c r="C45" s="156"/>
    </row>
    <row r="46" spans="1:17">
      <c r="C46" s="156"/>
    </row>
    <row r="47" spans="1:17">
      <c r="C47" s="156"/>
    </row>
    <row r="48" spans="1:17" ht="12.75" customHeight="1"/>
    <row r="49" ht="12.75" customHeight="1"/>
    <row r="50" ht="12.75" customHeight="1"/>
    <row r="51" ht="12.75" customHeight="1"/>
    <row r="52" ht="12.75" hidden="1" customHeight="1"/>
    <row r="53" ht="12.75" hidden="1" customHeight="1"/>
    <row r="54" ht="12.75" hidden="1" customHeight="1"/>
  </sheetData>
  <sheetProtection algorithmName="SHA-512" hashValue="SYF0tMThsu9XZQ5me+Ho1VJ4sEh6tPsLw1wNbhmo1nlW79Qm9He5/LMfnIHkSa1wCqb2EzLNfR6kukucZfvVjg==" saltValue="+YOum6vGRDbDl/VozeOuDA==" spinCount="100000" sheet="1" objects="1" scenarios="1"/>
  <sortState ref="A3:D38">
    <sortCondition ref="A3"/>
  </sortState>
  <mergeCells count="3">
    <mergeCell ref="G1:H1"/>
    <mergeCell ref="K1:L1"/>
    <mergeCell ref="M1:Q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7" tint="-0.499984740745262"/>
    <pageSetUpPr fitToPage="1"/>
  </sheetPr>
  <dimension ref="A1:U65"/>
  <sheetViews>
    <sheetView showGridLines="0" view="pageBreakPreview" zoomScale="60" zoomScaleNormal="50" workbookViewId="0">
      <pane xSplit="5" ySplit="6" topLeftCell="F7" activePane="bottomRight" state="frozen"/>
      <selection activeCell="K26" sqref="K26"/>
      <selection pane="topRight" activeCell="K26" sqref="K26"/>
      <selection pane="bottomLeft" activeCell="K26" sqref="K26"/>
      <selection pane="bottomRight" activeCell="D1" sqref="A1:D1048576"/>
    </sheetView>
  </sheetViews>
  <sheetFormatPr defaultColWidth="9.140625" defaultRowHeight="0" customHeight="1" zeroHeight="1"/>
  <cols>
    <col min="1" max="1" width="13.5703125" style="310" hidden="1" customWidth="1"/>
    <col min="2" max="2" width="14.5703125" style="310" hidden="1" customWidth="1"/>
    <col min="3" max="3" width="11" style="310" hidden="1" customWidth="1"/>
    <col min="4" max="4" width="5.85546875" style="285" hidden="1" customWidth="1"/>
    <col min="5" max="5" width="38.7109375" style="159" customWidth="1"/>
    <col min="6" max="6" width="20.7109375" style="158" customWidth="1"/>
    <col min="7" max="7" width="20.7109375" style="192" customWidth="1"/>
    <col min="8" max="17" width="20.7109375" style="158" customWidth="1"/>
    <col min="18" max="18" width="4.7109375" style="158" customWidth="1"/>
    <col min="19" max="20" width="9.140625" style="158" customWidth="1"/>
    <col min="21" max="21" width="11.42578125" style="158" customWidth="1"/>
    <col min="22" max="22" width="9.140625" style="158" customWidth="1"/>
    <col min="23" max="16384" width="9.140625" style="158"/>
  </cols>
  <sheetData>
    <row r="1" spans="1:21" s="285" customFormat="1" ht="15.75" customHeight="1">
      <c r="A1" s="310"/>
      <c r="B1" s="310"/>
      <c r="C1" s="310"/>
      <c r="E1" s="289"/>
      <c r="F1" s="290">
        <v>1103</v>
      </c>
      <c r="G1" s="291">
        <v>1045</v>
      </c>
      <c r="H1" s="290">
        <v>1052</v>
      </c>
      <c r="I1" s="290">
        <v>1060</v>
      </c>
      <c r="J1" s="290">
        <v>1073</v>
      </c>
      <c r="K1" s="290">
        <v>1074</v>
      </c>
      <c r="L1" s="290">
        <v>1077</v>
      </c>
      <c r="M1" s="290">
        <v>1080</v>
      </c>
      <c r="N1" s="290">
        <v>1085</v>
      </c>
      <c r="O1" s="290">
        <v>1086</v>
      </c>
      <c r="P1" s="290">
        <v>1087</v>
      </c>
      <c r="Q1" s="290">
        <v>1091</v>
      </c>
    </row>
    <row r="2" spans="1:21" s="160" customFormat="1" ht="24" customHeight="1" thickBot="1">
      <c r="A2" s="311"/>
      <c r="B2" s="311"/>
      <c r="C2" s="311"/>
      <c r="D2" s="286"/>
      <c r="E2" s="161"/>
      <c r="F2" s="509" t="s">
        <v>730</v>
      </c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</row>
    <row r="3" spans="1:21" s="162" customFormat="1" ht="24" customHeight="1">
      <c r="A3" s="312"/>
      <c r="B3" s="312"/>
      <c r="C3" s="312"/>
      <c r="D3" s="287"/>
      <c r="E3" s="163" t="s">
        <v>310</v>
      </c>
      <c r="F3" s="510" t="s">
        <v>311</v>
      </c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2"/>
    </row>
    <row r="4" spans="1:21" s="164" customFormat="1" ht="18.75">
      <c r="A4" s="313"/>
      <c r="B4" s="313"/>
      <c r="C4" s="313"/>
      <c r="D4" s="288"/>
      <c r="E4" s="165"/>
      <c r="F4" s="166" t="s">
        <v>312</v>
      </c>
      <c r="G4" s="513" t="s">
        <v>313</v>
      </c>
      <c r="H4" s="513"/>
      <c r="I4" s="513"/>
      <c r="J4" s="514" t="s">
        <v>314</v>
      </c>
      <c r="K4" s="514"/>
      <c r="L4" s="514"/>
      <c r="M4" s="515" t="s">
        <v>315</v>
      </c>
      <c r="N4" s="515"/>
      <c r="O4" s="515"/>
      <c r="P4" s="516" t="s">
        <v>316</v>
      </c>
      <c r="Q4" s="516"/>
    </row>
    <row r="5" spans="1:21" s="164" customFormat="1" ht="18.75">
      <c r="A5" s="313"/>
      <c r="B5" s="313"/>
      <c r="C5" s="313"/>
      <c r="D5" s="288"/>
      <c r="E5" s="165"/>
      <c r="F5" s="506" t="s">
        <v>317</v>
      </c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8"/>
    </row>
    <row r="6" spans="1:21" ht="110.25" customHeight="1" thickBot="1">
      <c r="A6" s="492"/>
      <c r="B6" s="492"/>
      <c r="E6" s="167" t="s">
        <v>318</v>
      </c>
      <c r="F6" s="168" t="s">
        <v>382</v>
      </c>
      <c r="G6" s="169" t="s">
        <v>319</v>
      </c>
      <c r="H6" s="170" t="s">
        <v>320</v>
      </c>
      <c r="I6" s="171" t="s">
        <v>321</v>
      </c>
      <c r="J6" s="172" t="s">
        <v>322</v>
      </c>
      <c r="K6" s="173" t="s">
        <v>323</v>
      </c>
      <c r="L6" s="174" t="s">
        <v>324</v>
      </c>
      <c r="M6" s="175" t="s">
        <v>383</v>
      </c>
      <c r="N6" s="176" t="s">
        <v>325</v>
      </c>
      <c r="O6" s="177" t="s">
        <v>326</v>
      </c>
      <c r="P6" s="178" t="s">
        <v>327</v>
      </c>
      <c r="Q6" s="179" t="s">
        <v>328</v>
      </c>
    </row>
    <row r="7" spans="1:21" ht="24.95" customHeight="1">
      <c r="E7" s="180" t="s">
        <v>243</v>
      </c>
      <c r="F7" s="181">
        <v>481832.53381540341</v>
      </c>
      <c r="G7" s="205">
        <v>65316.746207999997</v>
      </c>
      <c r="H7" s="206">
        <v>28935.331208</v>
      </c>
      <c r="I7" s="207">
        <v>111841.2</v>
      </c>
      <c r="J7" s="208">
        <v>14035611.017753793</v>
      </c>
      <c r="K7" s="206">
        <v>155902</v>
      </c>
      <c r="L7" s="209">
        <v>9338.0767575499995</v>
      </c>
      <c r="M7" s="208">
        <v>2464401.1454694998</v>
      </c>
      <c r="N7" s="206">
        <v>1829.0809999999983</v>
      </c>
      <c r="O7" s="209">
        <v>1112</v>
      </c>
      <c r="P7" s="208">
        <v>80319.82740430643</v>
      </c>
      <c r="Q7" s="209">
        <v>65920.444999999978</v>
      </c>
      <c r="U7" s="418"/>
    </row>
    <row r="8" spans="1:21" ht="24.95" customHeight="1">
      <c r="E8" s="180" t="s">
        <v>246</v>
      </c>
      <c r="F8" s="181">
        <v>255899.383</v>
      </c>
      <c r="G8" s="182">
        <v>22196.712</v>
      </c>
      <c r="H8" s="183">
        <v>7066.9769999999999</v>
      </c>
      <c r="I8" s="184">
        <v>21092.485000000001</v>
      </c>
      <c r="J8" s="185">
        <v>192197.277</v>
      </c>
      <c r="K8" s="183">
        <v>10168.073</v>
      </c>
      <c r="L8" s="186">
        <v>0</v>
      </c>
      <c r="M8" s="185">
        <v>87034.857999999993</v>
      </c>
      <c r="N8" s="183">
        <v>12677.419</v>
      </c>
      <c r="O8" s="186">
        <v>591.13699999999994</v>
      </c>
      <c r="P8" s="185">
        <v>24608.118999999999</v>
      </c>
      <c r="Q8" s="186">
        <v>6156.8689999999997</v>
      </c>
      <c r="U8" s="418"/>
    </row>
    <row r="9" spans="1:21" ht="24.95" customHeight="1">
      <c r="E9" s="180" t="s">
        <v>248</v>
      </c>
      <c r="F9" s="181">
        <v>1291118.0169713497</v>
      </c>
      <c r="G9" s="182">
        <v>166891.90480545204</v>
      </c>
      <c r="H9" s="183">
        <v>180171.70831790403</v>
      </c>
      <c r="I9" s="184">
        <v>200138.96878079086</v>
      </c>
      <c r="J9" s="185">
        <v>43641920.327526443</v>
      </c>
      <c r="K9" s="183">
        <v>110825.796760404</v>
      </c>
      <c r="L9" s="186">
        <v>243238.77337541495</v>
      </c>
      <c r="M9" s="185">
        <v>31745140.570687648</v>
      </c>
      <c r="N9" s="183">
        <v>71993.797017586752</v>
      </c>
      <c r="O9" s="186">
        <v>21153.007719624002</v>
      </c>
      <c r="P9" s="185">
        <v>748275.63059765997</v>
      </c>
      <c r="Q9" s="186">
        <v>557290.72905233293</v>
      </c>
      <c r="U9" s="418"/>
    </row>
    <row r="10" spans="1:21" ht="24.95" customHeight="1">
      <c r="E10" s="180" t="s">
        <v>297</v>
      </c>
      <c r="F10" s="181">
        <v>241355.31871219003</v>
      </c>
      <c r="G10" s="182">
        <v>49888.987377700047</v>
      </c>
      <c r="H10" s="183">
        <v>87970.106718399998</v>
      </c>
      <c r="I10" s="184">
        <v>48414.406680009997</v>
      </c>
      <c r="J10" s="185">
        <v>2264335.5499999998</v>
      </c>
      <c r="K10" s="183">
        <v>107872.18859999999</v>
      </c>
      <c r="L10" s="186">
        <v>11543.733330000001</v>
      </c>
      <c r="M10" s="185">
        <v>856458.5152838428</v>
      </c>
      <c r="N10" s="183">
        <v>6192.2597067700026</v>
      </c>
      <c r="O10" s="186">
        <v>585.24410434000004</v>
      </c>
      <c r="P10" s="185">
        <v>37809.671999999999</v>
      </c>
      <c r="Q10" s="186">
        <v>15424.584000000001</v>
      </c>
      <c r="U10" s="418"/>
    </row>
    <row r="11" spans="1:21" ht="24.95" customHeight="1">
      <c r="E11" s="180" t="s">
        <v>251</v>
      </c>
      <c r="F11" s="181">
        <v>714310.91399999999</v>
      </c>
      <c r="G11" s="182">
        <v>55107.81518564561</v>
      </c>
      <c r="H11" s="183">
        <v>67344.597426614433</v>
      </c>
      <c r="I11" s="184">
        <v>98877.594306372703</v>
      </c>
      <c r="J11" s="185">
        <v>7428518.0610024231</v>
      </c>
      <c r="K11" s="183">
        <v>702065.32400000002</v>
      </c>
      <c r="L11" s="186">
        <v>21181.83</v>
      </c>
      <c r="M11" s="185">
        <v>3378884.1540000001</v>
      </c>
      <c r="N11" s="183">
        <v>10461.611546791994</v>
      </c>
      <c r="O11" s="186">
        <v>3084.8939999999998</v>
      </c>
      <c r="P11" s="185">
        <v>347991.77299999999</v>
      </c>
      <c r="Q11" s="186">
        <v>280896.18300000002</v>
      </c>
      <c r="U11" s="418"/>
    </row>
    <row r="12" spans="1:21" ht="24.95" customHeight="1">
      <c r="E12" s="180" t="s">
        <v>368</v>
      </c>
      <c r="F12" s="181">
        <v>210947.217</v>
      </c>
      <c r="G12" s="182">
        <v>5632.4453849774654</v>
      </c>
      <c r="H12" s="183">
        <v>16088.001573280801</v>
      </c>
      <c r="I12" s="184">
        <v>26257.600151999999</v>
      </c>
      <c r="J12" s="185">
        <v>1037011.316</v>
      </c>
      <c r="K12" s="183">
        <v>37728.597000000002</v>
      </c>
      <c r="L12" s="186">
        <v>1302.7818725</v>
      </c>
      <c r="M12" s="185">
        <v>244414.97784400001</v>
      </c>
      <c r="N12" s="183">
        <v>173.07823982500099</v>
      </c>
      <c r="O12" s="186">
        <v>272.13200000000001</v>
      </c>
      <c r="P12" s="185">
        <v>14451.302</v>
      </c>
      <c r="Q12" s="186">
        <v>16683.403999999999</v>
      </c>
      <c r="U12" s="418"/>
    </row>
    <row r="13" spans="1:21" ht="24.95" customHeight="1">
      <c r="E13" s="180" t="s">
        <v>253</v>
      </c>
      <c r="F13" s="181">
        <v>1879908.4558926001</v>
      </c>
      <c r="G13" s="182">
        <v>133982.55577438639</v>
      </c>
      <c r="H13" s="183">
        <v>190015.37090460036</v>
      </c>
      <c r="I13" s="184">
        <v>280159.37456974073</v>
      </c>
      <c r="J13" s="185">
        <v>45720812.859671734</v>
      </c>
      <c r="K13" s="183">
        <v>5123081.1414959999</v>
      </c>
      <c r="L13" s="186">
        <v>177380.3617359958</v>
      </c>
      <c r="M13" s="185">
        <v>20734715.755714353</v>
      </c>
      <c r="N13" s="183">
        <v>60101.571305626021</v>
      </c>
      <c r="O13" s="186">
        <v>11920.035627000001</v>
      </c>
      <c r="P13" s="185">
        <v>982599.70840060106</v>
      </c>
      <c r="Q13" s="186">
        <v>901795.94103577395</v>
      </c>
      <c r="U13" s="418"/>
    </row>
    <row r="14" spans="1:21" ht="24.95" customHeight="1">
      <c r="E14" s="180" t="s">
        <v>255</v>
      </c>
      <c r="F14" s="181">
        <v>1189082.7551169149</v>
      </c>
      <c r="G14" s="182">
        <v>75714.418895283583</v>
      </c>
      <c r="H14" s="183">
        <v>111929.1088761109</v>
      </c>
      <c r="I14" s="184">
        <v>264662.56228335993</v>
      </c>
      <c r="J14" s="185">
        <v>23727203.59156622</v>
      </c>
      <c r="K14" s="183">
        <v>84672.229974000002</v>
      </c>
      <c r="L14" s="186">
        <v>45741.865084999998</v>
      </c>
      <c r="M14" s="185">
        <v>4753561.8480289998</v>
      </c>
      <c r="N14" s="183">
        <v>39410.410352090323</v>
      </c>
      <c r="O14" s="186">
        <v>13956.233922000003</v>
      </c>
      <c r="P14" s="185">
        <v>202364.53613768969</v>
      </c>
      <c r="Q14" s="186">
        <v>157526.13728974847</v>
      </c>
      <c r="U14" s="418"/>
    </row>
    <row r="15" spans="1:21" ht="24.95" customHeight="1">
      <c r="E15" s="180" t="s">
        <v>820</v>
      </c>
      <c r="F15" s="181">
        <v>350942.36137326946</v>
      </c>
      <c r="G15" s="182">
        <v>18079.373832103312</v>
      </c>
      <c r="H15" s="183">
        <v>15118.785075479591</v>
      </c>
      <c r="I15" s="184">
        <v>49110.743544383811</v>
      </c>
      <c r="J15" s="185">
        <v>1665214.9665526613</v>
      </c>
      <c r="K15" s="183">
        <v>210821.351</v>
      </c>
      <c r="L15" s="186">
        <v>71.555416399999999</v>
      </c>
      <c r="M15" s="185">
        <v>504444.86200000002</v>
      </c>
      <c r="N15" s="183">
        <v>1708.5329324323907</v>
      </c>
      <c r="O15" s="186">
        <v>1467.69</v>
      </c>
      <c r="P15" s="185">
        <v>54849.103000000003</v>
      </c>
      <c r="Q15" s="186">
        <v>33555.785000000003</v>
      </c>
      <c r="U15" s="418"/>
    </row>
    <row r="16" spans="1:21" ht="24.95" customHeight="1">
      <c r="E16" s="180" t="s">
        <v>299</v>
      </c>
      <c r="F16" s="181">
        <v>491115.4473474035</v>
      </c>
      <c r="G16" s="182">
        <v>79041.578894890015</v>
      </c>
      <c r="H16" s="183">
        <v>83563.538116029988</v>
      </c>
      <c r="I16" s="184">
        <v>59196.776081930002</v>
      </c>
      <c r="J16" s="185">
        <v>27433826.836332809</v>
      </c>
      <c r="K16" s="183">
        <v>276576</v>
      </c>
      <c r="L16" s="186">
        <v>41584</v>
      </c>
      <c r="M16" s="185">
        <v>4416855.5049385689</v>
      </c>
      <c r="N16" s="183">
        <v>11743.2895183</v>
      </c>
      <c r="O16" s="186">
        <v>9721.0845805000008</v>
      </c>
      <c r="P16" s="185">
        <v>209770</v>
      </c>
      <c r="Q16" s="186">
        <v>114404</v>
      </c>
      <c r="U16" s="418"/>
    </row>
    <row r="17" spans="5:21" ht="24.95" customHeight="1">
      <c r="E17" s="180" t="s">
        <v>257</v>
      </c>
      <c r="F17" s="181">
        <v>1610995.7478372389</v>
      </c>
      <c r="G17" s="182">
        <v>161300.0662320609</v>
      </c>
      <c r="H17" s="183">
        <v>155856.79804745031</v>
      </c>
      <c r="I17" s="184">
        <v>259193.33396509898</v>
      </c>
      <c r="J17" s="185">
        <v>30232585.314749058</v>
      </c>
      <c r="K17" s="183">
        <v>2633000</v>
      </c>
      <c r="L17" s="186">
        <v>87223.395248078465</v>
      </c>
      <c r="M17" s="185">
        <v>9739340.28470698</v>
      </c>
      <c r="N17" s="183">
        <v>27437.827138338936</v>
      </c>
      <c r="O17" s="186">
        <v>8352.9357502406529</v>
      </c>
      <c r="P17" s="185">
        <v>427580.85305830021</v>
      </c>
      <c r="Q17" s="186">
        <v>321816.30028254562</v>
      </c>
      <c r="U17" s="418"/>
    </row>
    <row r="18" spans="5:21" ht="24.95" customHeight="1">
      <c r="E18" s="180" t="s">
        <v>259</v>
      </c>
      <c r="F18" s="181">
        <v>744847.57346797653</v>
      </c>
      <c r="G18" s="182">
        <v>56896.684516384586</v>
      </c>
      <c r="H18" s="183">
        <v>60677.542447051426</v>
      </c>
      <c r="I18" s="184">
        <v>155059.18666422501</v>
      </c>
      <c r="J18" s="185">
        <v>5824672.8506798064</v>
      </c>
      <c r="K18" s="183">
        <v>256595.29747260001</v>
      </c>
      <c r="L18" s="186">
        <v>2268.2730000000001</v>
      </c>
      <c r="M18" s="185">
        <v>686228.94459578546</v>
      </c>
      <c r="N18" s="183">
        <v>25862.113552958221</v>
      </c>
      <c r="O18" s="186">
        <v>7092.1505490622203</v>
      </c>
      <c r="P18" s="185">
        <v>104802.99771772405</v>
      </c>
      <c r="Q18" s="186">
        <v>87555.128179017236</v>
      </c>
      <c r="U18" s="418"/>
    </row>
    <row r="19" spans="5:21" ht="24.95" customHeight="1">
      <c r="E19" s="180" t="s">
        <v>261</v>
      </c>
      <c r="F19" s="181">
        <v>440927.83076536481</v>
      </c>
      <c r="G19" s="182">
        <v>47257.241439408004</v>
      </c>
      <c r="H19" s="183">
        <v>39697.079153160004</v>
      </c>
      <c r="I19" s="184">
        <v>167816.07762519602</v>
      </c>
      <c r="J19" s="185">
        <v>774301.55258570402</v>
      </c>
      <c r="K19" s="183">
        <v>144692.72654636801</v>
      </c>
      <c r="L19" s="186">
        <v>28769.434653960001</v>
      </c>
      <c r="M19" s="185">
        <v>5949500.8736980967</v>
      </c>
      <c r="N19" s="183">
        <v>483.44113532</v>
      </c>
      <c r="O19" s="186">
        <v>829.88496276400008</v>
      </c>
      <c r="P19" s="185">
        <v>168246.48754456401</v>
      </c>
      <c r="Q19" s="186">
        <v>204973.55076998801</v>
      </c>
      <c r="U19" s="418"/>
    </row>
    <row r="20" spans="5:21" ht="24.95" customHeight="1">
      <c r="E20" s="180" t="s">
        <v>301</v>
      </c>
      <c r="F20" s="181">
        <v>1286322.1365683451</v>
      </c>
      <c r="G20" s="182">
        <v>177865.07906164537</v>
      </c>
      <c r="H20" s="183">
        <v>199029.22295508729</v>
      </c>
      <c r="I20" s="184">
        <v>148522.17366551</v>
      </c>
      <c r="J20" s="185">
        <v>77681358</v>
      </c>
      <c r="K20" s="183">
        <v>2672507.6618872401</v>
      </c>
      <c r="L20" s="186">
        <v>174612</v>
      </c>
      <c r="M20" s="185">
        <v>35232504.646611743</v>
      </c>
      <c r="N20" s="183">
        <v>104950.48515605793</v>
      </c>
      <c r="O20" s="186">
        <v>24019.738818165195</v>
      </c>
      <c r="P20" s="185">
        <v>649514</v>
      </c>
      <c r="Q20" s="186">
        <v>462414</v>
      </c>
      <c r="U20" s="418"/>
    </row>
    <row r="21" spans="5:21" ht="24.95" customHeight="1">
      <c r="E21" s="180" t="s">
        <v>263</v>
      </c>
      <c r="F21" s="181">
        <v>257418.62358116606</v>
      </c>
      <c r="G21" s="182">
        <v>18865.291411821741</v>
      </c>
      <c r="H21" s="183">
        <v>32036.123835855888</v>
      </c>
      <c r="I21" s="184">
        <v>83571.538637231337</v>
      </c>
      <c r="J21" s="185">
        <v>13841786.557116261</v>
      </c>
      <c r="K21" s="183">
        <v>110571.6557</v>
      </c>
      <c r="L21" s="186">
        <v>20268.39886613694</v>
      </c>
      <c r="M21" s="185">
        <v>573262.00460827257</v>
      </c>
      <c r="N21" s="183">
        <v>2219.2721417906951</v>
      </c>
      <c r="O21" s="186">
        <v>5215.9665584300001</v>
      </c>
      <c r="P21" s="185">
        <v>78274.881306273994</v>
      </c>
      <c r="Q21" s="186">
        <v>64403.714989303473</v>
      </c>
      <c r="U21" s="418"/>
    </row>
    <row r="22" spans="5:21" ht="24.95" customHeight="1">
      <c r="E22" s="180" t="s">
        <v>303</v>
      </c>
      <c r="F22" s="181">
        <v>442617.6779367</v>
      </c>
      <c r="G22" s="182">
        <v>159074.097618</v>
      </c>
      <c r="H22" s="183">
        <v>172964.61025200001</v>
      </c>
      <c r="I22" s="184">
        <v>109010.01347999999</v>
      </c>
      <c r="J22" s="185">
        <v>7108867.0038830005</v>
      </c>
      <c r="K22" s="183">
        <v>940078.62934400002</v>
      </c>
      <c r="L22" s="186">
        <v>20964</v>
      </c>
      <c r="M22" s="185">
        <v>1304734.7755829999</v>
      </c>
      <c r="N22" s="183">
        <v>3523.3899310000002</v>
      </c>
      <c r="O22" s="186">
        <v>3624.5854319999999</v>
      </c>
      <c r="P22" s="185">
        <v>80682.825712999998</v>
      </c>
      <c r="Q22" s="186">
        <v>34599.770084000003</v>
      </c>
      <c r="U22" s="418"/>
    </row>
    <row r="23" spans="5:21" ht="24.95" customHeight="1">
      <c r="E23" s="180" t="s">
        <v>264</v>
      </c>
      <c r="F23" s="181">
        <v>251962.12950400004</v>
      </c>
      <c r="G23" s="182">
        <v>18381.697560958055</v>
      </c>
      <c r="H23" s="183">
        <v>24768.533246876665</v>
      </c>
      <c r="I23" s="184">
        <v>40333.206227570008</v>
      </c>
      <c r="J23" s="185">
        <v>9798605.9341193698</v>
      </c>
      <c r="K23" s="183">
        <v>111504.446</v>
      </c>
      <c r="L23" s="186">
        <v>5090.6149244259313</v>
      </c>
      <c r="M23" s="185">
        <v>207133.28125000012</v>
      </c>
      <c r="N23" s="183">
        <v>4530.4664873383344</v>
      </c>
      <c r="O23" s="186">
        <v>1342.6264757699998</v>
      </c>
      <c r="P23" s="185">
        <v>131910.64730740801</v>
      </c>
      <c r="Q23" s="186">
        <v>101824.38494802</v>
      </c>
      <c r="U23" s="418"/>
    </row>
    <row r="24" spans="5:21" ht="24.95" customHeight="1">
      <c r="E24" s="180" t="s">
        <v>267</v>
      </c>
      <c r="F24" s="181">
        <v>294950.02767437272</v>
      </c>
      <c r="G24" s="182">
        <v>17188.012298012294</v>
      </c>
      <c r="H24" s="183">
        <v>16492.908310399205</v>
      </c>
      <c r="I24" s="184">
        <v>158652.01653482998</v>
      </c>
      <c r="J24" s="185">
        <v>7125174.3108778745</v>
      </c>
      <c r="K24" s="183">
        <v>207968.2883242073</v>
      </c>
      <c r="L24" s="186">
        <v>7662.7501343406993</v>
      </c>
      <c r="M24" s="185">
        <v>414594.13535130484</v>
      </c>
      <c r="N24" s="183">
        <v>2346.5236479083851</v>
      </c>
      <c r="O24" s="186">
        <v>133.15091482515999</v>
      </c>
      <c r="P24" s="185">
        <v>123734.45637688162</v>
      </c>
      <c r="Q24" s="186">
        <v>68948.971281602106</v>
      </c>
      <c r="U24" s="418"/>
    </row>
    <row r="25" spans="5:21" ht="24.95" customHeight="1">
      <c r="E25" s="180" t="s">
        <v>269</v>
      </c>
      <c r="F25" s="181">
        <v>2313302.239469388</v>
      </c>
      <c r="G25" s="182">
        <v>216663.36076251534</v>
      </c>
      <c r="H25" s="183">
        <v>242376.50986878757</v>
      </c>
      <c r="I25" s="184">
        <v>383517.45039681561</v>
      </c>
      <c r="J25" s="185">
        <v>95055985.502371043</v>
      </c>
      <c r="K25" s="183">
        <v>6462416.3375417059</v>
      </c>
      <c r="L25" s="186">
        <v>174440.98900892117</v>
      </c>
      <c r="M25" s="185">
        <v>27933268.398043435</v>
      </c>
      <c r="N25" s="183">
        <v>89646.974468058033</v>
      </c>
      <c r="O25" s="186">
        <v>12473.827941673186</v>
      </c>
      <c r="P25" s="185">
        <v>1434764.1341656491</v>
      </c>
      <c r="Q25" s="186">
        <v>1240509.0369653434</v>
      </c>
      <c r="U25" s="418"/>
    </row>
    <row r="26" spans="5:21" ht="24.95" customHeight="1">
      <c r="E26" s="180" t="s">
        <v>271</v>
      </c>
      <c r="F26" s="181">
        <v>1167968.0070992983</v>
      </c>
      <c r="G26" s="182">
        <v>124217.984157</v>
      </c>
      <c r="H26" s="183">
        <v>131864.60791199998</v>
      </c>
      <c r="I26" s="184">
        <v>193798.073</v>
      </c>
      <c r="J26" s="185">
        <v>23146669.450934105</v>
      </c>
      <c r="K26" s="183">
        <v>163879.899</v>
      </c>
      <c r="L26" s="186">
        <v>38244.355430000003</v>
      </c>
      <c r="M26" s="185">
        <v>3625195</v>
      </c>
      <c r="N26" s="183">
        <v>18100.775980291321</v>
      </c>
      <c r="O26" s="186">
        <v>5387</v>
      </c>
      <c r="P26" s="185">
        <v>736935.36499999999</v>
      </c>
      <c r="Q26" s="186">
        <v>620389.19500000007</v>
      </c>
      <c r="U26" s="418"/>
    </row>
    <row r="27" spans="5:21" ht="24.95" customHeight="1">
      <c r="E27" s="180" t="s">
        <v>272</v>
      </c>
      <c r="F27" s="181">
        <v>682434.220218</v>
      </c>
      <c r="G27" s="182">
        <v>140513.98830880885</v>
      </c>
      <c r="H27" s="183">
        <v>107461.27876686469</v>
      </c>
      <c r="I27" s="184">
        <v>120068.56502133168</v>
      </c>
      <c r="J27" s="185">
        <v>11019148.302430691</v>
      </c>
      <c r="K27" s="183">
        <v>357973.478</v>
      </c>
      <c r="L27" s="186">
        <v>17557.971000000001</v>
      </c>
      <c r="M27" s="185">
        <v>2454741.9144709995</v>
      </c>
      <c r="N27" s="183">
        <v>4380.7657576721012</v>
      </c>
      <c r="O27" s="186">
        <v>3212.5880890000003</v>
      </c>
      <c r="P27" s="185">
        <v>169300.74153099998</v>
      </c>
      <c r="Q27" s="186">
        <v>117322.74567101426</v>
      </c>
      <c r="U27" s="418"/>
    </row>
    <row r="28" spans="5:21" ht="24.95" customHeight="1">
      <c r="E28" s="180" t="s">
        <v>274</v>
      </c>
      <c r="F28" s="181">
        <v>267962.03641957376</v>
      </c>
      <c r="G28" s="182">
        <v>47503.962764101743</v>
      </c>
      <c r="H28" s="183">
        <v>63526.7824792553</v>
      </c>
      <c r="I28" s="184">
        <v>25247.383329335829</v>
      </c>
      <c r="J28" s="185">
        <v>5556896.6789999995</v>
      </c>
      <c r="K28" s="183">
        <v>295589</v>
      </c>
      <c r="L28" s="186">
        <v>0</v>
      </c>
      <c r="M28" s="185">
        <v>416792.41878886265</v>
      </c>
      <c r="N28" s="183">
        <v>586.87861270150006</v>
      </c>
      <c r="O28" s="186">
        <v>1370</v>
      </c>
      <c r="P28" s="185">
        <v>124953.744507</v>
      </c>
      <c r="Q28" s="186">
        <v>103834.814017</v>
      </c>
      <c r="U28" s="418"/>
    </row>
    <row r="29" spans="5:21" ht="24.95" customHeight="1">
      <c r="E29" s="180" t="s">
        <v>306</v>
      </c>
      <c r="F29" s="181">
        <v>264167.96203149651</v>
      </c>
      <c r="G29" s="182">
        <v>95072.255800579034</v>
      </c>
      <c r="H29" s="183">
        <v>98316.595597809501</v>
      </c>
      <c r="I29" s="184">
        <v>49627.859289620013</v>
      </c>
      <c r="J29" s="185">
        <v>5369007.8631845992</v>
      </c>
      <c r="K29" s="183">
        <v>240932.20668563998</v>
      </c>
      <c r="L29" s="186">
        <v>22793.968000000001</v>
      </c>
      <c r="M29" s="185">
        <v>2588894.9744949462</v>
      </c>
      <c r="N29" s="183">
        <v>15137.580691466497</v>
      </c>
      <c r="O29" s="186">
        <v>3184.3180092367447</v>
      </c>
      <c r="P29" s="185">
        <v>68449.087152079999</v>
      </c>
      <c r="Q29" s="186">
        <v>8223.4122004610508</v>
      </c>
      <c r="U29" s="418"/>
    </row>
    <row r="30" spans="5:21" ht="24.95" customHeight="1">
      <c r="E30" s="180" t="s">
        <v>277</v>
      </c>
      <c r="F30" s="181">
        <v>806619.90075898438</v>
      </c>
      <c r="G30" s="182">
        <v>61036.521957707999</v>
      </c>
      <c r="H30" s="183">
        <v>87908.734174404002</v>
      </c>
      <c r="I30" s="184">
        <v>169114.507018776</v>
      </c>
      <c r="J30" s="185">
        <v>15615719.98326516</v>
      </c>
      <c r="K30" s="183">
        <v>29794.417172784</v>
      </c>
      <c r="L30" s="186">
        <v>32924.552550384004</v>
      </c>
      <c r="M30" s="185">
        <v>6744582.0694046523</v>
      </c>
      <c r="N30" s="183">
        <v>14467.932877464</v>
      </c>
      <c r="O30" s="186">
        <v>5223.9723641159999</v>
      </c>
      <c r="P30" s="185">
        <v>46440.029948664</v>
      </c>
      <c r="Q30" s="186">
        <v>84667.926153096007</v>
      </c>
      <c r="U30" s="418"/>
    </row>
    <row r="31" spans="5:21" ht="24.95" customHeight="1">
      <c r="E31" s="180" t="s">
        <v>279</v>
      </c>
      <c r="F31" s="181">
        <v>280318.64245941641</v>
      </c>
      <c r="G31" s="182">
        <v>3452.7390557458189</v>
      </c>
      <c r="H31" s="183">
        <v>3628.7055192322764</v>
      </c>
      <c r="I31" s="184">
        <v>51042.257216022743</v>
      </c>
      <c r="J31" s="185">
        <v>435977.60138980253</v>
      </c>
      <c r="K31" s="183">
        <v>0</v>
      </c>
      <c r="L31" s="186">
        <v>0</v>
      </c>
      <c r="M31" s="185">
        <v>315117.13661519729</v>
      </c>
      <c r="N31" s="183">
        <v>887.36613854875327</v>
      </c>
      <c r="O31" s="186">
        <v>213.24601908709863</v>
      </c>
      <c r="P31" s="185">
        <v>6575.7772216482072</v>
      </c>
      <c r="Q31" s="186">
        <v>2192.4161286115441</v>
      </c>
      <c r="U31" s="418"/>
    </row>
    <row r="32" spans="5:21" ht="24.95" customHeight="1">
      <c r="E32" s="180" t="s">
        <v>281</v>
      </c>
      <c r="F32" s="181">
        <v>532583.7574</v>
      </c>
      <c r="G32" s="182">
        <v>96462.892999999996</v>
      </c>
      <c r="H32" s="183">
        <v>49142.635999999999</v>
      </c>
      <c r="I32" s="184">
        <v>229168.71400000001</v>
      </c>
      <c r="J32" s="185">
        <v>20223414.785</v>
      </c>
      <c r="K32" s="183">
        <v>743000</v>
      </c>
      <c r="L32" s="186">
        <v>20598.007000000001</v>
      </c>
      <c r="M32" s="185">
        <v>6453355.068</v>
      </c>
      <c r="N32" s="183">
        <v>23715.607</v>
      </c>
      <c r="O32" s="186">
        <v>2191.9369999999999</v>
      </c>
      <c r="P32" s="185">
        <v>371220.88099999999</v>
      </c>
      <c r="Q32" s="186">
        <v>200723.36600000001</v>
      </c>
      <c r="U32" s="418"/>
    </row>
    <row r="33" spans="5:21" ht="24.95" customHeight="1">
      <c r="E33" s="180" t="s">
        <v>388</v>
      </c>
      <c r="F33" s="181">
        <v>205760.32778220924</v>
      </c>
      <c r="G33" s="182">
        <v>12175.021917204796</v>
      </c>
      <c r="H33" s="183">
        <v>1481.4633419751638</v>
      </c>
      <c r="I33" s="184">
        <v>163589.51649726401</v>
      </c>
      <c r="J33" s="185">
        <v>256791.51010970655</v>
      </c>
      <c r="K33" s="183">
        <v>101674.50053560801</v>
      </c>
      <c r="L33" s="186">
        <v>157.08488967600002</v>
      </c>
      <c r="M33" s="185">
        <v>111170.95659527341</v>
      </c>
      <c r="N33" s="183">
        <v>574.23700505600004</v>
      </c>
      <c r="O33" s="186">
        <v>604.77012939200006</v>
      </c>
      <c r="P33" s="185">
        <v>9144.6639438614875</v>
      </c>
      <c r="Q33" s="186">
        <v>4871.2385865000006</v>
      </c>
      <c r="U33" s="418"/>
    </row>
    <row r="34" spans="5:21" ht="24.95" customHeight="1">
      <c r="E34" s="180" t="s">
        <v>283</v>
      </c>
      <c r="F34" s="181">
        <v>610102.30000000005</v>
      </c>
      <c r="G34" s="182">
        <v>23435.623161488696</v>
      </c>
      <c r="H34" s="183">
        <v>45621</v>
      </c>
      <c r="I34" s="184">
        <v>142160</v>
      </c>
      <c r="J34" s="185">
        <v>25856281.732881293</v>
      </c>
      <c r="K34" s="183">
        <v>18</v>
      </c>
      <c r="L34" s="186">
        <v>8540.380000000001</v>
      </c>
      <c r="M34" s="185">
        <v>3406823</v>
      </c>
      <c r="N34" s="183">
        <v>2367</v>
      </c>
      <c r="O34" s="186">
        <v>2354</v>
      </c>
      <c r="P34" s="185">
        <v>219309</v>
      </c>
      <c r="Q34" s="186">
        <v>111841</v>
      </c>
      <c r="U34" s="418"/>
    </row>
    <row r="35" spans="5:21" ht="24.95" customHeight="1">
      <c r="E35" s="180" t="s">
        <v>285</v>
      </c>
      <c r="F35" s="181">
        <v>731024.90521874558</v>
      </c>
      <c r="G35" s="182">
        <v>145778.47374659489</v>
      </c>
      <c r="H35" s="183">
        <v>114728.33540992704</v>
      </c>
      <c r="I35" s="184">
        <v>92090.730597985254</v>
      </c>
      <c r="J35" s="185">
        <v>29183631.62074193</v>
      </c>
      <c r="K35" s="183">
        <v>24756.017120339999</v>
      </c>
      <c r="L35" s="186">
        <v>57936.570028392001</v>
      </c>
      <c r="M35" s="185">
        <v>13787008.385053284</v>
      </c>
      <c r="N35" s="183">
        <v>6599.7289222329618</v>
      </c>
      <c r="O35" s="186">
        <v>3689.0881236</v>
      </c>
      <c r="P35" s="185">
        <v>222623.5607086021</v>
      </c>
      <c r="Q35" s="186">
        <v>174411.47126015744</v>
      </c>
      <c r="U35" s="418"/>
    </row>
    <row r="36" spans="5:21" ht="24.95" customHeight="1">
      <c r="E36" s="180" t="s">
        <v>627</v>
      </c>
      <c r="F36" s="181">
        <v>224944.83869</v>
      </c>
      <c r="G36" s="182">
        <v>6959.1660000000002</v>
      </c>
      <c r="H36" s="183">
        <v>15810.772000000001</v>
      </c>
      <c r="I36" s="184">
        <v>28203.775000000001</v>
      </c>
      <c r="J36" s="185">
        <v>239768.35699999999</v>
      </c>
      <c r="K36" s="183">
        <v>71037.494999999995</v>
      </c>
      <c r="L36" s="186">
        <v>522.21699999999998</v>
      </c>
      <c r="M36" s="185">
        <v>178146.61300000001</v>
      </c>
      <c r="N36" s="183">
        <v>1762.7539999999999</v>
      </c>
      <c r="O36" s="186">
        <v>128.19399999999999</v>
      </c>
      <c r="P36" s="185">
        <v>78571.576000000001</v>
      </c>
      <c r="Q36" s="186">
        <v>62206.692999999999</v>
      </c>
      <c r="U36" s="418"/>
    </row>
    <row r="37" spans="5:21" ht="24.95" customHeight="1">
      <c r="E37" s="180" t="s">
        <v>286</v>
      </c>
      <c r="F37" s="181">
        <v>1523092.1421796042</v>
      </c>
      <c r="G37" s="182">
        <v>85126.258903432754</v>
      </c>
      <c r="H37" s="183">
        <v>147612.38244519252</v>
      </c>
      <c r="I37" s="184">
        <v>289325.62984079937</v>
      </c>
      <c r="J37" s="185">
        <v>11748002.885736588</v>
      </c>
      <c r="K37" s="183">
        <v>1119415</v>
      </c>
      <c r="L37" s="186">
        <v>54227.890193898413</v>
      </c>
      <c r="M37" s="185">
        <v>5786566.5999999996</v>
      </c>
      <c r="N37" s="183">
        <v>15502.450015955983</v>
      </c>
      <c r="O37" s="186">
        <v>4484.3469999999998</v>
      </c>
      <c r="P37" s="185">
        <v>972514.26399999997</v>
      </c>
      <c r="Q37" s="186">
        <v>694414.45400000003</v>
      </c>
      <c r="U37" s="418"/>
    </row>
    <row r="38" spans="5:21" ht="24.95" customHeight="1">
      <c r="E38" s="180" t="s">
        <v>288</v>
      </c>
      <c r="F38" s="181">
        <v>276125.69591777842</v>
      </c>
      <c r="G38" s="182">
        <v>26295.221452454316</v>
      </c>
      <c r="H38" s="183">
        <v>32380.336937598731</v>
      </c>
      <c r="I38" s="184">
        <v>102072.99619435762</v>
      </c>
      <c r="J38" s="185">
        <v>19069160.557417385</v>
      </c>
      <c r="K38" s="183">
        <v>754155.88091829314</v>
      </c>
      <c r="L38" s="186">
        <v>16021.000015828748</v>
      </c>
      <c r="M38" s="185">
        <v>1786908.5714109</v>
      </c>
      <c r="N38" s="183">
        <v>8392.189247967839</v>
      </c>
      <c r="O38" s="186">
        <v>325.34793494717997</v>
      </c>
      <c r="P38" s="185">
        <v>107371.41007521928</v>
      </c>
      <c r="Q38" s="186">
        <v>194618.13525999902</v>
      </c>
      <c r="R38" s="187"/>
      <c r="U38" s="418"/>
    </row>
    <row r="39" spans="5:21" ht="24.95" customHeight="1">
      <c r="E39" s="180" t="s">
        <v>289</v>
      </c>
      <c r="F39" s="181">
        <v>1219284.4066834999</v>
      </c>
      <c r="G39" s="182">
        <v>160711.48913747998</v>
      </c>
      <c r="H39" s="183">
        <v>228799.45804659999</v>
      </c>
      <c r="I39" s="184">
        <v>225377.48282943</v>
      </c>
      <c r="J39" s="185">
        <v>29234345.941315752</v>
      </c>
      <c r="K39" s="183">
        <v>2430552.5159827899</v>
      </c>
      <c r="L39" s="186">
        <v>98994.858240000001</v>
      </c>
      <c r="M39" s="185">
        <v>13190776.66575844</v>
      </c>
      <c r="N39" s="183">
        <v>39330.566492639999</v>
      </c>
      <c r="O39" s="186">
        <v>8462</v>
      </c>
      <c r="P39" s="185">
        <v>480074.92698900006</v>
      </c>
      <c r="Q39" s="186">
        <v>423900.46203508001</v>
      </c>
      <c r="R39" s="187"/>
      <c r="U39" s="418"/>
    </row>
    <row r="40" spans="5:21" ht="24.95" customHeight="1">
      <c r="E40" s="180" t="s">
        <v>291</v>
      </c>
      <c r="F40" s="181">
        <v>700945.37529824255</v>
      </c>
      <c r="G40" s="182">
        <v>123584.53953148237</v>
      </c>
      <c r="H40" s="183">
        <v>139953.97454021295</v>
      </c>
      <c r="I40" s="184">
        <v>90400.572807656601</v>
      </c>
      <c r="J40" s="185">
        <v>28056139.604685057</v>
      </c>
      <c r="K40" s="183">
        <v>1023779.501702586</v>
      </c>
      <c r="L40" s="186">
        <v>37130.567667952499</v>
      </c>
      <c r="M40" s="185">
        <v>6316958.0756020658</v>
      </c>
      <c r="N40" s="183">
        <v>41061.525168383414</v>
      </c>
      <c r="O40" s="186">
        <v>1563.3187765500002</v>
      </c>
      <c r="P40" s="185">
        <v>531193.01284812007</v>
      </c>
      <c r="Q40" s="186">
        <v>475351.091477265</v>
      </c>
      <c r="U40" s="418"/>
    </row>
    <row r="41" spans="5:21" ht="24.95" customHeight="1">
      <c r="E41" s="180" t="s">
        <v>293</v>
      </c>
      <c r="F41" s="216">
        <v>220340.32757659158</v>
      </c>
      <c r="G41" s="217">
        <v>8797.0033649733741</v>
      </c>
      <c r="H41" s="218">
        <v>13133.08549489615</v>
      </c>
      <c r="I41" s="219">
        <v>104190.23794466285</v>
      </c>
      <c r="J41" s="220">
        <v>7430814.8904218609</v>
      </c>
      <c r="K41" s="218">
        <v>179281.0639716454</v>
      </c>
      <c r="L41" s="221">
        <v>0</v>
      </c>
      <c r="M41" s="220">
        <v>676639.9623450035</v>
      </c>
      <c r="N41" s="218">
        <v>2150.0329781668324</v>
      </c>
      <c r="O41" s="221">
        <v>115.43443081966998</v>
      </c>
      <c r="P41" s="220">
        <v>43774.154780542616</v>
      </c>
      <c r="Q41" s="221">
        <v>35425.501387830285</v>
      </c>
      <c r="U41" s="418"/>
    </row>
    <row r="42" spans="5:21" ht="24.95" customHeight="1" thickBot="1">
      <c r="E42" s="180" t="s">
        <v>295</v>
      </c>
      <c r="F42" s="210">
        <v>1001572.8879</v>
      </c>
      <c r="G42" s="211">
        <v>175631.88862173998</v>
      </c>
      <c r="H42" s="212">
        <v>233192.86779213999</v>
      </c>
      <c r="I42" s="213">
        <v>105202.978</v>
      </c>
      <c r="J42" s="214">
        <v>13080299.283058409</v>
      </c>
      <c r="K42" s="212">
        <v>513304.08</v>
      </c>
      <c r="L42" s="215">
        <v>56234.862616290222</v>
      </c>
      <c r="M42" s="214">
        <v>2632665.5010000002</v>
      </c>
      <c r="N42" s="212">
        <v>11961.709000000001</v>
      </c>
      <c r="O42" s="215">
        <v>5773.3959999999997</v>
      </c>
      <c r="P42" s="214">
        <v>447613.06</v>
      </c>
      <c r="Q42" s="215">
        <v>398671.97399999999</v>
      </c>
      <c r="U42" s="418"/>
    </row>
    <row r="43" spans="5:21" ht="15.75">
      <c r="F43" s="188"/>
      <c r="G43" s="189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5:21" ht="15.75">
      <c r="F44" s="188"/>
      <c r="G44" s="189"/>
      <c r="H44" s="187"/>
      <c r="I44" s="187"/>
      <c r="J44" s="187"/>
      <c r="K44" s="187"/>
      <c r="L44" s="187"/>
      <c r="M44" s="187"/>
      <c r="N44" s="187"/>
      <c r="O44" s="187"/>
    </row>
    <row r="45" spans="5:21" ht="15.75">
      <c r="F45" s="188"/>
      <c r="G45" s="189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5:21" ht="15.75">
      <c r="F46" s="188"/>
      <c r="G46" s="189"/>
      <c r="H46" s="187"/>
      <c r="I46" s="187"/>
      <c r="J46" s="187"/>
      <c r="K46" s="187"/>
      <c r="L46" s="187"/>
      <c r="M46" s="187"/>
      <c r="N46" s="187"/>
      <c r="O46" s="187"/>
      <c r="P46" s="190" t="s">
        <v>329</v>
      </c>
      <c r="Q46" s="191">
        <v>43685.363313194444</v>
      </c>
    </row>
    <row r="47" spans="5:21" ht="15.75">
      <c r="E47" s="159">
        <v>36</v>
      </c>
      <c r="F47" s="188"/>
      <c r="G47" s="189"/>
      <c r="H47" s="187"/>
      <c r="I47" s="187"/>
      <c r="J47" s="187"/>
      <c r="K47" s="187"/>
      <c r="L47" s="187"/>
      <c r="M47" s="187"/>
      <c r="N47" s="187"/>
      <c r="O47" s="187"/>
      <c r="P47" s="187"/>
      <c r="Q47" s="187"/>
    </row>
    <row r="48" spans="5:21" ht="15.75">
      <c r="F48" s="188"/>
      <c r="G48" s="189"/>
      <c r="H48" s="187"/>
      <c r="I48" s="187"/>
      <c r="J48" s="187"/>
      <c r="K48" s="187"/>
      <c r="L48" s="187"/>
      <c r="M48" s="187"/>
      <c r="N48" s="187"/>
      <c r="O48" s="187"/>
      <c r="P48" s="187"/>
      <c r="Q48" s="187"/>
    </row>
    <row r="49" spans="6:17" ht="15.75">
      <c r="F49" s="188"/>
      <c r="G49" s="189"/>
      <c r="H49" s="187"/>
      <c r="I49" s="187"/>
      <c r="J49" s="187"/>
      <c r="K49" s="187"/>
      <c r="L49" s="187"/>
      <c r="M49" s="187"/>
      <c r="N49" s="187"/>
      <c r="O49" s="187"/>
      <c r="P49" s="187"/>
      <c r="Q49" s="187"/>
    </row>
    <row r="50" spans="6:17" ht="15.75">
      <c r="F50" s="188"/>
      <c r="G50" s="189"/>
      <c r="H50" s="187"/>
      <c r="I50" s="187"/>
      <c r="J50" s="187"/>
      <c r="K50" s="187"/>
      <c r="L50" s="187"/>
      <c r="M50" s="187"/>
      <c r="N50" s="187"/>
      <c r="O50" s="187"/>
      <c r="P50" s="187"/>
      <c r="Q50" s="187"/>
    </row>
    <row r="51" spans="6:17" ht="15.75" customHeight="1"/>
    <row r="52" spans="6:17" ht="15.75" customHeight="1"/>
    <row r="53" spans="6:17" ht="15.75" customHeight="1"/>
    <row r="54" spans="6:17" ht="15.75" customHeight="1"/>
    <row r="55" spans="6:17" ht="15.75" customHeight="1"/>
    <row r="56" spans="6:17" ht="15.75" customHeight="1"/>
    <row r="57" spans="6:17" ht="15.75" customHeight="1"/>
    <row r="58" spans="6:17" ht="15.75" customHeight="1"/>
    <row r="59" spans="6:17" ht="15.75" customHeight="1"/>
    <row r="60" spans="6:17" ht="15.75" customHeight="1"/>
    <row r="61" spans="6:17" ht="15.75" customHeight="1"/>
    <row r="62" spans="6:17" ht="15.75" customHeight="1"/>
    <row r="63" spans="6:17" ht="15.75" customHeight="1"/>
    <row r="64" spans="6:17" ht="15.75" customHeight="1"/>
    <row r="65" ht="15.75" customHeight="1"/>
  </sheetData>
  <sheetProtection algorithmName="SHA-512" hashValue="BytzGSZGGTd2vuUj/gkRO5MJBWsIZMnPAaf4A+iyDZvuaNrVSlXIU87eoJ+y6jkwXzJmQOeJJqnwHvUvR60Dsw==" saltValue="2ggdf2sj0rYeZGrwN/BCdA==" spinCount="100000" sheet="1" autoFilter="0"/>
  <mergeCells count="7">
    <mergeCell ref="F5:Q5"/>
    <mergeCell ref="F2:Q2"/>
    <mergeCell ref="F3:Q3"/>
    <mergeCell ref="G4:I4"/>
    <mergeCell ref="J4:L4"/>
    <mergeCell ref="M4:O4"/>
    <mergeCell ref="P4:Q4"/>
  </mergeCells>
  <printOptions horizontalCentered="1"/>
  <pageMargins left="0.35433070866141736" right="0.35433070866141736" top="0.55118110236220474" bottom="0.55118110236220474" header="0.43307086614173229" footer="0.23622047244094491"/>
  <pageSetup paperSize="9" scale="44" orientation="landscape" r:id="rId1"/>
  <headerFooter>
    <oddFooter>&amp;LEuropean Banking Authority&amp;REnd-2018 G-SII disclosure exercise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7" tint="-0.249977111117893"/>
    <pageSetUpPr fitToPage="1"/>
  </sheetPr>
  <dimension ref="A1:U65"/>
  <sheetViews>
    <sheetView showGridLines="0" view="pageBreakPreview" zoomScale="60" zoomScaleNormal="50" workbookViewId="0">
      <pane xSplit="5" ySplit="6" topLeftCell="F7" activePane="bottomRight" state="frozen"/>
      <selection activeCell="E1" sqref="E1:E1048576"/>
      <selection pane="topRight" activeCell="E1" sqref="E1:E1048576"/>
      <selection pane="bottomLeft" activeCell="E1" sqref="E1:E1048576"/>
      <selection pane="bottomRight" activeCell="D1" sqref="A1:D1048576"/>
    </sheetView>
  </sheetViews>
  <sheetFormatPr defaultColWidth="9.140625" defaultRowHeight="0" customHeight="1" zeroHeight="1"/>
  <cols>
    <col min="1" max="1" width="9.7109375" style="310" hidden="1" customWidth="1"/>
    <col min="2" max="2" width="11.140625" style="310" hidden="1" customWidth="1"/>
    <col min="3" max="3" width="20.28515625" style="310" hidden="1" customWidth="1"/>
    <col min="4" max="4" width="15.42578125" style="285" hidden="1" customWidth="1"/>
    <col min="5" max="5" width="40.7109375" style="159" customWidth="1"/>
    <col min="6" max="6" width="20.7109375" style="158" customWidth="1"/>
    <col min="7" max="7" width="20.7109375" style="192" customWidth="1"/>
    <col min="8" max="17" width="20.7109375" style="158" customWidth="1"/>
    <col min="18" max="18" width="4.7109375" style="158" customWidth="1"/>
    <col min="19" max="20" width="9.140625" style="158" customWidth="1"/>
    <col min="21" max="21" width="11.42578125" style="158" customWidth="1"/>
    <col min="22" max="22" width="9.140625" style="158" customWidth="1"/>
    <col min="23" max="16384" width="9.140625" style="158"/>
  </cols>
  <sheetData>
    <row r="1" spans="1:21" s="285" customFormat="1" ht="15.75" customHeight="1">
      <c r="A1" s="310"/>
      <c r="B1" s="310"/>
      <c r="C1" s="310"/>
      <c r="E1" s="289"/>
      <c r="F1" s="290">
        <v>1103</v>
      </c>
      <c r="G1" s="291">
        <v>1045</v>
      </c>
      <c r="H1" s="290">
        <v>1052</v>
      </c>
      <c r="I1" s="290">
        <v>1060</v>
      </c>
      <c r="J1" s="290">
        <v>1073</v>
      </c>
      <c r="K1" s="290">
        <v>1074</v>
      </c>
      <c r="L1" s="290">
        <v>1077</v>
      </c>
      <c r="M1" s="290">
        <v>1080</v>
      </c>
      <c r="N1" s="290">
        <v>1085</v>
      </c>
      <c r="O1" s="290">
        <v>1086</v>
      </c>
      <c r="P1" s="290">
        <v>1087</v>
      </c>
      <c r="Q1" s="290">
        <v>1091</v>
      </c>
    </row>
    <row r="2" spans="1:21" s="160" customFormat="1" ht="24" customHeight="1" thickBot="1">
      <c r="A2" s="311"/>
      <c r="B2" s="311"/>
      <c r="C2" s="311"/>
      <c r="D2" s="286"/>
      <c r="E2" s="161"/>
      <c r="F2" s="509" t="s">
        <v>704</v>
      </c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</row>
    <row r="3" spans="1:21" s="162" customFormat="1" ht="24" customHeight="1">
      <c r="A3" s="312"/>
      <c r="B3" s="312"/>
      <c r="C3" s="312"/>
      <c r="D3" s="287"/>
      <c r="E3" s="163" t="s">
        <v>310</v>
      </c>
      <c r="F3" s="510" t="s">
        <v>311</v>
      </c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2"/>
    </row>
    <row r="4" spans="1:21" s="164" customFormat="1" ht="18.75">
      <c r="A4" s="313"/>
      <c r="B4" s="313"/>
      <c r="C4" s="313"/>
      <c r="D4" s="288"/>
      <c r="E4" s="165"/>
      <c r="F4" s="166" t="s">
        <v>312</v>
      </c>
      <c r="G4" s="513" t="s">
        <v>313</v>
      </c>
      <c r="H4" s="513"/>
      <c r="I4" s="513"/>
      <c r="J4" s="514" t="s">
        <v>314</v>
      </c>
      <c r="K4" s="514"/>
      <c r="L4" s="514"/>
      <c r="M4" s="515" t="s">
        <v>315</v>
      </c>
      <c r="N4" s="515"/>
      <c r="O4" s="515"/>
      <c r="P4" s="516" t="s">
        <v>316</v>
      </c>
      <c r="Q4" s="516"/>
    </row>
    <row r="5" spans="1:21" s="164" customFormat="1" ht="18.75">
      <c r="A5" s="313"/>
      <c r="B5" s="313"/>
      <c r="C5" s="313"/>
      <c r="D5" s="288"/>
      <c r="E5" s="165"/>
      <c r="F5" s="506" t="s">
        <v>317</v>
      </c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8"/>
    </row>
    <row r="6" spans="1:21" ht="110.25" customHeight="1" thickBot="1">
      <c r="E6" s="167" t="s">
        <v>318</v>
      </c>
      <c r="F6" s="168" t="s">
        <v>382</v>
      </c>
      <c r="G6" s="169" t="s">
        <v>319</v>
      </c>
      <c r="H6" s="170" t="s">
        <v>320</v>
      </c>
      <c r="I6" s="171" t="s">
        <v>321</v>
      </c>
      <c r="J6" s="172" t="s">
        <v>322</v>
      </c>
      <c r="K6" s="173" t="s">
        <v>323</v>
      </c>
      <c r="L6" s="174" t="s">
        <v>324</v>
      </c>
      <c r="M6" s="175" t="s">
        <v>383</v>
      </c>
      <c r="N6" s="176" t="s">
        <v>325</v>
      </c>
      <c r="O6" s="177" t="s">
        <v>326</v>
      </c>
      <c r="P6" s="178" t="s">
        <v>327</v>
      </c>
      <c r="Q6" s="179" t="s">
        <v>328</v>
      </c>
    </row>
    <row r="7" spans="1:21" ht="24.95" customHeight="1">
      <c r="E7" s="180" t="s">
        <v>243</v>
      </c>
      <c r="F7" s="204">
        <v>487465.96058150003</v>
      </c>
      <c r="G7" s="205">
        <v>75132.811691999988</v>
      </c>
      <c r="H7" s="206">
        <v>41433.686389000002</v>
      </c>
      <c r="I7" s="207">
        <v>113618.221083</v>
      </c>
      <c r="J7" s="208">
        <v>10315795</v>
      </c>
      <c r="K7" s="206">
        <v>187153.95671299999</v>
      </c>
      <c r="L7" s="209">
        <v>11873</v>
      </c>
      <c r="M7" s="208">
        <v>1244620</v>
      </c>
      <c r="N7" s="206">
        <v>1888</v>
      </c>
      <c r="O7" s="209">
        <v>1343.7293259999999</v>
      </c>
      <c r="P7" s="208">
        <v>119217</v>
      </c>
      <c r="Q7" s="209">
        <v>119705.74973499999</v>
      </c>
      <c r="U7" s="418"/>
    </row>
    <row r="8" spans="1:21" ht="24.95" customHeight="1">
      <c r="E8" s="180" t="s">
        <v>246</v>
      </c>
      <c r="F8" s="181">
        <v>239168.68059999999</v>
      </c>
      <c r="G8" s="182">
        <v>21518.523000000001</v>
      </c>
      <c r="H8" s="183">
        <v>6781.973</v>
      </c>
      <c r="I8" s="184">
        <v>15266.739</v>
      </c>
      <c r="J8" s="185">
        <v>194635.7</v>
      </c>
      <c r="K8" s="183">
        <v>11810.723</v>
      </c>
      <c r="L8" s="186">
        <v>0</v>
      </c>
      <c r="M8" s="185">
        <v>74060.596000000005</v>
      </c>
      <c r="N8" s="183">
        <v>1300.5540000000001</v>
      </c>
      <c r="O8" s="186">
        <v>498.43200000000002</v>
      </c>
      <c r="P8" s="185">
        <v>22569.888999999999</v>
      </c>
      <c r="Q8" s="186">
        <v>5105.1059999999998</v>
      </c>
      <c r="U8" s="418"/>
    </row>
    <row r="9" spans="1:21" ht="24.95" customHeight="1">
      <c r="E9" s="180" t="s">
        <v>248</v>
      </c>
      <c r="F9" s="181">
        <v>1282327.0179945831</v>
      </c>
      <c r="G9" s="182">
        <v>167993.60296115992</v>
      </c>
      <c r="H9" s="183">
        <v>186249.99347781827</v>
      </c>
      <c r="I9" s="184">
        <v>204110.53620835181</v>
      </c>
      <c r="J9" s="185">
        <v>44140426.420855217</v>
      </c>
      <c r="K9" s="183">
        <v>114566.685093679</v>
      </c>
      <c r="L9" s="186">
        <v>276942.38251396664</v>
      </c>
      <c r="M9" s="185">
        <v>27501535.119146459</v>
      </c>
      <c r="N9" s="183">
        <v>89048.895761228239</v>
      </c>
      <c r="O9" s="186">
        <v>17694.397171443001</v>
      </c>
      <c r="P9" s="185">
        <v>752595.15582532506</v>
      </c>
      <c r="Q9" s="186">
        <v>558075.13280243706</v>
      </c>
      <c r="U9" s="418"/>
    </row>
    <row r="10" spans="1:21" ht="24.95" customHeight="1">
      <c r="E10" s="180" t="s">
        <v>297</v>
      </c>
      <c r="F10" s="181">
        <v>233086.68774138004</v>
      </c>
      <c r="G10" s="182">
        <v>49754.006948220042</v>
      </c>
      <c r="H10" s="183">
        <v>89108.036119320008</v>
      </c>
      <c r="I10" s="184">
        <v>46300.635320519999</v>
      </c>
      <c r="J10" s="185">
        <v>2056688.746</v>
      </c>
      <c r="K10" s="183">
        <v>102999.48627739001</v>
      </c>
      <c r="L10" s="186">
        <v>8140.898972</v>
      </c>
      <c r="M10" s="185">
        <v>1080617.8604185774</v>
      </c>
      <c r="N10" s="183">
        <v>4466.3783932000024</v>
      </c>
      <c r="O10" s="186">
        <v>376.23534810000001</v>
      </c>
      <c r="P10" s="185">
        <v>31210.036</v>
      </c>
      <c r="Q10" s="186">
        <v>12887.446</v>
      </c>
      <c r="U10" s="418"/>
    </row>
    <row r="11" spans="1:21" ht="24.95" customHeight="1">
      <c r="E11" s="180" t="s">
        <v>251</v>
      </c>
      <c r="F11" s="181">
        <v>719400.70799999998</v>
      </c>
      <c r="G11" s="182">
        <v>44588.20757028208</v>
      </c>
      <c r="H11" s="183">
        <v>72801.278333487106</v>
      </c>
      <c r="I11" s="184">
        <v>112103.469</v>
      </c>
      <c r="J11" s="185">
        <v>6524536.9224534342</v>
      </c>
      <c r="K11" s="183">
        <v>786157.48400000005</v>
      </c>
      <c r="L11" s="186">
        <v>30373.62977363</v>
      </c>
      <c r="M11" s="185">
        <v>2682654.8110000002</v>
      </c>
      <c r="N11" s="183">
        <v>8629.6862797059857</v>
      </c>
      <c r="O11" s="186">
        <v>1291.8579999999999</v>
      </c>
      <c r="P11" s="185">
        <v>356646.99099999998</v>
      </c>
      <c r="Q11" s="186">
        <v>330276.64399999997</v>
      </c>
      <c r="U11" s="418"/>
    </row>
    <row r="12" spans="1:21" ht="24.95" customHeight="1">
      <c r="E12" s="180" t="s">
        <v>368</v>
      </c>
      <c r="F12" s="181">
        <v>218553.42288549297</v>
      </c>
      <c r="G12" s="182">
        <v>5179.0130033315363</v>
      </c>
      <c r="H12" s="183">
        <v>20525.032753319319</v>
      </c>
      <c r="I12" s="184">
        <v>31264.706999999999</v>
      </c>
      <c r="J12" s="185">
        <v>914724.21100000001</v>
      </c>
      <c r="K12" s="183">
        <v>37721.14</v>
      </c>
      <c r="L12" s="186">
        <v>959.23400000000004</v>
      </c>
      <c r="M12" s="185">
        <v>331698.35499999998</v>
      </c>
      <c r="N12" s="183">
        <v>868.14300000000003</v>
      </c>
      <c r="O12" s="186">
        <v>336.68799999999999</v>
      </c>
      <c r="P12" s="185">
        <v>12443.135</v>
      </c>
      <c r="Q12" s="186">
        <v>17971.491000000002</v>
      </c>
      <c r="U12" s="418"/>
    </row>
    <row r="13" spans="1:21" ht="24.95" customHeight="1">
      <c r="E13" s="180" t="s">
        <v>253</v>
      </c>
      <c r="F13" s="181">
        <v>1819746.235167</v>
      </c>
      <c r="G13" s="182">
        <v>121491.735</v>
      </c>
      <c r="H13" s="183">
        <v>172401.11</v>
      </c>
      <c r="I13" s="184">
        <v>292930.20299999998</v>
      </c>
      <c r="J13" s="185">
        <v>41862460.236911923</v>
      </c>
      <c r="K13" s="183">
        <v>5411303.4529999997</v>
      </c>
      <c r="L13" s="186">
        <v>200275.58900000001</v>
      </c>
      <c r="M13" s="185">
        <v>20262889.412</v>
      </c>
      <c r="N13" s="183">
        <v>66460.918999999994</v>
      </c>
      <c r="O13" s="186">
        <v>9519.1479999999992</v>
      </c>
      <c r="P13" s="185">
        <v>942044.52899999998</v>
      </c>
      <c r="Q13" s="186">
        <v>871025.90099999995</v>
      </c>
      <c r="U13" s="418"/>
    </row>
    <row r="14" spans="1:21" ht="24.95" customHeight="1">
      <c r="E14" s="180" t="s">
        <v>255</v>
      </c>
      <c r="F14" s="181">
        <v>1183741.7403856278</v>
      </c>
      <c r="G14" s="182">
        <v>67100.575256720738</v>
      </c>
      <c r="H14" s="183">
        <v>111571.61499506317</v>
      </c>
      <c r="I14" s="184">
        <v>265030.850216288</v>
      </c>
      <c r="J14" s="185">
        <v>20522902.369566504</v>
      </c>
      <c r="K14" s="183">
        <v>89874.073000000004</v>
      </c>
      <c r="L14" s="186">
        <v>37832.427795000003</v>
      </c>
      <c r="M14" s="185">
        <v>5051947.9999999991</v>
      </c>
      <c r="N14" s="183">
        <v>33891.320323281048</v>
      </c>
      <c r="O14" s="186">
        <v>13409.644</v>
      </c>
      <c r="P14" s="185">
        <v>183554.50691827293</v>
      </c>
      <c r="Q14" s="186">
        <v>166076.959454</v>
      </c>
      <c r="U14" s="418"/>
    </row>
    <row r="15" spans="1:21" ht="24.95" customHeight="1">
      <c r="E15" s="180" t="s">
        <v>820</v>
      </c>
      <c r="F15" s="181">
        <v>350133.70145019563</v>
      </c>
      <c r="G15" s="182">
        <v>8788.1567643426279</v>
      </c>
      <c r="H15" s="183">
        <v>25407.95252701742</v>
      </c>
      <c r="I15" s="184">
        <v>54958.968035221464</v>
      </c>
      <c r="J15" s="185">
        <v>1542047.2940304966</v>
      </c>
      <c r="K15" s="183">
        <v>195249.22106948</v>
      </c>
      <c r="L15" s="186">
        <v>508.77983329000006</v>
      </c>
      <c r="M15" s="185">
        <v>466889.451</v>
      </c>
      <c r="N15" s="183">
        <v>3141.7094619542695</v>
      </c>
      <c r="O15" s="186">
        <v>744.63800000000003</v>
      </c>
      <c r="P15" s="185">
        <v>48835.853999999999</v>
      </c>
      <c r="Q15" s="186">
        <v>9626.6040310000008</v>
      </c>
      <c r="U15" s="418"/>
    </row>
    <row r="16" spans="1:21" ht="24.95" customHeight="1">
      <c r="E16" s="180" t="s">
        <v>299</v>
      </c>
      <c r="F16" s="181">
        <v>475579.39832624968</v>
      </c>
      <c r="G16" s="182">
        <v>76084.854866380017</v>
      </c>
      <c r="H16" s="183">
        <v>82554.50697771</v>
      </c>
      <c r="I16" s="184">
        <v>66885.634139300004</v>
      </c>
      <c r="J16" s="185">
        <v>25733367.812578127</v>
      </c>
      <c r="K16" s="183">
        <v>317455</v>
      </c>
      <c r="L16" s="186">
        <v>39661</v>
      </c>
      <c r="M16" s="185">
        <v>3962698</v>
      </c>
      <c r="N16" s="183">
        <v>17274.033248711501</v>
      </c>
      <c r="O16" s="186">
        <v>5519.6603112180746</v>
      </c>
      <c r="P16" s="185">
        <v>184011</v>
      </c>
      <c r="Q16" s="186">
        <v>110015</v>
      </c>
      <c r="U16" s="418"/>
    </row>
    <row r="17" spans="5:21" ht="24.95" customHeight="1">
      <c r="E17" s="180" t="s">
        <v>257</v>
      </c>
      <c r="F17" s="181">
        <v>1493620.3200042148</v>
      </c>
      <c r="G17" s="182">
        <v>166024.65697749544</v>
      </c>
      <c r="H17" s="183">
        <v>140370.04034849856</v>
      </c>
      <c r="I17" s="184">
        <v>247476.48301094322</v>
      </c>
      <c r="J17" s="185">
        <v>27393632.487020269</v>
      </c>
      <c r="K17" s="183">
        <v>2656000</v>
      </c>
      <c r="L17" s="186">
        <v>84496.550587551479</v>
      </c>
      <c r="M17" s="185">
        <v>12131158.746142227</v>
      </c>
      <c r="N17" s="183">
        <v>22852.906274080407</v>
      </c>
      <c r="O17" s="186">
        <v>4789.2216420993527</v>
      </c>
      <c r="P17" s="185">
        <v>377112.3269252599</v>
      </c>
      <c r="Q17" s="186">
        <v>293870.50040398294</v>
      </c>
      <c r="U17" s="418"/>
    </row>
    <row r="18" spans="5:21" ht="24.95" customHeight="1">
      <c r="E18" s="180" t="s">
        <v>259</v>
      </c>
      <c r="F18" s="181">
        <v>700607.18736414169</v>
      </c>
      <c r="G18" s="182">
        <v>53058.220072708813</v>
      </c>
      <c r="H18" s="183">
        <v>59484.337403777463</v>
      </c>
      <c r="I18" s="184">
        <v>146960.469898852</v>
      </c>
      <c r="J18" s="185">
        <v>5857924.7414706554</v>
      </c>
      <c r="K18" s="183">
        <v>265598.38395460998</v>
      </c>
      <c r="L18" s="186">
        <v>2446.0569999999998</v>
      </c>
      <c r="M18" s="185">
        <v>450836.06513391668</v>
      </c>
      <c r="N18" s="183">
        <v>29409.494174877829</v>
      </c>
      <c r="O18" s="186">
        <v>6872.1231844598205</v>
      </c>
      <c r="P18" s="185">
        <v>94417.224245376376</v>
      </c>
      <c r="Q18" s="186">
        <v>84037.941036428965</v>
      </c>
      <c r="U18" s="418"/>
    </row>
    <row r="19" spans="5:21" ht="24.95" customHeight="1">
      <c r="E19" s="180" t="s">
        <v>261</v>
      </c>
      <c r="F19" s="181">
        <v>461768.07072857686</v>
      </c>
      <c r="G19" s="182">
        <v>47487.273301781999</v>
      </c>
      <c r="H19" s="183">
        <v>33216.027173310002</v>
      </c>
      <c r="I19" s="184">
        <v>194480.38309629299</v>
      </c>
      <c r="J19" s="185">
        <v>653220.86445979599</v>
      </c>
      <c r="K19" s="183">
        <v>152881.97332854901</v>
      </c>
      <c r="L19" s="186">
        <v>20795.578240119001</v>
      </c>
      <c r="M19" s="185">
        <v>5058400.395840615</v>
      </c>
      <c r="N19" s="183">
        <v>670.12317347099997</v>
      </c>
      <c r="O19" s="186">
        <v>947.09130008900001</v>
      </c>
      <c r="P19" s="185">
        <v>181264.89326036102</v>
      </c>
      <c r="Q19" s="186">
        <v>208437.58873978301</v>
      </c>
      <c r="U19" s="418"/>
    </row>
    <row r="20" spans="5:21" ht="24.95" customHeight="1">
      <c r="E20" s="180" t="s">
        <v>301</v>
      </c>
      <c r="F20" s="181">
        <v>1409118.447862338</v>
      </c>
      <c r="G20" s="182">
        <v>227571.42683373677</v>
      </c>
      <c r="H20" s="183">
        <v>279086.61181769019</v>
      </c>
      <c r="I20" s="184">
        <v>178930.17434558002</v>
      </c>
      <c r="J20" s="185">
        <v>96093441.395061776</v>
      </c>
      <c r="K20" s="183">
        <v>3118809.2569913319</v>
      </c>
      <c r="L20" s="186">
        <v>249814.09999999998</v>
      </c>
      <c r="M20" s="185">
        <v>41873167.563544497</v>
      </c>
      <c r="N20" s="183">
        <v>161059.30044665176</v>
      </c>
      <c r="O20" s="186">
        <v>21185.827236004101</v>
      </c>
      <c r="P20" s="185">
        <v>695472</v>
      </c>
      <c r="Q20" s="186">
        <v>544092</v>
      </c>
      <c r="U20" s="418"/>
    </row>
    <row r="21" spans="5:21" ht="24.95" customHeight="1">
      <c r="E21" s="180" t="s">
        <v>263</v>
      </c>
      <c r="F21" s="181">
        <v>265770.57734303683</v>
      </c>
      <c r="G21" s="182">
        <v>15873.49532616927</v>
      </c>
      <c r="H21" s="183">
        <v>28392.482308793613</v>
      </c>
      <c r="I21" s="184">
        <v>80484.978322972762</v>
      </c>
      <c r="J21" s="185">
        <v>14445786.573700964</v>
      </c>
      <c r="K21" s="183">
        <v>146743.49359200001</v>
      </c>
      <c r="L21" s="186">
        <v>20426.755281757203</v>
      </c>
      <c r="M21" s="185">
        <v>495403.18892488803</v>
      </c>
      <c r="N21" s="183">
        <v>3738.4613273813579</v>
      </c>
      <c r="O21" s="186">
        <v>5933.8638049380006</v>
      </c>
      <c r="P21" s="185">
        <v>101204.73969243</v>
      </c>
      <c r="Q21" s="186">
        <v>69241.443959723372</v>
      </c>
      <c r="U21" s="418"/>
    </row>
    <row r="22" spans="5:21" ht="24.95" customHeight="1">
      <c r="E22" s="180" t="s">
        <v>303</v>
      </c>
      <c r="F22" s="181">
        <v>432903.49594379996</v>
      </c>
      <c r="G22" s="182">
        <v>152338.56450000001</v>
      </c>
      <c r="H22" s="183">
        <v>179464.82091499999</v>
      </c>
      <c r="I22" s="184">
        <v>108657.389586</v>
      </c>
      <c r="J22" s="185">
        <v>6692884.0611640001</v>
      </c>
      <c r="K22" s="183">
        <v>936047.503868</v>
      </c>
      <c r="L22" s="186">
        <v>17105.330720000002</v>
      </c>
      <c r="M22" s="185">
        <v>1133588.9113380001</v>
      </c>
      <c r="N22" s="183">
        <v>17217.655805999999</v>
      </c>
      <c r="O22" s="186">
        <v>3421.5780329999998</v>
      </c>
      <c r="P22" s="185">
        <v>79266.313334000006</v>
      </c>
      <c r="Q22" s="186">
        <v>31519.626256</v>
      </c>
      <c r="U22" s="418"/>
    </row>
    <row r="23" spans="5:21" ht="24.95" customHeight="1">
      <c r="E23" s="180" t="s">
        <v>264</v>
      </c>
      <c r="F23" s="181">
        <v>236506.53962036996</v>
      </c>
      <c r="G23" s="182">
        <v>17315.80536609</v>
      </c>
      <c r="H23" s="183">
        <v>23916.464492750001</v>
      </c>
      <c r="I23" s="184">
        <v>40681.799509849996</v>
      </c>
      <c r="J23" s="185">
        <v>8018405.5640000002</v>
      </c>
      <c r="K23" s="183">
        <v>124232.11900000001</v>
      </c>
      <c r="L23" s="186">
        <v>5272.5230725116107</v>
      </c>
      <c r="M23" s="185">
        <v>222167.63752499997</v>
      </c>
      <c r="N23" s="183">
        <v>5274.5074489899989</v>
      </c>
      <c r="O23" s="186">
        <v>842.85291014999996</v>
      </c>
      <c r="P23" s="185">
        <v>121194.01527878</v>
      </c>
      <c r="Q23" s="186">
        <v>94982.787626549994</v>
      </c>
      <c r="U23" s="418"/>
    </row>
    <row r="24" spans="5:21" ht="24.95" customHeight="1">
      <c r="E24" s="180" t="s">
        <v>267</v>
      </c>
      <c r="F24" s="181">
        <v>288883.1407128693</v>
      </c>
      <c r="G24" s="182">
        <v>15701.473405213512</v>
      </c>
      <c r="H24" s="183">
        <v>15607.449643464071</v>
      </c>
      <c r="I24" s="184">
        <v>151847.84846566254</v>
      </c>
      <c r="J24" s="185">
        <v>8651812.2899641711</v>
      </c>
      <c r="K24" s="183">
        <v>233488.03066450308</v>
      </c>
      <c r="L24" s="186">
        <v>7715.8427950434179</v>
      </c>
      <c r="M24" s="185">
        <v>419116.65846658516</v>
      </c>
      <c r="N24" s="183">
        <v>2625.1924762859826</v>
      </c>
      <c r="O24" s="186">
        <v>162.36809021273402</v>
      </c>
      <c r="P24" s="185">
        <v>110517.88244198376</v>
      </c>
      <c r="Q24" s="186">
        <v>68212.271517089306</v>
      </c>
      <c r="U24" s="418"/>
    </row>
    <row r="25" spans="5:21" ht="24.95" customHeight="1">
      <c r="E25" s="180" t="s">
        <v>269</v>
      </c>
      <c r="F25" s="181">
        <v>2168531.1357533964</v>
      </c>
      <c r="G25" s="182">
        <v>233563.01323242064</v>
      </c>
      <c r="H25" s="183">
        <v>221653.12765914266</v>
      </c>
      <c r="I25" s="184">
        <v>386939.07645900291</v>
      </c>
      <c r="J25" s="185">
        <v>84732260.854291812</v>
      </c>
      <c r="K25" s="183">
        <v>6459190.3313402254</v>
      </c>
      <c r="L25" s="186">
        <v>184370.30374130941</v>
      </c>
      <c r="M25" s="185">
        <v>21130045.2628536</v>
      </c>
      <c r="N25" s="183">
        <v>92422.275062049375</v>
      </c>
      <c r="O25" s="186">
        <v>11296.112730059584</v>
      </c>
      <c r="P25" s="185">
        <v>1341440.6017366778</v>
      </c>
      <c r="Q25" s="186">
        <v>1163205.0454584779</v>
      </c>
      <c r="U25" s="418"/>
    </row>
    <row r="26" spans="5:21" ht="24.95" customHeight="1">
      <c r="E26" s="180" t="s">
        <v>271</v>
      </c>
      <c r="F26" s="181">
        <v>1085213.6954300001</v>
      </c>
      <c r="G26" s="182">
        <v>132974.366408</v>
      </c>
      <c r="H26" s="183">
        <v>113912.272</v>
      </c>
      <c r="I26" s="184">
        <v>171967.628</v>
      </c>
      <c r="J26" s="185">
        <v>26954151.210420217</v>
      </c>
      <c r="K26" s="183">
        <v>189815.55</v>
      </c>
      <c r="L26" s="186">
        <v>37659</v>
      </c>
      <c r="M26" s="185">
        <v>3800937</v>
      </c>
      <c r="N26" s="183">
        <v>7991.2250000000058</v>
      </c>
      <c r="O26" s="186">
        <v>2034</v>
      </c>
      <c r="P26" s="185">
        <v>720420.10499999998</v>
      </c>
      <c r="Q26" s="186">
        <v>594215</v>
      </c>
      <c r="U26" s="418"/>
    </row>
    <row r="27" spans="5:21" ht="24.95" customHeight="1">
      <c r="E27" s="180" t="s">
        <v>272</v>
      </c>
      <c r="F27" s="181">
        <v>688523.67748700001</v>
      </c>
      <c r="G27" s="182">
        <v>145310.5778761667</v>
      </c>
      <c r="H27" s="183">
        <v>95746.803388432018</v>
      </c>
      <c r="I27" s="184">
        <v>149180.49428909921</v>
      </c>
      <c r="J27" s="185">
        <v>10294598.201533144</v>
      </c>
      <c r="K27" s="183">
        <v>380807.9713372775</v>
      </c>
      <c r="L27" s="186">
        <v>23419.382000000001</v>
      </c>
      <c r="M27" s="185">
        <v>2618621.038560573</v>
      </c>
      <c r="N27" s="183">
        <v>21698.377765240155</v>
      </c>
      <c r="O27" s="186">
        <v>2854.8780516996758</v>
      </c>
      <c r="P27" s="185">
        <v>169257.57594400001</v>
      </c>
      <c r="Q27" s="186">
        <v>121014.51540199999</v>
      </c>
      <c r="U27" s="418"/>
    </row>
    <row r="28" spans="5:21" ht="24.95" customHeight="1">
      <c r="E28" s="180" t="s">
        <v>274</v>
      </c>
      <c r="F28" s="181">
        <v>274955.99956272607</v>
      </c>
      <c r="G28" s="182">
        <v>47059.110814176864</v>
      </c>
      <c r="H28" s="183">
        <v>80608.962662798309</v>
      </c>
      <c r="I28" s="184">
        <v>31591.632519711391</v>
      </c>
      <c r="J28" s="185">
        <v>4057329.4087167801</v>
      </c>
      <c r="K28" s="183">
        <v>258825.74530400001</v>
      </c>
      <c r="L28" s="186">
        <v>146.30000000000001</v>
      </c>
      <c r="M28" s="185">
        <v>418935.29811467195</v>
      </c>
      <c r="N28" s="183">
        <v>3425.6051087095002</v>
      </c>
      <c r="O28" s="186">
        <v>2293</v>
      </c>
      <c r="P28" s="185">
        <v>123662</v>
      </c>
      <c r="Q28" s="186">
        <v>171266</v>
      </c>
      <c r="U28" s="418"/>
    </row>
    <row r="29" spans="5:21" ht="24.95" customHeight="1">
      <c r="E29" s="180" t="s">
        <v>306</v>
      </c>
      <c r="F29" s="181">
        <v>257945.42943514852</v>
      </c>
      <c r="G29" s="182">
        <v>95473.743833877161</v>
      </c>
      <c r="H29" s="183">
        <v>90557.080426635686</v>
      </c>
      <c r="I29" s="184">
        <v>45167.941461629998</v>
      </c>
      <c r="J29" s="185">
        <v>4918238.5533699999</v>
      </c>
      <c r="K29" s="183">
        <v>290589.06051118998</v>
      </c>
      <c r="L29" s="186">
        <v>22510.511708425911</v>
      </c>
      <c r="M29" s="185">
        <v>1803413.429639294</v>
      </c>
      <c r="N29" s="183">
        <v>14419.964481330004</v>
      </c>
      <c r="O29" s="186">
        <v>1360.8299857699999</v>
      </c>
      <c r="P29" s="185">
        <v>66938.182866999996</v>
      </c>
      <c r="Q29" s="186">
        <v>13402.711732</v>
      </c>
      <c r="U29" s="418"/>
    </row>
    <row r="30" spans="5:21" ht="24.95" customHeight="1">
      <c r="E30" s="180" t="s">
        <v>277</v>
      </c>
      <c r="F30" s="181">
        <v>810088.36503585801</v>
      </c>
      <c r="G30" s="182">
        <v>51849.013228914002</v>
      </c>
      <c r="H30" s="183">
        <v>76174.160037887996</v>
      </c>
      <c r="I30" s="184">
        <v>163699.378991223</v>
      </c>
      <c r="J30" s="185">
        <v>13760547.999821348</v>
      </c>
      <c r="K30" s="183">
        <v>31492.397692037001</v>
      </c>
      <c r="L30" s="186">
        <v>25864.770131236</v>
      </c>
      <c r="M30" s="185">
        <v>4221508.5159171931</v>
      </c>
      <c r="N30" s="183">
        <v>12692.312029277</v>
      </c>
      <c r="O30" s="186">
        <v>4160.138859787</v>
      </c>
      <c r="P30" s="185">
        <v>59023.026732719001</v>
      </c>
      <c r="Q30" s="186">
        <v>107561.737108424</v>
      </c>
      <c r="U30" s="418"/>
    </row>
    <row r="31" spans="5:21" ht="24.95" customHeight="1">
      <c r="E31" s="180" t="s">
        <v>279</v>
      </c>
      <c r="F31" s="181">
        <v>274818.31489109225</v>
      </c>
      <c r="G31" s="182">
        <v>3341.5719408255418</v>
      </c>
      <c r="H31" s="183">
        <v>2621.2445839146276</v>
      </c>
      <c r="I31" s="184">
        <v>54973.707279345392</v>
      </c>
      <c r="J31" s="185">
        <v>719820.61240996723</v>
      </c>
      <c r="K31" s="183">
        <v>0</v>
      </c>
      <c r="L31" s="186">
        <v>0</v>
      </c>
      <c r="M31" s="185">
        <v>249678.64255595961</v>
      </c>
      <c r="N31" s="183">
        <v>1039.6133480322464</v>
      </c>
      <c r="O31" s="186">
        <v>89.924180677271309</v>
      </c>
      <c r="P31" s="185">
        <v>4078.9874108829999</v>
      </c>
      <c r="Q31" s="186">
        <v>887.28423265818242</v>
      </c>
      <c r="U31" s="418"/>
    </row>
    <row r="32" spans="5:21" ht="24.95" customHeight="1">
      <c r="E32" s="180" t="s">
        <v>281</v>
      </c>
      <c r="F32" s="181">
        <v>543607.67229999998</v>
      </c>
      <c r="G32" s="182">
        <v>98850.542000000001</v>
      </c>
      <c r="H32" s="183">
        <v>46707.781000000003</v>
      </c>
      <c r="I32" s="184">
        <v>228955.258</v>
      </c>
      <c r="J32" s="185">
        <v>27555231.839000002</v>
      </c>
      <c r="K32" s="183">
        <v>720000</v>
      </c>
      <c r="L32" s="186">
        <v>76203.241999999998</v>
      </c>
      <c r="M32" s="185">
        <v>7228676.5959999999</v>
      </c>
      <c r="N32" s="183">
        <v>26685.618999999999</v>
      </c>
      <c r="O32" s="186">
        <v>2342</v>
      </c>
      <c r="P32" s="185">
        <v>344638</v>
      </c>
      <c r="Q32" s="186">
        <v>309756</v>
      </c>
      <c r="U32" s="418"/>
    </row>
    <row r="33" spans="5:21" ht="24.95" customHeight="1">
      <c r="E33" s="180" t="s">
        <v>388</v>
      </c>
      <c r="F33" s="181">
        <v>205430.44289986492</v>
      </c>
      <c r="G33" s="182">
        <v>16446.649729701916</v>
      </c>
      <c r="H33" s="183">
        <v>1559.9524287303291</v>
      </c>
      <c r="I33" s="184">
        <v>174096.20018971799</v>
      </c>
      <c r="J33" s="185">
        <v>192071.55832920285</v>
      </c>
      <c r="K33" s="183">
        <v>108337.519952118</v>
      </c>
      <c r="L33" s="186">
        <v>1867.0499321</v>
      </c>
      <c r="M33" s="185">
        <v>150524.49806759966</v>
      </c>
      <c r="N33" s="183">
        <v>665.36466827053425</v>
      </c>
      <c r="O33" s="186">
        <v>503.59387105963401</v>
      </c>
      <c r="P33" s="185">
        <v>8532.7661145550992</v>
      </c>
      <c r="Q33" s="186">
        <v>4014.0439340896282</v>
      </c>
      <c r="U33" s="418"/>
    </row>
    <row r="34" spans="5:21" ht="24.95" customHeight="1">
      <c r="E34" s="180" t="s">
        <v>283</v>
      </c>
      <c r="F34" s="181">
        <v>619543.89999999991</v>
      </c>
      <c r="G34" s="182">
        <v>22346</v>
      </c>
      <c r="H34" s="183">
        <v>44257</v>
      </c>
      <c r="I34" s="184">
        <v>152769</v>
      </c>
      <c r="J34" s="185">
        <v>17560415.07353206</v>
      </c>
      <c r="K34" s="183">
        <v>10</v>
      </c>
      <c r="L34" s="186">
        <v>7177</v>
      </c>
      <c r="M34" s="185">
        <v>2910541</v>
      </c>
      <c r="N34" s="183">
        <v>1903</v>
      </c>
      <c r="O34" s="186">
        <v>1432</v>
      </c>
      <c r="P34" s="185">
        <v>221848</v>
      </c>
      <c r="Q34" s="186">
        <v>68673.254057585</v>
      </c>
      <c r="U34" s="418"/>
    </row>
    <row r="35" spans="5:21" ht="24.95" customHeight="1">
      <c r="E35" s="180" t="s">
        <v>285</v>
      </c>
      <c r="F35" s="181">
        <v>776287.88488457631</v>
      </c>
      <c r="G35" s="182">
        <v>108672.14881920004</v>
      </c>
      <c r="H35" s="183">
        <v>120581.20590544412</v>
      </c>
      <c r="I35" s="184">
        <v>95195.157978219999</v>
      </c>
      <c r="J35" s="185">
        <v>32567741.176981188</v>
      </c>
      <c r="K35" s="183">
        <v>27407.774763869002</v>
      </c>
      <c r="L35" s="186">
        <v>49293.870470723494</v>
      </c>
      <c r="M35" s="185">
        <v>15748876.564091172</v>
      </c>
      <c r="N35" s="183">
        <v>11049.789151427049</v>
      </c>
      <c r="O35" s="186">
        <v>3746.4918910680003</v>
      </c>
      <c r="P35" s="185">
        <v>234374.66881102911</v>
      </c>
      <c r="Q35" s="186">
        <v>201388.17104620871</v>
      </c>
      <c r="U35" s="418"/>
    </row>
    <row r="36" spans="5:21" ht="24.95" customHeight="1">
      <c r="E36" s="180" t="s">
        <v>627</v>
      </c>
      <c r="F36" s="181">
        <v>226499.06349999999</v>
      </c>
      <c r="G36" s="182">
        <v>6775.3540000000003</v>
      </c>
      <c r="H36" s="183">
        <v>15218.316000000001</v>
      </c>
      <c r="I36" s="184">
        <v>33029.686999999998</v>
      </c>
      <c r="J36" s="185">
        <v>239967.671</v>
      </c>
      <c r="K36" s="183">
        <v>76424.048999999999</v>
      </c>
      <c r="L36" s="186">
        <v>572.65599999999995</v>
      </c>
      <c r="M36" s="185">
        <v>167236.405</v>
      </c>
      <c r="N36" s="183">
        <v>1215.761</v>
      </c>
      <c r="O36" s="186">
        <v>176.28200000000001</v>
      </c>
      <c r="P36" s="185">
        <v>57486.855000000003</v>
      </c>
      <c r="Q36" s="186">
        <v>57836.733999999997</v>
      </c>
      <c r="U36" s="418"/>
    </row>
    <row r="37" spans="5:21" ht="24.95" customHeight="1">
      <c r="E37" s="180" t="s">
        <v>286</v>
      </c>
      <c r="F37" s="181">
        <v>1495034.663105608</v>
      </c>
      <c r="G37" s="182">
        <v>96431.298813753732</v>
      </c>
      <c r="H37" s="183">
        <v>151209.15656047495</v>
      </c>
      <c r="I37" s="184">
        <v>322521.22626577114</v>
      </c>
      <c r="J37" s="185">
        <v>12622725.138009258</v>
      </c>
      <c r="K37" s="183">
        <v>1016219</v>
      </c>
      <c r="L37" s="186">
        <v>58496.466139023774</v>
      </c>
      <c r="M37" s="185">
        <v>4673700.3049999997</v>
      </c>
      <c r="N37" s="183">
        <v>19956.17844141135</v>
      </c>
      <c r="O37" s="186">
        <v>1359.645</v>
      </c>
      <c r="P37" s="185">
        <v>935174.42299999995</v>
      </c>
      <c r="Q37" s="186">
        <v>809432.8499400001</v>
      </c>
      <c r="U37" s="418"/>
    </row>
    <row r="38" spans="5:21" ht="24.95" customHeight="1">
      <c r="E38" s="180" t="s">
        <v>288</v>
      </c>
      <c r="F38" s="181">
        <v>257339.41242210122</v>
      </c>
      <c r="G38" s="182">
        <v>24386.094598829935</v>
      </c>
      <c r="H38" s="183">
        <v>31928.979400537526</v>
      </c>
      <c r="I38" s="184">
        <v>95456.342670886195</v>
      </c>
      <c r="J38" s="185">
        <v>19504830.130656071</v>
      </c>
      <c r="K38" s="183">
        <v>817347.11274073867</v>
      </c>
      <c r="L38" s="186">
        <v>383.24575616657017</v>
      </c>
      <c r="M38" s="185">
        <v>1573571.797717836</v>
      </c>
      <c r="N38" s="183">
        <v>8628.651167119584</v>
      </c>
      <c r="O38" s="186">
        <v>308.35754609226001</v>
      </c>
      <c r="P38" s="185">
        <v>94830.593953452029</v>
      </c>
      <c r="Q38" s="186">
        <v>185596.07471728203</v>
      </c>
      <c r="R38" s="187"/>
      <c r="U38" s="418"/>
    </row>
    <row r="39" spans="5:21" ht="24.95" customHeight="1">
      <c r="E39" s="180" t="s">
        <v>289</v>
      </c>
      <c r="F39" s="181">
        <v>1160560.6381612998</v>
      </c>
      <c r="G39" s="182">
        <v>162938.15520235</v>
      </c>
      <c r="H39" s="183">
        <v>172910.60981541997</v>
      </c>
      <c r="I39" s="184">
        <v>231037.22965302001</v>
      </c>
      <c r="J39" s="185">
        <v>28208825.376822818</v>
      </c>
      <c r="K39" s="183">
        <v>2404634.5460343999</v>
      </c>
      <c r="L39" s="186">
        <v>109976.14866572</v>
      </c>
      <c r="M39" s="185">
        <v>15307275.988652</v>
      </c>
      <c r="N39" s="183">
        <v>82505.042564920004</v>
      </c>
      <c r="O39" s="186">
        <v>6194.4142179999999</v>
      </c>
      <c r="P39" s="185">
        <v>474260.66830399999</v>
      </c>
      <c r="Q39" s="186">
        <v>386830.43403902004</v>
      </c>
      <c r="R39" s="187"/>
      <c r="U39" s="418"/>
    </row>
    <row r="40" spans="5:21" ht="24.95" customHeight="1">
      <c r="E40" s="180" t="s">
        <v>291</v>
      </c>
      <c r="F40" s="181">
        <v>639213.02117214096</v>
      </c>
      <c r="G40" s="182">
        <v>110319.05930880118</v>
      </c>
      <c r="H40" s="183">
        <v>130355.3788621962</v>
      </c>
      <c r="I40" s="184">
        <v>95573.279558191265</v>
      </c>
      <c r="J40" s="185">
        <v>25444845.237306237</v>
      </c>
      <c r="K40" s="183">
        <v>1088639.1640249239</v>
      </c>
      <c r="L40" s="186">
        <v>34995.413984160004</v>
      </c>
      <c r="M40" s="185">
        <v>5113788.8757729763</v>
      </c>
      <c r="N40" s="183">
        <v>41837.214599493542</v>
      </c>
      <c r="O40" s="186">
        <v>1615.942632864</v>
      </c>
      <c r="P40" s="185">
        <v>497017.25841206044</v>
      </c>
      <c r="Q40" s="186">
        <v>403245.02641352382</v>
      </c>
      <c r="U40" s="418"/>
    </row>
    <row r="41" spans="5:21" ht="24.95" customHeight="1">
      <c r="E41" s="180" t="s">
        <v>293</v>
      </c>
      <c r="F41" s="216">
        <v>217987.69414665244</v>
      </c>
      <c r="G41" s="217">
        <v>10311.884406850295</v>
      </c>
      <c r="H41" s="218">
        <v>13113.424843841121</v>
      </c>
      <c r="I41" s="219">
        <v>111386.55208509458</v>
      </c>
      <c r="J41" s="220">
        <v>8759769.1620757673</v>
      </c>
      <c r="K41" s="218">
        <v>187758.89945372494</v>
      </c>
      <c r="L41" s="221">
        <v>65.769520165692001</v>
      </c>
      <c r="M41" s="220">
        <v>703504.82952581707</v>
      </c>
      <c r="N41" s="218">
        <v>2696.4328969157018</v>
      </c>
      <c r="O41" s="221">
        <v>41.274507978228002</v>
      </c>
      <c r="P41" s="220">
        <v>34091.838756513425</v>
      </c>
      <c r="Q41" s="221">
        <v>14149.238156084219</v>
      </c>
      <c r="U41" s="418"/>
    </row>
    <row r="42" spans="5:21" ht="24.95" customHeight="1" thickBot="1">
      <c r="E42" s="180" t="s">
        <v>295</v>
      </c>
      <c r="F42" s="210">
        <v>959035.23879999993</v>
      </c>
      <c r="G42" s="211">
        <v>147286.19</v>
      </c>
      <c r="H42" s="212">
        <v>189996.533</v>
      </c>
      <c r="I42" s="213">
        <v>147483.21599999999</v>
      </c>
      <c r="J42" s="214">
        <v>13026642.532024559</v>
      </c>
      <c r="K42" s="212">
        <v>385151.511</v>
      </c>
      <c r="L42" s="215">
        <v>59587.078999999998</v>
      </c>
      <c r="M42" s="214">
        <v>2329743.9679999999</v>
      </c>
      <c r="N42" s="212">
        <v>27442.413</v>
      </c>
      <c r="O42" s="215">
        <v>3462.8029999999999</v>
      </c>
      <c r="P42" s="214">
        <v>466824.51400000002</v>
      </c>
      <c r="Q42" s="215">
        <v>410265.22499999998</v>
      </c>
      <c r="U42" s="418"/>
    </row>
    <row r="43" spans="5:21" ht="15.75">
      <c r="F43" s="188"/>
      <c r="G43" s="189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5:21" ht="15.75">
      <c r="F44" s="188"/>
      <c r="G44" s="189"/>
      <c r="H44" s="187"/>
      <c r="I44" s="187"/>
      <c r="J44" s="187"/>
      <c r="K44" s="187"/>
      <c r="L44" s="187"/>
      <c r="M44" s="187"/>
      <c r="N44" s="187"/>
      <c r="O44" s="187"/>
    </row>
    <row r="45" spans="5:21" ht="15.75">
      <c r="F45" s="188"/>
      <c r="G45" s="189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5:21" ht="15.75">
      <c r="F46" s="188"/>
      <c r="G46" s="189"/>
      <c r="H46" s="187"/>
      <c r="I46" s="187"/>
      <c r="J46" s="187"/>
      <c r="K46" s="187"/>
      <c r="L46" s="187"/>
      <c r="M46" s="187"/>
      <c r="N46" s="187"/>
      <c r="O46" s="187"/>
      <c r="P46" s="190" t="s">
        <v>329</v>
      </c>
      <c r="Q46" s="191">
        <f ca="1">NOW()</f>
        <v>43686.505711805556</v>
      </c>
    </row>
    <row r="47" spans="5:21" ht="15.75">
      <c r="E47" s="159">
        <f>+COUNTA(E7:E42)</f>
        <v>36</v>
      </c>
      <c r="F47" s="188"/>
      <c r="G47" s="189"/>
      <c r="H47" s="187"/>
      <c r="I47" s="187"/>
      <c r="J47" s="187"/>
      <c r="K47" s="187"/>
      <c r="L47" s="187"/>
      <c r="M47" s="187"/>
      <c r="N47" s="187"/>
      <c r="O47" s="187"/>
      <c r="P47" s="187"/>
      <c r="Q47" s="187"/>
    </row>
    <row r="48" spans="5:21" ht="15.75">
      <c r="F48" s="188"/>
      <c r="G48" s="189"/>
      <c r="H48" s="187"/>
      <c r="I48" s="187"/>
      <c r="J48" s="187"/>
      <c r="K48" s="187"/>
      <c r="L48" s="187"/>
      <c r="M48" s="187"/>
      <c r="N48" s="187"/>
      <c r="O48" s="187"/>
      <c r="P48" s="187"/>
      <c r="Q48" s="187"/>
    </row>
    <row r="49" spans="6:17" ht="15.75">
      <c r="F49" s="188"/>
      <c r="G49" s="189"/>
      <c r="H49" s="187"/>
      <c r="I49" s="187"/>
      <c r="J49" s="187"/>
      <c r="K49" s="187"/>
      <c r="L49" s="187"/>
      <c r="M49" s="187"/>
      <c r="N49" s="187"/>
      <c r="O49" s="187"/>
      <c r="P49" s="187"/>
      <c r="Q49" s="187"/>
    </row>
    <row r="50" spans="6:17" ht="15.75">
      <c r="F50" s="188"/>
      <c r="G50" s="189"/>
      <c r="H50" s="187"/>
      <c r="I50" s="187"/>
      <c r="J50" s="187"/>
      <c r="K50" s="187"/>
      <c r="L50" s="187"/>
      <c r="M50" s="187"/>
      <c r="N50" s="187"/>
      <c r="O50" s="187"/>
      <c r="P50" s="187"/>
      <c r="Q50" s="187"/>
    </row>
    <row r="51" spans="6:17" ht="15.75" customHeight="1"/>
    <row r="52" spans="6:17" ht="15.75" customHeight="1"/>
    <row r="53" spans="6:17" ht="15.75" customHeight="1"/>
    <row r="54" spans="6:17" ht="15.75" customHeight="1"/>
    <row r="55" spans="6:17" ht="15.75" customHeight="1"/>
    <row r="56" spans="6:17" ht="15.75" customHeight="1"/>
    <row r="57" spans="6:17" ht="15.75" customHeight="1"/>
    <row r="58" spans="6:17" ht="15.75" customHeight="1"/>
    <row r="59" spans="6:17" ht="15.75" customHeight="1"/>
    <row r="60" spans="6:17" ht="15.75" customHeight="1"/>
    <row r="61" spans="6:17" ht="15.75" customHeight="1"/>
    <row r="62" spans="6:17" ht="15.75" customHeight="1"/>
    <row r="63" spans="6:17" ht="15.75" customHeight="1"/>
    <row r="64" spans="6:17" ht="15.75" customHeight="1"/>
    <row r="65" ht="15.75" customHeight="1"/>
  </sheetData>
  <sheetProtection algorithmName="SHA-512" hashValue="olwi3dnphyTalCs2RjIkAFU/+rS3921p5Y6xNJ0+ulMbTFYmwR33uiFUciTWYNKIpAG4fhe/0MPHY6hdBlMDvQ==" saltValue="CvGgSAUkqKod8uxhXvS07Q==" spinCount="100000" sheet="1" autoFilter="0"/>
  <mergeCells count="7">
    <mergeCell ref="F5:Q5"/>
    <mergeCell ref="F2:Q2"/>
    <mergeCell ref="F3:Q3"/>
    <mergeCell ref="G4:I4"/>
    <mergeCell ref="J4:L4"/>
    <mergeCell ref="M4:O4"/>
    <mergeCell ref="P4:Q4"/>
  </mergeCells>
  <printOptions horizontalCentered="1"/>
  <pageMargins left="0.35433070866141736" right="0.35433070866141736" top="0.55118110236220474" bottom="0.55118110236220474" header="0.43307086614173229" footer="0.23622047244094491"/>
  <pageSetup paperSize="9" scale="44" orientation="landscape" r:id="rId1"/>
  <headerFooter>
    <oddFooter>&amp;LEuropean Banking Authority&amp;REnd-2018 G-SII disclosure exercise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7" tint="0.39997558519241921"/>
    <pageSetUpPr fitToPage="1"/>
  </sheetPr>
  <dimension ref="A1:V64"/>
  <sheetViews>
    <sheetView showGridLines="0" view="pageBreakPreview" zoomScale="60" zoomScaleNormal="50" workbookViewId="0">
      <pane xSplit="5" ySplit="6" topLeftCell="F7" activePane="bottomRight" state="frozen"/>
      <selection activeCell="E1" sqref="E1:E1048576"/>
      <selection pane="topRight" activeCell="E1" sqref="E1:E1048576"/>
      <selection pane="bottomLeft" activeCell="E1" sqref="E1:E1048576"/>
      <selection pane="bottomRight" activeCell="D1" sqref="A1:D1048576"/>
    </sheetView>
  </sheetViews>
  <sheetFormatPr defaultColWidth="0" defaultRowHeight="0" customHeight="1" zeroHeight="1"/>
  <cols>
    <col min="1" max="3" width="9.140625" style="285" hidden="1" customWidth="1"/>
    <col min="4" max="4" width="36" style="285" hidden="1" customWidth="1"/>
    <col min="5" max="5" width="40.7109375" style="159" customWidth="1"/>
    <col min="6" max="6" width="20.7109375" style="158" customWidth="1"/>
    <col min="7" max="7" width="20.7109375" style="192" customWidth="1"/>
    <col min="8" max="17" width="20.7109375" style="158" customWidth="1"/>
    <col min="18" max="18" width="4.7109375" style="158" customWidth="1"/>
    <col min="19" max="21" width="9.140625" style="158" customWidth="1"/>
    <col min="22" max="22" width="9.140625" style="158" hidden="1" customWidth="1"/>
    <col min="23" max="16384" width="0" style="158" hidden="1"/>
  </cols>
  <sheetData>
    <row r="1" spans="1:17" s="285" customFormat="1" ht="15.75" customHeight="1">
      <c r="E1" s="289"/>
      <c r="F1" s="290">
        <v>1103</v>
      </c>
      <c r="G1" s="291">
        <v>1045</v>
      </c>
      <c r="H1" s="290">
        <v>1052</v>
      </c>
      <c r="I1" s="290">
        <v>1060</v>
      </c>
      <c r="J1" s="290">
        <v>1073</v>
      </c>
      <c r="K1" s="290">
        <v>1074</v>
      </c>
      <c r="L1" s="290">
        <v>1077</v>
      </c>
      <c r="M1" s="290">
        <v>1080</v>
      </c>
      <c r="N1" s="290">
        <v>1085</v>
      </c>
      <c r="O1" s="290">
        <v>1086</v>
      </c>
      <c r="P1" s="290">
        <v>1087</v>
      </c>
      <c r="Q1" s="290">
        <v>1091</v>
      </c>
    </row>
    <row r="2" spans="1:17" s="160" customFormat="1" ht="24" customHeight="1" thickBot="1">
      <c r="A2" s="286"/>
      <c r="B2" s="286"/>
      <c r="C2" s="286"/>
      <c r="D2" s="286"/>
      <c r="E2" s="161"/>
      <c r="F2" s="509" t="s">
        <v>635</v>
      </c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</row>
    <row r="3" spans="1:17" s="162" customFormat="1" ht="24" customHeight="1">
      <c r="A3" s="287"/>
      <c r="B3" s="287"/>
      <c r="C3" s="287"/>
      <c r="D3" s="287"/>
      <c r="E3" s="163" t="s">
        <v>310</v>
      </c>
      <c r="F3" s="510" t="s">
        <v>311</v>
      </c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2"/>
    </row>
    <row r="4" spans="1:17" s="164" customFormat="1" ht="18.75">
      <c r="A4" s="288"/>
      <c r="B4" s="288"/>
      <c r="C4" s="288"/>
      <c r="D4" s="288"/>
      <c r="E4" s="165"/>
      <c r="F4" s="166" t="s">
        <v>312</v>
      </c>
      <c r="G4" s="513" t="s">
        <v>313</v>
      </c>
      <c r="H4" s="513"/>
      <c r="I4" s="513"/>
      <c r="J4" s="514" t="s">
        <v>314</v>
      </c>
      <c r="K4" s="514"/>
      <c r="L4" s="514"/>
      <c r="M4" s="515" t="s">
        <v>315</v>
      </c>
      <c r="N4" s="515"/>
      <c r="O4" s="515"/>
      <c r="P4" s="516" t="s">
        <v>316</v>
      </c>
      <c r="Q4" s="516"/>
    </row>
    <row r="5" spans="1:17" s="164" customFormat="1" ht="18.75">
      <c r="A5" s="288">
        <v>1005</v>
      </c>
      <c r="B5" s="288">
        <v>1007</v>
      </c>
      <c r="C5" s="288"/>
      <c r="D5" s="288"/>
      <c r="E5" s="165"/>
      <c r="F5" s="506" t="s">
        <v>317</v>
      </c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8"/>
    </row>
    <row r="6" spans="1:17" ht="110.25" customHeight="1" thickBot="1">
      <c r="E6" s="167" t="s">
        <v>318</v>
      </c>
      <c r="F6" s="168" t="s">
        <v>382</v>
      </c>
      <c r="G6" s="169" t="s">
        <v>319</v>
      </c>
      <c r="H6" s="170" t="s">
        <v>320</v>
      </c>
      <c r="I6" s="171" t="s">
        <v>321</v>
      </c>
      <c r="J6" s="172" t="s">
        <v>322</v>
      </c>
      <c r="K6" s="173" t="s">
        <v>323</v>
      </c>
      <c r="L6" s="174" t="s">
        <v>324</v>
      </c>
      <c r="M6" s="175" t="s">
        <v>383</v>
      </c>
      <c r="N6" s="176" t="s">
        <v>325</v>
      </c>
      <c r="O6" s="177" t="s">
        <v>326</v>
      </c>
      <c r="P6" s="178" t="s">
        <v>327</v>
      </c>
      <c r="Q6" s="179" t="s">
        <v>328</v>
      </c>
    </row>
    <row r="7" spans="1:17" ht="24.95" customHeight="1">
      <c r="A7" s="285">
        <v>1</v>
      </c>
      <c r="B7" s="285">
        <v>1000</v>
      </c>
      <c r="C7" s="285" t="s">
        <v>344</v>
      </c>
      <c r="E7" s="180" t="s">
        <v>243</v>
      </c>
      <c r="F7" s="204">
        <v>479926.02389999997</v>
      </c>
      <c r="G7" s="205">
        <v>93217.668000000005</v>
      </c>
      <c r="H7" s="206">
        <v>38147.758999999998</v>
      </c>
      <c r="I7" s="207">
        <v>91979</v>
      </c>
      <c r="J7" s="208">
        <v>3383064.1830000002</v>
      </c>
      <c r="K7" s="206">
        <v>177147.43599999999</v>
      </c>
      <c r="L7" s="209">
        <v>6540.3410000000003</v>
      </c>
      <c r="M7" s="208">
        <v>1210412.4509999999</v>
      </c>
      <c r="N7" s="206">
        <v>1646.136</v>
      </c>
      <c r="O7" s="209">
        <v>2195.9670000000001</v>
      </c>
      <c r="P7" s="208">
        <v>119555.758</v>
      </c>
      <c r="Q7" s="209">
        <v>119782.78599999999</v>
      </c>
    </row>
    <row r="8" spans="1:17" ht="24.95" customHeight="1">
      <c r="A8" s="285">
        <v>1</v>
      </c>
      <c r="B8" s="285">
        <v>1000</v>
      </c>
      <c r="C8" s="285" t="s">
        <v>343</v>
      </c>
      <c r="E8" s="180" t="s">
        <v>246</v>
      </c>
      <c r="F8" s="181">
        <v>236798.29309999998</v>
      </c>
      <c r="G8" s="182">
        <v>26603.721000000001</v>
      </c>
      <c r="H8" s="183">
        <v>5576.2089999999998</v>
      </c>
      <c r="I8" s="184">
        <v>14268.474</v>
      </c>
      <c r="J8" s="185">
        <v>193819.01800000001</v>
      </c>
      <c r="K8" s="183">
        <v>184314.89300000001</v>
      </c>
      <c r="L8" s="186">
        <v>0</v>
      </c>
      <c r="M8" s="185">
        <v>74822.247000000003</v>
      </c>
      <c r="N8" s="183">
        <v>1708.56</v>
      </c>
      <c r="O8" s="186">
        <v>370.84300000000002</v>
      </c>
      <c r="P8" s="185">
        <v>25208.921999999999</v>
      </c>
      <c r="Q8" s="186">
        <v>7443.0770000000002</v>
      </c>
    </row>
    <row r="9" spans="1:17" ht="24.95" customHeight="1">
      <c r="A9" s="285">
        <v>1.167978696</v>
      </c>
      <c r="B9" s="285">
        <v>1</v>
      </c>
      <c r="C9" s="285" t="s">
        <v>347</v>
      </c>
      <c r="E9" s="180" t="s">
        <v>248</v>
      </c>
      <c r="F9" s="181">
        <v>1331969.5699471643</v>
      </c>
      <c r="G9" s="182">
        <v>216437.10972474952</v>
      </c>
      <c r="H9" s="183">
        <v>223194.81850938872</v>
      </c>
      <c r="I9" s="184">
        <v>212191.01351841024</v>
      </c>
      <c r="J9" s="185">
        <v>44223226.421753235</v>
      </c>
      <c r="K9" s="183">
        <v>139322.10520472718</v>
      </c>
      <c r="L9" s="186">
        <v>296172.00820517883</v>
      </c>
      <c r="M9" s="185">
        <v>30374642.999468159</v>
      </c>
      <c r="N9" s="183">
        <v>88716.703142606755</v>
      </c>
      <c r="O9" s="186">
        <v>25474.218894483718</v>
      </c>
      <c r="P9" s="185">
        <v>734604.87276398402</v>
      </c>
      <c r="Q9" s="186">
        <v>565625.21896279207</v>
      </c>
    </row>
    <row r="10" spans="1:17" ht="24.95" customHeight="1">
      <c r="A10" s="285">
        <v>1</v>
      </c>
      <c r="B10" s="285">
        <v>1000</v>
      </c>
      <c r="C10" s="285" t="s">
        <v>335</v>
      </c>
      <c r="E10" s="180" t="s">
        <v>297</v>
      </c>
      <c r="F10" s="181">
        <v>227457.58100000001</v>
      </c>
      <c r="G10" s="182">
        <v>52885.741000000002</v>
      </c>
      <c r="H10" s="183">
        <v>116578.87699999999</v>
      </c>
      <c r="I10" s="184">
        <v>44510.637000000002</v>
      </c>
      <c r="J10" s="185">
        <v>1955916.0049999999</v>
      </c>
      <c r="K10" s="183">
        <v>89008.591</v>
      </c>
      <c r="L10" s="186">
        <v>9686.3269999999993</v>
      </c>
      <c r="M10" s="185">
        <v>1076728.013</v>
      </c>
      <c r="N10" s="183">
        <v>3443.6759999999999</v>
      </c>
      <c r="O10" s="186">
        <v>1411.951</v>
      </c>
      <c r="P10" s="185">
        <v>31099.23</v>
      </c>
      <c r="Q10" s="186">
        <v>8173.1419999999998</v>
      </c>
    </row>
    <row r="11" spans="1:17" ht="24.95" customHeight="1">
      <c r="A11" s="285">
        <v>1</v>
      </c>
      <c r="B11" s="285">
        <v>1000</v>
      </c>
      <c r="C11" s="285" t="s">
        <v>370</v>
      </c>
      <c r="E11" s="180" t="s">
        <v>251</v>
      </c>
      <c r="F11" s="181">
        <v>773146.13459999999</v>
      </c>
      <c r="G11" s="182">
        <v>72160.621917107186</v>
      </c>
      <c r="H11" s="183">
        <v>99424.282251701414</v>
      </c>
      <c r="I11" s="184">
        <v>132801.41500000001</v>
      </c>
      <c r="J11" s="185">
        <v>6568271.5926196743</v>
      </c>
      <c r="K11" s="183">
        <v>680291.81</v>
      </c>
      <c r="L11" s="186">
        <v>27500.6</v>
      </c>
      <c r="M11" s="185">
        <v>2132941.361</v>
      </c>
      <c r="N11" s="183">
        <v>14872.745302564741</v>
      </c>
      <c r="O11" s="186">
        <v>1263.54</v>
      </c>
      <c r="P11" s="185">
        <v>373789.12599999999</v>
      </c>
      <c r="Q11" s="186">
        <v>379645.30599109159</v>
      </c>
    </row>
    <row r="12" spans="1:17" ht="24.95" customHeight="1">
      <c r="A12" s="285">
        <v>1</v>
      </c>
      <c r="B12" s="285">
        <v>1000</v>
      </c>
      <c r="C12" s="285" t="s">
        <v>371</v>
      </c>
      <c r="E12" s="180" t="s">
        <v>368</v>
      </c>
      <c r="F12" s="181">
        <v>194112.33324052906</v>
      </c>
      <c r="G12" s="182">
        <v>2932.22</v>
      </c>
      <c r="H12" s="183">
        <v>16018.748446064159</v>
      </c>
      <c r="I12" s="184">
        <v>31029.489016000003</v>
      </c>
      <c r="J12" s="185">
        <v>946274.49300000002</v>
      </c>
      <c r="K12" s="183">
        <v>35085</v>
      </c>
      <c r="L12" s="186">
        <v>1048.288</v>
      </c>
      <c r="M12" s="185">
        <v>354136.516</v>
      </c>
      <c r="N12" s="183">
        <v>2542.4257021640019</v>
      </c>
      <c r="O12" s="186">
        <v>117.08799999999999</v>
      </c>
      <c r="P12" s="185">
        <v>12815.691999999999</v>
      </c>
      <c r="Q12" s="186">
        <v>21048.268</v>
      </c>
    </row>
    <row r="13" spans="1:17" ht="24.95" customHeight="1">
      <c r="A13" s="285">
        <v>1</v>
      </c>
      <c r="B13" s="285">
        <v>1000</v>
      </c>
      <c r="C13" s="285" t="s">
        <v>362</v>
      </c>
      <c r="E13" s="180" t="s">
        <v>253</v>
      </c>
      <c r="F13" s="181">
        <v>1879936.6462524303</v>
      </c>
      <c r="G13" s="182">
        <v>143431.5870062685</v>
      </c>
      <c r="H13" s="183">
        <v>180092.43947728307</v>
      </c>
      <c r="I13" s="184">
        <v>297840.99276199995</v>
      </c>
      <c r="J13" s="185">
        <v>32208145.386675168</v>
      </c>
      <c r="K13" s="183">
        <v>5060144.1155079864</v>
      </c>
      <c r="L13" s="186">
        <v>162370.47154237729</v>
      </c>
      <c r="M13" s="185">
        <v>21550965.472576514</v>
      </c>
      <c r="N13" s="183">
        <v>85741.67983044275</v>
      </c>
      <c r="O13" s="186">
        <v>14896.171297000003</v>
      </c>
      <c r="P13" s="185">
        <v>1008274.4889999999</v>
      </c>
      <c r="Q13" s="186">
        <v>843713.14580540033</v>
      </c>
    </row>
    <row r="14" spans="1:17" ht="24.95" customHeight="1">
      <c r="A14" s="285">
        <v>1</v>
      </c>
      <c r="B14" s="285">
        <v>1</v>
      </c>
      <c r="C14" s="285" t="s">
        <v>341</v>
      </c>
      <c r="E14" s="180" t="s">
        <v>255</v>
      </c>
      <c r="F14" s="181">
        <v>1163157.3</v>
      </c>
      <c r="G14" s="182">
        <v>64662.872999999985</v>
      </c>
      <c r="H14" s="183">
        <v>113985.35500000001</v>
      </c>
      <c r="I14" s="184">
        <v>280598.78470400005</v>
      </c>
      <c r="J14" s="185">
        <v>23280312.066972472</v>
      </c>
      <c r="K14" s="183">
        <v>87736.266000000003</v>
      </c>
      <c r="L14" s="186">
        <v>38350.042926460002</v>
      </c>
      <c r="M14" s="185">
        <v>8915294</v>
      </c>
      <c r="N14" s="183">
        <v>28221.568114012727</v>
      </c>
      <c r="O14" s="186">
        <v>14889.054999999998</v>
      </c>
      <c r="P14" s="185">
        <v>208648.49654218115</v>
      </c>
      <c r="Q14" s="186">
        <v>118952.35145900003</v>
      </c>
    </row>
    <row r="15" spans="1:17" ht="24.95" customHeight="1">
      <c r="A15" s="285">
        <v>1</v>
      </c>
      <c r="B15" s="285">
        <v>1</v>
      </c>
      <c r="C15" s="285" t="s">
        <v>336</v>
      </c>
      <c r="E15" s="180" t="s">
        <v>299</v>
      </c>
      <c r="F15" s="181">
        <v>492525.02476253349</v>
      </c>
      <c r="G15" s="182">
        <v>106847</v>
      </c>
      <c r="H15" s="183">
        <v>120757</v>
      </c>
      <c r="I15" s="184">
        <v>63127</v>
      </c>
      <c r="J15" s="185">
        <v>25553212.756817378</v>
      </c>
      <c r="K15" s="183">
        <v>279460.95760973997</v>
      </c>
      <c r="L15" s="186">
        <v>33631</v>
      </c>
      <c r="M15" s="185">
        <v>3811392</v>
      </c>
      <c r="N15" s="183">
        <v>6929</v>
      </c>
      <c r="O15" s="186">
        <v>5352</v>
      </c>
      <c r="P15" s="185">
        <v>207292</v>
      </c>
      <c r="Q15" s="186">
        <v>106954</v>
      </c>
    </row>
    <row r="16" spans="1:17" ht="24.95" customHeight="1">
      <c r="A16" s="285">
        <v>1</v>
      </c>
      <c r="B16" s="285">
        <v>1</v>
      </c>
      <c r="C16" s="285" t="s">
        <v>364</v>
      </c>
      <c r="E16" s="180" t="s">
        <v>257</v>
      </c>
      <c r="F16" s="181">
        <v>1447004.0416806717</v>
      </c>
      <c r="G16" s="182">
        <v>161810.60348260106</v>
      </c>
      <c r="H16" s="183">
        <v>139491.87082962287</v>
      </c>
      <c r="I16" s="184">
        <v>241994.04906023355</v>
      </c>
      <c r="J16" s="185">
        <v>28460779.316736545</v>
      </c>
      <c r="K16" s="183">
        <v>2522000</v>
      </c>
      <c r="L16" s="186">
        <v>72429.394829372031</v>
      </c>
      <c r="M16" s="185">
        <v>13362356.9685973</v>
      </c>
      <c r="N16" s="183">
        <v>19601.164093454514</v>
      </c>
      <c r="O16" s="186">
        <v>4680.8090510449983</v>
      </c>
      <c r="P16" s="185">
        <v>355189.83934908989</v>
      </c>
      <c r="Q16" s="186">
        <v>191928.24368853381</v>
      </c>
    </row>
    <row r="17" spans="1:17" ht="24.95" customHeight="1">
      <c r="A17" s="285">
        <v>1</v>
      </c>
      <c r="B17" s="285">
        <v>1000</v>
      </c>
      <c r="C17" s="285" t="s">
        <v>342</v>
      </c>
      <c r="E17" s="180" t="s">
        <v>259</v>
      </c>
      <c r="F17" s="181">
        <v>687372.43617971684</v>
      </c>
      <c r="G17" s="182">
        <v>69653.037877842129</v>
      </c>
      <c r="H17" s="183">
        <v>70801.31179423313</v>
      </c>
      <c r="I17" s="184">
        <v>148142.54786954098</v>
      </c>
      <c r="J17" s="185">
        <v>5661405.9591583554</v>
      </c>
      <c r="K17" s="183">
        <v>316423.18663156999</v>
      </c>
      <c r="L17" s="186">
        <v>2755</v>
      </c>
      <c r="M17" s="185">
        <v>456029.15600000002</v>
      </c>
      <c r="N17" s="183">
        <v>30545.022475367248</v>
      </c>
      <c r="O17" s="186">
        <v>7515.8368690530397</v>
      </c>
      <c r="P17" s="185">
        <v>90872.956477</v>
      </c>
      <c r="Q17" s="186">
        <v>65321.355956841791</v>
      </c>
    </row>
    <row r="18" spans="1:17" ht="24.95" customHeight="1">
      <c r="A18" s="285">
        <v>0.13450984599999999</v>
      </c>
      <c r="B18" s="285">
        <v>1</v>
      </c>
      <c r="C18" s="285" t="s">
        <v>340</v>
      </c>
      <c r="E18" s="180" t="s">
        <v>261</v>
      </c>
      <c r="F18" s="181">
        <v>456299.09568425996</v>
      </c>
      <c r="G18" s="182">
        <v>50264.881365915491</v>
      </c>
      <c r="H18" s="183">
        <v>30932.17808245643</v>
      </c>
      <c r="I18" s="184">
        <v>187066.83073446155</v>
      </c>
      <c r="J18" s="185">
        <v>581466.32520291442</v>
      </c>
      <c r="K18" s="183">
        <v>142483.11568320153</v>
      </c>
      <c r="L18" s="186">
        <v>17875.597576390945</v>
      </c>
      <c r="M18" s="185">
        <v>4267053.2363790553</v>
      </c>
      <c r="N18" s="183">
        <v>651.10559122723862</v>
      </c>
      <c r="O18" s="186">
        <v>1300.5757009739998</v>
      </c>
      <c r="P18" s="185">
        <v>175397.48988883462</v>
      </c>
      <c r="Q18" s="186">
        <v>183943.47879755241</v>
      </c>
    </row>
    <row r="19" spans="1:17" ht="24.95" customHeight="1">
      <c r="A19" s="285">
        <v>1</v>
      </c>
      <c r="B19" s="285">
        <v>1</v>
      </c>
      <c r="C19" s="285" t="s">
        <v>337</v>
      </c>
      <c r="E19" s="180" t="s">
        <v>301</v>
      </c>
      <c r="F19" s="181">
        <v>1363142.5686239148</v>
      </c>
      <c r="G19" s="182">
        <v>210380.55899455963</v>
      </c>
      <c r="H19" s="183">
        <v>257683.59111978195</v>
      </c>
      <c r="I19" s="184">
        <v>178565.06111692003</v>
      </c>
      <c r="J19" s="185">
        <v>100915914.24457067</v>
      </c>
      <c r="K19" s="183">
        <v>2893273.5783160799</v>
      </c>
      <c r="L19" s="186">
        <v>247190</v>
      </c>
      <c r="M19" s="185">
        <v>35908873.179272801</v>
      </c>
      <c r="N19" s="183">
        <v>133914.7209753684</v>
      </c>
      <c r="O19" s="186">
        <v>25196.096066571488</v>
      </c>
      <c r="P19" s="185">
        <v>765481.46299999999</v>
      </c>
      <c r="Q19" s="186">
        <v>550417.95299999998</v>
      </c>
    </row>
    <row r="20" spans="1:17" ht="24.95" customHeight="1">
      <c r="A20" s="285">
        <v>0.110055798</v>
      </c>
      <c r="B20" s="285">
        <v>1000</v>
      </c>
      <c r="C20" s="285" t="s">
        <v>331</v>
      </c>
      <c r="E20" s="180" t="s">
        <v>263</v>
      </c>
      <c r="F20" s="181">
        <v>280613.89085629449</v>
      </c>
      <c r="G20" s="182">
        <v>16702.517042191637</v>
      </c>
      <c r="H20" s="183">
        <v>25158.741005490461</v>
      </c>
      <c r="I20" s="184">
        <v>85035.586318512287</v>
      </c>
      <c r="J20" s="185">
        <v>15841365.085250624</v>
      </c>
      <c r="K20" s="183">
        <v>146814.43453200001</v>
      </c>
      <c r="L20" s="186">
        <v>18021.383794164598</v>
      </c>
      <c r="M20" s="185">
        <v>571733.92759690795</v>
      </c>
      <c r="N20" s="183">
        <v>1560.646903873788</v>
      </c>
      <c r="O20" s="186">
        <v>7933.0981997661947</v>
      </c>
      <c r="P20" s="185">
        <v>109388.639752524</v>
      </c>
      <c r="Q20" s="186">
        <v>81292.779905509218</v>
      </c>
    </row>
    <row r="21" spans="1:17" ht="24.95" customHeight="1">
      <c r="A21" s="285">
        <v>1</v>
      </c>
      <c r="B21" s="285">
        <v>1000000</v>
      </c>
      <c r="C21" s="285" t="s">
        <v>338</v>
      </c>
      <c r="E21" s="180" t="s">
        <v>303</v>
      </c>
      <c r="F21" s="181">
        <v>443344.23728960002</v>
      </c>
      <c r="G21" s="182">
        <v>158202.48610499999</v>
      </c>
      <c r="H21" s="183">
        <v>169668.83709399999</v>
      </c>
      <c r="I21" s="184">
        <v>96140.844171999997</v>
      </c>
      <c r="J21" s="185">
        <v>6354518.1538570002</v>
      </c>
      <c r="K21" s="183">
        <v>869750.75627200003</v>
      </c>
      <c r="L21" s="186">
        <v>29216.93</v>
      </c>
      <c r="M21" s="185">
        <v>1161857.8907339999</v>
      </c>
      <c r="N21" s="183">
        <v>17175.342506000001</v>
      </c>
      <c r="O21" s="186">
        <v>3705.0699380000001</v>
      </c>
      <c r="P21" s="185">
        <v>91717.195909999995</v>
      </c>
      <c r="Q21" s="186">
        <v>32165.731867999999</v>
      </c>
    </row>
    <row r="22" spans="1:17" ht="24.95" customHeight="1">
      <c r="A22" s="285">
        <v>1</v>
      </c>
      <c r="B22" s="285">
        <v>1000</v>
      </c>
      <c r="C22" s="285" t="s">
        <v>360</v>
      </c>
      <c r="E22" s="180" t="s">
        <v>264</v>
      </c>
      <c r="F22" s="181">
        <v>224827.42539414999</v>
      </c>
      <c r="G22" s="182">
        <v>18246.11511004722</v>
      </c>
      <c r="H22" s="183">
        <v>24580.002214579996</v>
      </c>
      <c r="I22" s="184">
        <v>39345.593942330001</v>
      </c>
      <c r="J22" s="185">
        <v>6743905.5389999999</v>
      </c>
      <c r="K22" s="183">
        <v>182523.36199999999</v>
      </c>
      <c r="L22" s="186">
        <v>30</v>
      </c>
      <c r="M22" s="185">
        <v>221619.96059999999</v>
      </c>
      <c r="N22" s="183">
        <v>6110.1491598562707</v>
      </c>
      <c r="O22" s="186">
        <v>1012.2233453499999</v>
      </c>
      <c r="P22" s="185">
        <v>107440.166</v>
      </c>
      <c r="Q22" s="186">
        <v>88667.084394730002</v>
      </c>
    </row>
    <row r="23" spans="1:17" ht="24.95" customHeight="1">
      <c r="A23" s="285">
        <v>0.104684638</v>
      </c>
      <c r="B23" s="285">
        <v>1000</v>
      </c>
      <c r="C23" s="285" t="s">
        <v>363</v>
      </c>
      <c r="E23" s="180" t="s">
        <v>267</v>
      </c>
      <c r="F23" s="181">
        <v>283822.51822767965</v>
      </c>
      <c r="G23" s="182">
        <v>18054.916969345297</v>
      </c>
      <c r="H23" s="183">
        <v>17946.972774540332</v>
      </c>
      <c r="I23" s="184">
        <v>161338.04604952229</v>
      </c>
      <c r="J23" s="185">
        <v>11568547.04927054</v>
      </c>
      <c r="K23" s="183">
        <v>202462.25749211441</v>
      </c>
      <c r="L23" s="186">
        <v>8664.4037029088086</v>
      </c>
      <c r="M23" s="185">
        <v>410405.48459797859</v>
      </c>
      <c r="N23" s="183">
        <v>2829.1357317913998</v>
      </c>
      <c r="O23" s="186">
        <v>246.46282601776929</v>
      </c>
      <c r="P23" s="185">
        <v>107738.88559289659</v>
      </c>
      <c r="Q23" s="186">
        <v>55828.485836011401</v>
      </c>
    </row>
    <row r="24" spans="1:17" ht="24.95" customHeight="1">
      <c r="A24" s="285">
        <v>0.94867659599999998</v>
      </c>
      <c r="B24" s="285">
        <v>1</v>
      </c>
      <c r="C24" s="285" t="s">
        <v>348</v>
      </c>
      <c r="E24" s="180" t="s">
        <v>269</v>
      </c>
      <c r="F24" s="181">
        <v>2266180.1072599208</v>
      </c>
      <c r="G24" s="182">
        <v>216115.53322310623</v>
      </c>
      <c r="H24" s="183">
        <v>245816.85535497521</v>
      </c>
      <c r="I24" s="184">
        <v>372773.64605915075</v>
      </c>
      <c r="J24" s="185">
        <v>91931997.035682753</v>
      </c>
      <c r="K24" s="183">
        <v>5933612.5595501158</v>
      </c>
      <c r="L24" s="186">
        <v>211874.19166687079</v>
      </c>
      <c r="M24" s="185">
        <v>18444765.762508031</v>
      </c>
      <c r="N24" s="183">
        <v>96704.174456936977</v>
      </c>
      <c r="O24" s="186">
        <v>15110.98567262004</v>
      </c>
      <c r="P24" s="185">
        <v>1409115.4608364399</v>
      </c>
      <c r="Q24" s="186">
        <v>1261987.0505182156</v>
      </c>
    </row>
    <row r="25" spans="1:17" ht="24.95" customHeight="1">
      <c r="A25" s="285">
        <v>1</v>
      </c>
      <c r="B25" s="285">
        <v>1</v>
      </c>
      <c r="C25" s="285" t="s">
        <v>345</v>
      </c>
      <c r="E25" s="180" t="s">
        <v>271</v>
      </c>
      <c r="F25" s="181">
        <v>1098265.5</v>
      </c>
      <c r="G25" s="182">
        <v>149151</v>
      </c>
      <c r="H25" s="183">
        <v>127964</v>
      </c>
      <c r="I25" s="184">
        <v>181479</v>
      </c>
      <c r="J25" s="185">
        <v>23947957</v>
      </c>
      <c r="K25" s="183">
        <v>185573</v>
      </c>
      <c r="L25" s="186">
        <v>41918</v>
      </c>
      <c r="M25" s="185">
        <v>3882232</v>
      </c>
      <c r="N25" s="183">
        <v>8302</v>
      </c>
      <c r="O25" s="186">
        <v>2456</v>
      </c>
      <c r="P25" s="185">
        <v>715710</v>
      </c>
      <c r="Q25" s="186">
        <v>617740</v>
      </c>
    </row>
    <row r="26" spans="1:17" ht="24.95" customHeight="1">
      <c r="A26" s="285">
        <v>1</v>
      </c>
      <c r="B26" s="285">
        <v>1000</v>
      </c>
      <c r="C26" s="285" t="s">
        <v>332</v>
      </c>
      <c r="E26" s="180" t="s">
        <v>272</v>
      </c>
      <c r="F26" s="181">
        <v>634857.70900000003</v>
      </c>
      <c r="G26" s="182">
        <v>132143.82089035716</v>
      </c>
      <c r="H26" s="183">
        <v>78573.98</v>
      </c>
      <c r="I26" s="184">
        <v>139605.76561325919</v>
      </c>
      <c r="J26" s="185">
        <v>10828680.92083698</v>
      </c>
      <c r="K26" s="183">
        <v>370221.07199999999</v>
      </c>
      <c r="L26" s="186">
        <v>25465.351999999999</v>
      </c>
      <c r="M26" s="185">
        <v>2478529.3319999999</v>
      </c>
      <c r="N26" s="183">
        <v>18793.399842683517</v>
      </c>
      <c r="O26" s="186">
        <v>3444.24</v>
      </c>
      <c r="P26" s="185">
        <v>150583.53663800002</v>
      </c>
      <c r="Q26" s="186">
        <v>113146.22535300002</v>
      </c>
    </row>
    <row r="27" spans="1:17" ht="24.95" customHeight="1">
      <c r="A27" s="285">
        <v>1</v>
      </c>
      <c r="B27" s="285">
        <v>1</v>
      </c>
      <c r="C27" s="285" t="s">
        <v>330</v>
      </c>
      <c r="E27" s="180" t="s">
        <v>274</v>
      </c>
      <c r="F27" s="181">
        <v>255468.88125869961</v>
      </c>
      <c r="G27" s="182">
        <v>37460.829500603686</v>
      </c>
      <c r="H27" s="183">
        <v>83757.58636920173</v>
      </c>
      <c r="I27" s="184">
        <v>26749.196828403794</v>
      </c>
      <c r="J27" s="185">
        <v>3978800.5844126865</v>
      </c>
      <c r="K27" s="183">
        <v>234681.19994121412</v>
      </c>
      <c r="L27" s="186">
        <v>472</v>
      </c>
      <c r="M27" s="185">
        <v>544472.54321949766</v>
      </c>
      <c r="N27" s="183">
        <v>4207.0390778064975</v>
      </c>
      <c r="O27" s="186">
        <v>2991.1071040000002</v>
      </c>
      <c r="P27" s="185">
        <v>109766.189253</v>
      </c>
      <c r="Q27" s="186">
        <v>149513.92055400001</v>
      </c>
    </row>
    <row r="28" spans="1:17" ht="24.95" customHeight="1">
      <c r="A28" s="285">
        <v>1</v>
      </c>
      <c r="B28" s="285">
        <v>1000</v>
      </c>
      <c r="C28" s="285" t="s">
        <v>372</v>
      </c>
      <c r="E28" s="180" t="s">
        <v>275</v>
      </c>
      <c r="F28" s="181">
        <v>328168.85456944653</v>
      </c>
      <c r="G28" s="182">
        <v>11788.204676882613</v>
      </c>
      <c r="H28" s="183">
        <v>12079.792268627547</v>
      </c>
      <c r="I28" s="184">
        <v>55684.081045380321</v>
      </c>
      <c r="J28" s="185">
        <v>2550528.1902901651</v>
      </c>
      <c r="K28" s="183">
        <v>87883.875976390002</v>
      </c>
      <c r="L28" s="186">
        <v>15</v>
      </c>
      <c r="M28" s="185">
        <v>459649.94900000002</v>
      </c>
      <c r="N28" s="183">
        <v>3949.3022357119676</v>
      </c>
      <c r="O28" s="186">
        <v>640.21299999999997</v>
      </c>
      <c r="P28" s="185">
        <v>20287.823</v>
      </c>
      <c r="Q28" s="186">
        <v>17917.523000000001</v>
      </c>
    </row>
    <row r="29" spans="1:17" ht="24.95" customHeight="1">
      <c r="A29" s="285">
        <v>1</v>
      </c>
      <c r="B29" s="285">
        <v>1000000</v>
      </c>
      <c r="C29" s="285" t="s">
        <v>339</v>
      </c>
      <c r="E29" s="180" t="s">
        <v>306</v>
      </c>
      <c r="F29" s="181">
        <v>253744.71072280302</v>
      </c>
      <c r="G29" s="182">
        <v>88682.379873996135</v>
      </c>
      <c r="H29" s="183">
        <v>79731.692298204885</v>
      </c>
      <c r="I29" s="184">
        <v>46552.96958597</v>
      </c>
      <c r="J29" s="185">
        <v>4540795.6113879997</v>
      </c>
      <c r="K29" s="183">
        <v>283330.43788097997</v>
      </c>
      <c r="L29" s="186">
        <v>26149.901000000002</v>
      </c>
      <c r="M29" s="185">
        <v>1530542.7688322691</v>
      </c>
      <c r="N29" s="183">
        <v>14846.463502000001</v>
      </c>
      <c r="O29" s="186">
        <v>2184.942078</v>
      </c>
      <c r="P29" s="185">
        <v>66817.359557000003</v>
      </c>
      <c r="Q29" s="186">
        <v>35000.588192000003</v>
      </c>
    </row>
    <row r="30" spans="1:17" ht="24.95" customHeight="1">
      <c r="A30" s="285">
        <v>1.167978696</v>
      </c>
      <c r="B30" s="285">
        <v>1</v>
      </c>
      <c r="C30" s="285" t="s">
        <v>349</v>
      </c>
      <c r="E30" s="180" t="s">
        <v>277</v>
      </c>
      <c r="F30" s="181">
        <v>869602.42000079516</v>
      </c>
      <c r="G30" s="182">
        <v>63416.571278016003</v>
      </c>
      <c r="H30" s="183">
        <v>78606.134219496002</v>
      </c>
      <c r="I30" s="184">
        <v>169081.267947744</v>
      </c>
      <c r="J30" s="185">
        <v>22342898.68821593</v>
      </c>
      <c r="K30" s="183">
        <v>13182.975541752001</v>
      </c>
      <c r="L30" s="186">
        <v>31568.128195488</v>
      </c>
      <c r="M30" s="185">
        <v>4829245.018287288</v>
      </c>
      <c r="N30" s="183">
        <v>15549.300379848</v>
      </c>
      <c r="O30" s="186">
        <v>5337.6626407200001</v>
      </c>
      <c r="P30" s="185">
        <v>64297.227214800005</v>
      </c>
      <c r="Q30" s="186">
        <v>118907.239124976</v>
      </c>
    </row>
    <row r="31" spans="1:17" ht="24.95" customHeight="1">
      <c r="A31" s="285">
        <v>1.167978696</v>
      </c>
      <c r="B31" s="285">
        <v>1</v>
      </c>
      <c r="C31" s="285" t="s">
        <v>350</v>
      </c>
      <c r="E31" s="180" t="s">
        <v>279</v>
      </c>
      <c r="F31" s="181">
        <v>273640.97819379228</v>
      </c>
      <c r="G31" s="182">
        <v>3035.6931792768419</v>
      </c>
      <c r="H31" s="183">
        <v>3529.6610817414812</v>
      </c>
      <c r="I31" s="184">
        <v>54122.680837219967</v>
      </c>
      <c r="J31" s="185">
        <v>710263.95388076035</v>
      </c>
      <c r="K31" s="183">
        <v>0</v>
      </c>
      <c r="L31" s="186">
        <v>0</v>
      </c>
      <c r="M31" s="185">
        <v>230383.05817872082</v>
      </c>
      <c r="N31" s="183">
        <v>1879.0850594292635</v>
      </c>
      <c r="O31" s="186">
        <v>348.27201827009588</v>
      </c>
      <c r="P31" s="185">
        <v>5788.5024173760003</v>
      </c>
      <c r="Q31" s="186">
        <v>8613.8400959814771</v>
      </c>
    </row>
    <row r="32" spans="1:17" ht="24.95" customHeight="1">
      <c r="A32" s="285">
        <v>1</v>
      </c>
      <c r="B32" s="285">
        <v>1000</v>
      </c>
      <c r="C32" s="285" t="s">
        <v>365</v>
      </c>
      <c r="E32" s="180" t="s">
        <v>281</v>
      </c>
      <c r="F32" s="181">
        <v>558586.19035771</v>
      </c>
      <c r="G32" s="182">
        <v>90235.273000000001</v>
      </c>
      <c r="H32" s="183">
        <v>44673.663999999997</v>
      </c>
      <c r="I32" s="184">
        <v>245041.247</v>
      </c>
      <c r="J32" s="185">
        <v>34814323.009000003</v>
      </c>
      <c r="K32" s="183">
        <v>711000</v>
      </c>
      <c r="L32" s="186">
        <v>59403.542000000001</v>
      </c>
      <c r="M32" s="185">
        <v>6779147.3269999996</v>
      </c>
      <c r="N32" s="183">
        <v>21544.705000000002</v>
      </c>
      <c r="O32" s="186">
        <v>2470</v>
      </c>
      <c r="P32" s="185">
        <v>357942</v>
      </c>
      <c r="Q32" s="186">
        <v>344864</v>
      </c>
    </row>
    <row r="33" spans="1:18" ht="24.95" customHeight="1">
      <c r="A33" s="285">
        <v>1</v>
      </c>
      <c r="B33" s="285">
        <v>1</v>
      </c>
      <c r="C33" s="285" t="s">
        <v>346</v>
      </c>
      <c r="E33" s="180" t="s">
        <v>283</v>
      </c>
      <c r="F33" s="181">
        <v>681604.89999999991</v>
      </c>
      <c r="G33" s="182">
        <v>26004.291430900292</v>
      </c>
      <c r="H33" s="183">
        <v>57893.17757485107</v>
      </c>
      <c r="I33" s="184">
        <v>179865.18708908529</v>
      </c>
      <c r="J33" s="185">
        <v>13917415</v>
      </c>
      <c r="K33" s="183">
        <v>214</v>
      </c>
      <c r="L33" s="186">
        <v>10054</v>
      </c>
      <c r="M33" s="185">
        <v>3522004.2517560003</v>
      </c>
      <c r="N33" s="183">
        <v>3191.2948105538453</v>
      </c>
      <c r="O33" s="186">
        <v>1678</v>
      </c>
      <c r="P33" s="185">
        <v>244747</v>
      </c>
      <c r="Q33" s="186">
        <v>129242</v>
      </c>
    </row>
    <row r="34" spans="1:18" ht="24.95" customHeight="1">
      <c r="A34" s="285">
        <v>1.167978696</v>
      </c>
      <c r="B34" s="285">
        <v>1</v>
      </c>
      <c r="C34" s="285" t="s">
        <v>351</v>
      </c>
      <c r="E34" s="180" t="s">
        <v>285</v>
      </c>
      <c r="F34" s="181">
        <v>810338.01298705919</v>
      </c>
      <c r="G34" s="182">
        <v>121680.77155958152</v>
      </c>
      <c r="H34" s="183">
        <v>150369.081259128</v>
      </c>
      <c r="I34" s="184">
        <v>95797.612645920002</v>
      </c>
      <c r="J34" s="185">
        <v>41547656.1987096</v>
      </c>
      <c r="K34" s="183">
        <v>24328.996237679999</v>
      </c>
      <c r="L34" s="186">
        <v>57081.870764914282</v>
      </c>
      <c r="M34" s="185">
        <v>22925042.221980996</v>
      </c>
      <c r="N34" s="183">
        <v>12356.196643963538</v>
      </c>
      <c r="O34" s="186">
        <v>5299.1193437520005</v>
      </c>
      <c r="P34" s="185">
        <v>222017.566386552</v>
      </c>
      <c r="Q34" s="186">
        <v>173088.60285372002</v>
      </c>
    </row>
    <row r="35" spans="1:18" ht="24.95" customHeight="1">
      <c r="A35" s="285">
        <v>1</v>
      </c>
      <c r="B35" s="285">
        <v>1000</v>
      </c>
      <c r="C35" s="285" t="s">
        <v>626</v>
      </c>
      <c r="E35" s="180" t="s">
        <v>627</v>
      </c>
      <c r="F35" s="181">
        <v>218581.924076</v>
      </c>
      <c r="G35" s="182">
        <v>7768.4850494839457</v>
      </c>
      <c r="H35" s="183">
        <v>14508.240352068748</v>
      </c>
      <c r="I35" s="184">
        <v>33652.546999999999</v>
      </c>
      <c r="J35" s="185">
        <v>188264.87327039932</v>
      </c>
      <c r="K35" s="183">
        <v>57347.5982</v>
      </c>
      <c r="L35" s="186">
        <v>1618.7</v>
      </c>
      <c r="M35" s="185">
        <v>100985.602</v>
      </c>
      <c r="N35" s="183">
        <v>1520.4839999999999</v>
      </c>
      <c r="O35" s="186">
        <v>250.80699999999999</v>
      </c>
      <c r="P35" s="185">
        <v>49380.752999999997</v>
      </c>
      <c r="Q35" s="186">
        <v>51933.904060492932</v>
      </c>
    </row>
    <row r="36" spans="1:18" ht="24.95" customHeight="1">
      <c r="A36" s="285">
        <v>1</v>
      </c>
      <c r="B36" s="285">
        <v>1</v>
      </c>
      <c r="C36" s="285" t="s">
        <v>369</v>
      </c>
      <c r="E36" s="180" t="s">
        <v>286</v>
      </c>
      <c r="F36" s="181">
        <v>1402130.7058946518</v>
      </c>
      <c r="G36" s="182">
        <v>90257.863245422297</v>
      </c>
      <c r="H36" s="183">
        <v>147542.7719859801</v>
      </c>
      <c r="I36" s="184">
        <v>316574.97265426</v>
      </c>
      <c r="J36" s="185">
        <v>9980729.191354882</v>
      </c>
      <c r="K36" s="183">
        <v>949753</v>
      </c>
      <c r="L36" s="186">
        <v>45583.358967577231</v>
      </c>
      <c r="M36" s="185">
        <v>4462737.2755114902</v>
      </c>
      <c r="N36" s="183">
        <v>17983.760999999999</v>
      </c>
      <c r="O36" s="186">
        <v>1316.143</v>
      </c>
      <c r="P36" s="185">
        <v>901086.90955600014</v>
      </c>
      <c r="Q36" s="186">
        <v>805468.11996936682</v>
      </c>
    </row>
    <row r="37" spans="1:18" ht="24.95" customHeight="1">
      <c r="A37" s="285">
        <v>0.104684638</v>
      </c>
      <c r="B37" s="285">
        <v>1000</v>
      </c>
      <c r="C37" s="285" t="s">
        <v>366</v>
      </c>
      <c r="E37" s="180" t="s">
        <v>288</v>
      </c>
      <c r="F37" s="181">
        <v>267847.62954210647</v>
      </c>
      <c r="G37" s="182">
        <v>23630.248467246965</v>
      </c>
      <c r="H37" s="183">
        <v>38152.096746093252</v>
      </c>
      <c r="I37" s="184">
        <v>95549.573089236641</v>
      </c>
      <c r="J37" s="185">
        <v>5673935.721311396</v>
      </c>
      <c r="K37" s="183">
        <v>718043.57624568697</v>
      </c>
      <c r="L37" s="186">
        <v>5972.4232385707219</v>
      </c>
      <c r="M37" s="185">
        <v>1894919.240593035</v>
      </c>
      <c r="N37" s="183">
        <v>13826.557911593633</v>
      </c>
      <c r="O37" s="186">
        <v>255.06851724179597</v>
      </c>
      <c r="P37" s="185">
        <v>99783.489516490954</v>
      </c>
      <c r="Q37" s="186">
        <v>165949.02373409472</v>
      </c>
      <c r="R37" s="187"/>
    </row>
    <row r="38" spans="1:18" ht="24.95" customHeight="1">
      <c r="A38" s="285">
        <v>1</v>
      </c>
      <c r="B38" s="285">
        <v>1000000</v>
      </c>
      <c r="C38" s="285" t="s">
        <v>361</v>
      </c>
      <c r="E38" s="180" t="s">
        <v>289</v>
      </c>
      <c r="F38" s="181">
        <v>1227083.1988144999</v>
      </c>
      <c r="G38" s="182">
        <v>180500.98812835</v>
      </c>
      <c r="H38" s="183">
        <v>203528.625229</v>
      </c>
      <c r="I38" s="184">
        <v>234364.04029400001</v>
      </c>
      <c r="J38" s="185">
        <v>28571217.535530999</v>
      </c>
      <c r="K38" s="183">
        <v>2433937.2325820001</v>
      </c>
      <c r="L38" s="186">
        <v>110129.06</v>
      </c>
      <c r="M38" s="185">
        <v>15487488.962907</v>
      </c>
      <c r="N38" s="183">
        <v>78320.768901999996</v>
      </c>
      <c r="O38" s="186">
        <v>6335.3694850000002</v>
      </c>
      <c r="P38" s="185">
        <v>471895.94982400001</v>
      </c>
      <c r="Q38" s="186">
        <v>397323.779744</v>
      </c>
      <c r="R38" s="187"/>
    </row>
    <row r="39" spans="1:18" ht="24.95" customHeight="1">
      <c r="A39" s="285">
        <v>0.94867659599999998</v>
      </c>
      <c r="B39" s="285">
        <v>1</v>
      </c>
      <c r="C39" s="285" t="s">
        <v>334</v>
      </c>
      <c r="E39" s="180" t="s">
        <v>291</v>
      </c>
      <c r="F39" s="181">
        <v>687145.43144303013</v>
      </c>
      <c r="G39" s="182">
        <v>124860.45554715977</v>
      </c>
      <c r="H39" s="183">
        <v>154187.09819424909</v>
      </c>
      <c r="I39" s="184">
        <v>101105.31677929994</v>
      </c>
      <c r="J39" s="185">
        <v>26816592.080976553</v>
      </c>
      <c r="K39" s="183">
        <v>818618.63188031642</v>
      </c>
      <c r="L39" s="186">
        <v>30598.140589086001</v>
      </c>
      <c r="M39" s="185">
        <v>5312930.4611745598</v>
      </c>
      <c r="N39" s="183">
        <v>45053.821222649276</v>
      </c>
      <c r="O39" s="186">
        <v>2168.674698456</v>
      </c>
      <c r="P39" s="185">
        <v>448141.82539523643</v>
      </c>
      <c r="Q39" s="186">
        <v>478396.17125734471</v>
      </c>
    </row>
    <row r="40" spans="1:18" ht="24.95" customHeight="1">
      <c r="A40" s="285">
        <v>0.104684638</v>
      </c>
      <c r="B40" s="285">
        <v>1000</v>
      </c>
      <c r="C40" s="285" t="s">
        <v>367</v>
      </c>
      <c r="E40" s="180" t="s">
        <v>293</v>
      </c>
      <c r="F40" s="216">
        <v>221716.12431511696</v>
      </c>
      <c r="G40" s="217">
        <v>22599.854963664337</v>
      </c>
      <c r="H40" s="218">
        <v>12948.757147448316</v>
      </c>
      <c r="I40" s="219">
        <v>117357.93737930094</v>
      </c>
      <c r="J40" s="220">
        <v>8065635.0711673554</v>
      </c>
      <c r="K40" s="218">
        <v>184698.20255751495</v>
      </c>
      <c r="L40" s="221">
        <v>377.26773265629998</v>
      </c>
      <c r="M40" s="220">
        <v>729827.05850171892</v>
      </c>
      <c r="N40" s="218">
        <v>3117.889781091596</v>
      </c>
      <c r="O40" s="221">
        <v>23.361109762166002</v>
      </c>
      <c r="P40" s="220">
        <v>18233.958312791267</v>
      </c>
      <c r="Q40" s="221">
        <v>34083.009627162821</v>
      </c>
    </row>
    <row r="41" spans="1:18" ht="24.95" customHeight="1" thickBot="1">
      <c r="A41" s="285">
        <v>1</v>
      </c>
      <c r="B41" s="285">
        <v>1000</v>
      </c>
      <c r="C41" s="285" t="s">
        <v>333</v>
      </c>
      <c r="E41" s="180" t="s">
        <v>295</v>
      </c>
      <c r="F41" s="210">
        <v>974373.43359999987</v>
      </c>
      <c r="G41" s="211">
        <v>133773.92800000001</v>
      </c>
      <c r="H41" s="212">
        <v>193972.62899999999</v>
      </c>
      <c r="I41" s="213">
        <v>150378.95600000001</v>
      </c>
      <c r="J41" s="214">
        <v>13053531.707292618</v>
      </c>
      <c r="K41" s="212">
        <v>442347.516</v>
      </c>
      <c r="L41" s="215">
        <v>57262.522767994669</v>
      </c>
      <c r="M41" s="214">
        <v>2186154.7250000001</v>
      </c>
      <c r="N41" s="212">
        <v>46169.930999999997</v>
      </c>
      <c r="O41" s="215">
        <v>3914.8119999999999</v>
      </c>
      <c r="P41" s="214">
        <v>446931.35375300003</v>
      </c>
      <c r="Q41" s="215">
        <v>357564.799</v>
      </c>
    </row>
    <row r="42" spans="1:18" ht="15.75">
      <c r="F42" s="188"/>
      <c r="G42" s="189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8" ht="15.75">
      <c r="F43" s="188"/>
      <c r="G43" s="189"/>
      <c r="H43" s="187"/>
      <c r="I43" s="187"/>
      <c r="J43" s="187"/>
      <c r="K43" s="187"/>
      <c r="L43" s="187"/>
      <c r="M43" s="187"/>
      <c r="N43" s="187"/>
      <c r="O43" s="187"/>
    </row>
    <row r="44" spans="1:18" ht="15.75">
      <c r="F44" s="188"/>
      <c r="G44" s="189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8" ht="15.75">
      <c r="F45" s="188"/>
      <c r="G45" s="189"/>
      <c r="H45" s="187"/>
      <c r="I45" s="187"/>
      <c r="J45" s="187"/>
      <c r="K45" s="187"/>
      <c r="L45" s="187"/>
      <c r="M45" s="187"/>
      <c r="N45" s="187"/>
      <c r="O45" s="187"/>
      <c r="P45" s="190" t="s">
        <v>329</v>
      </c>
      <c r="Q45" s="191">
        <f ca="1">NOW()</f>
        <v>43686.505711805556</v>
      </c>
    </row>
    <row r="46" spans="1:18" ht="15.75">
      <c r="E46" s="159">
        <f>+COUNTA(E7:E41)</f>
        <v>35</v>
      </c>
      <c r="F46" s="188"/>
      <c r="G46" s="189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47" spans="1:18" ht="15.75">
      <c r="F47" s="188"/>
      <c r="G47" s="189"/>
      <c r="H47" s="187"/>
      <c r="I47" s="187"/>
      <c r="J47" s="187"/>
      <c r="K47" s="187"/>
      <c r="L47" s="187"/>
      <c r="M47" s="187"/>
      <c r="N47" s="187"/>
      <c r="O47" s="187"/>
      <c r="P47" s="187"/>
      <c r="Q47" s="187"/>
    </row>
    <row r="48" spans="1:18" ht="15.75">
      <c r="F48" s="188"/>
      <c r="G48" s="189"/>
      <c r="H48" s="187"/>
      <c r="I48" s="187"/>
      <c r="J48" s="187"/>
      <c r="K48" s="187"/>
      <c r="L48" s="187"/>
      <c r="M48" s="187"/>
      <c r="N48" s="187"/>
      <c r="O48" s="187"/>
      <c r="P48" s="187"/>
      <c r="Q48" s="187"/>
    </row>
    <row r="49" spans="6:17" ht="15.75">
      <c r="F49" s="188"/>
      <c r="G49" s="189"/>
      <c r="H49" s="187"/>
      <c r="I49" s="187"/>
      <c r="J49" s="187"/>
      <c r="K49" s="187"/>
      <c r="L49" s="187"/>
      <c r="M49" s="187"/>
      <c r="N49" s="187"/>
      <c r="O49" s="187"/>
      <c r="P49" s="187"/>
      <c r="Q49" s="187"/>
    </row>
    <row r="50" spans="6:17" ht="15.75" customHeight="1"/>
    <row r="51" spans="6:17" ht="15.75" customHeight="1"/>
    <row r="52" spans="6:17" ht="15.75" customHeight="1"/>
    <row r="53" spans="6:17" ht="15.75" customHeight="1"/>
    <row r="54" spans="6:17" ht="15.75" customHeight="1"/>
    <row r="55" spans="6:17" ht="15.75" customHeight="1"/>
    <row r="56" spans="6:17" ht="15.75" customHeight="1"/>
    <row r="57" spans="6:17" ht="15.75" customHeight="1"/>
    <row r="58" spans="6:17" ht="15.75" customHeight="1"/>
    <row r="59" spans="6:17" ht="15.75" customHeight="1"/>
    <row r="60" spans="6:17" ht="15.75" customHeight="1"/>
    <row r="61" spans="6:17" ht="15.75" customHeight="1"/>
    <row r="62" spans="6:17" ht="15.75" customHeight="1"/>
    <row r="63" spans="6:17" ht="15.75" customHeight="1"/>
    <row r="64" spans="6:17" ht="15.75" customHeight="1"/>
  </sheetData>
  <sheetProtection algorithmName="SHA-512" hashValue="5gMJRkaBejauPbUt90XfSzlEdeMbasI8T1vPnPLmn91xKbV1OC5FC8fbDohxs/gQineojoZm7NMBf0Ku2nQb7w==" saltValue="E3YAJFs/epdnUk+8VhYFtw==" spinCount="100000" sheet="1" autoFilter="0"/>
  <mergeCells count="7">
    <mergeCell ref="F5:Q5"/>
    <mergeCell ref="F2:Q2"/>
    <mergeCell ref="F3:Q3"/>
    <mergeCell ref="G4:I4"/>
    <mergeCell ref="J4:L4"/>
    <mergeCell ref="M4:O4"/>
    <mergeCell ref="P4:Q4"/>
  </mergeCells>
  <printOptions horizontalCentered="1"/>
  <pageMargins left="0.35433070866141736" right="0.35433070866141736" top="0.55118110236220474" bottom="0.55118110236220474" header="0.43307086614173229" footer="0.23622047244094491"/>
  <pageSetup paperSize="9" scale="46" orientation="landscape" r:id="rId1"/>
  <headerFooter>
    <oddFooter>&amp;LEuropean Banking Authority&amp;REnd-2018 G-SII disclosure exercise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7" tint="0.39997558519241921"/>
    <pageSetUpPr fitToPage="1"/>
  </sheetPr>
  <dimension ref="A1:U64"/>
  <sheetViews>
    <sheetView showGridLines="0" view="pageBreakPreview" zoomScale="60" zoomScaleNormal="50" workbookViewId="0">
      <pane xSplit="5" ySplit="6" topLeftCell="F7" activePane="bottomRight" state="frozen"/>
      <selection activeCell="E1" sqref="E1:E1048576"/>
      <selection pane="topRight" activeCell="E1" sqref="E1:E1048576"/>
      <selection pane="bottomLeft" activeCell="E1" sqref="E1:E1048576"/>
      <selection pane="bottomRight" activeCell="I28" sqref="I28"/>
    </sheetView>
  </sheetViews>
  <sheetFormatPr defaultColWidth="0" defaultRowHeight="15.75" customHeight="1" zeroHeight="1"/>
  <cols>
    <col min="1" max="1" width="8.28515625" style="310" hidden="1" customWidth="1"/>
    <col min="2" max="3" width="8.7109375" style="310" hidden="1" customWidth="1"/>
    <col min="4" max="4" width="10.42578125" style="285" hidden="1" customWidth="1"/>
    <col min="5" max="5" width="40.7109375" style="159" customWidth="1"/>
    <col min="6" max="6" width="20.7109375" style="158" customWidth="1"/>
    <col min="7" max="7" width="20.7109375" style="192" customWidth="1"/>
    <col min="8" max="17" width="20.7109375" style="158" customWidth="1"/>
    <col min="18" max="18" width="4.7109375" style="158" customWidth="1"/>
    <col min="19" max="21" width="9.140625" style="158" customWidth="1"/>
    <col min="22" max="16384" width="9.140625" style="158" hidden="1"/>
  </cols>
  <sheetData>
    <row r="1" spans="1:17" s="285" customFormat="1" ht="15.75" customHeight="1">
      <c r="E1" s="289"/>
      <c r="F1" s="290">
        <v>1103</v>
      </c>
      <c r="G1" s="291">
        <v>1045</v>
      </c>
      <c r="H1" s="290">
        <v>1052</v>
      </c>
      <c r="I1" s="290">
        <v>1060</v>
      </c>
      <c r="J1" s="290">
        <v>1073</v>
      </c>
      <c r="K1" s="290">
        <v>1074</v>
      </c>
      <c r="L1" s="290">
        <v>1077</v>
      </c>
      <c r="M1" s="290">
        <v>1080</v>
      </c>
      <c r="N1" s="290">
        <v>1085</v>
      </c>
      <c r="O1" s="290">
        <v>1086</v>
      </c>
      <c r="P1" s="290">
        <v>1087</v>
      </c>
      <c r="Q1" s="290">
        <v>1091</v>
      </c>
    </row>
    <row r="2" spans="1:17" s="160" customFormat="1" ht="24" customHeight="1" thickBot="1">
      <c r="A2" s="311"/>
      <c r="B2" s="311"/>
      <c r="C2" s="311"/>
      <c r="D2" s="286"/>
      <c r="E2" s="161"/>
      <c r="F2" s="509" t="s">
        <v>514</v>
      </c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</row>
    <row r="3" spans="1:17" s="162" customFormat="1" ht="24" customHeight="1">
      <c r="A3" s="312"/>
      <c r="B3" s="312"/>
      <c r="C3" s="312"/>
      <c r="D3" s="287"/>
      <c r="E3" s="163" t="s">
        <v>310</v>
      </c>
      <c r="F3" s="510" t="s">
        <v>311</v>
      </c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2"/>
    </row>
    <row r="4" spans="1:17" s="164" customFormat="1" ht="18.75">
      <c r="A4" s="313"/>
      <c r="B4" s="313"/>
      <c r="C4" s="313"/>
      <c r="D4" s="288"/>
      <c r="E4" s="165"/>
      <c r="F4" s="166" t="s">
        <v>312</v>
      </c>
      <c r="G4" s="513" t="s">
        <v>313</v>
      </c>
      <c r="H4" s="513"/>
      <c r="I4" s="513"/>
      <c r="J4" s="514" t="s">
        <v>314</v>
      </c>
      <c r="K4" s="514"/>
      <c r="L4" s="514"/>
      <c r="M4" s="515" t="s">
        <v>315</v>
      </c>
      <c r="N4" s="515"/>
      <c r="O4" s="515"/>
      <c r="P4" s="516" t="s">
        <v>316</v>
      </c>
      <c r="Q4" s="516"/>
    </row>
    <row r="5" spans="1:17" s="164" customFormat="1" ht="18.75">
      <c r="A5" s="313"/>
      <c r="B5" s="313"/>
      <c r="C5" s="313"/>
      <c r="D5" s="288"/>
      <c r="E5" s="165"/>
      <c r="F5" s="506" t="s">
        <v>317</v>
      </c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8"/>
    </row>
    <row r="6" spans="1:17" ht="110.25" customHeight="1" thickBot="1">
      <c r="E6" s="167" t="s">
        <v>318</v>
      </c>
      <c r="F6" s="168" t="s">
        <v>382</v>
      </c>
      <c r="G6" s="169" t="s">
        <v>319</v>
      </c>
      <c r="H6" s="170" t="s">
        <v>320</v>
      </c>
      <c r="I6" s="171" t="s">
        <v>321</v>
      </c>
      <c r="J6" s="172" t="s">
        <v>322</v>
      </c>
      <c r="K6" s="173" t="s">
        <v>323</v>
      </c>
      <c r="L6" s="174" t="s">
        <v>324</v>
      </c>
      <c r="M6" s="175" t="s">
        <v>383</v>
      </c>
      <c r="N6" s="176" t="s">
        <v>325</v>
      </c>
      <c r="O6" s="177" t="s">
        <v>326</v>
      </c>
      <c r="P6" s="178" t="s">
        <v>327</v>
      </c>
      <c r="Q6" s="179" t="s">
        <v>328</v>
      </c>
    </row>
    <row r="7" spans="1:17" ht="24.95" customHeight="1">
      <c r="E7" s="180" t="s">
        <v>243</v>
      </c>
      <c r="F7" s="204">
        <v>464177.41804640001</v>
      </c>
      <c r="G7" s="205">
        <v>90948.637176000004</v>
      </c>
      <c r="H7" s="206">
        <v>58548.438520999996</v>
      </c>
      <c r="I7" s="207">
        <v>83827.236000000004</v>
      </c>
      <c r="J7" s="208">
        <v>3950733.0329999998</v>
      </c>
      <c r="K7" s="206">
        <v>191709.74100000001</v>
      </c>
      <c r="L7" s="209">
        <v>4969.3357272727271</v>
      </c>
      <c r="M7" s="208">
        <v>1248949</v>
      </c>
      <c r="N7" s="206">
        <v>926.94100000000003</v>
      </c>
      <c r="O7" s="209">
        <v>1988.576</v>
      </c>
      <c r="P7" s="208">
        <v>112247.683</v>
      </c>
      <c r="Q7" s="209">
        <v>121133.777</v>
      </c>
    </row>
    <row r="8" spans="1:17" ht="24.95" customHeight="1">
      <c r="E8" s="180" t="s">
        <v>246</v>
      </c>
      <c r="F8" s="181">
        <v>234386.50750000001</v>
      </c>
      <c r="G8" s="182">
        <v>25613.784</v>
      </c>
      <c r="H8" s="183">
        <v>3441.5230000000001</v>
      </c>
      <c r="I8" s="184">
        <v>12248.2</v>
      </c>
      <c r="J8" s="185">
        <v>647221.022</v>
      </c>
      <c r="K8" s="183">
        <v>213060.86</v>
      </c>
      <c r="L8" s="186">
        <v>0</v>
      </c>
      <c r="M8" s="185">
        <v>71626.078999999998</v>
      </c>
      <c r="N8" s="183">
        <v>5542.16</v>
      </c>
      <c r="O8" s="186">
        <v>428.65600000000001</v>
      </c>
      <c r="P8" s="185">
        <v>21265.004000000001</v>
      </c>
      <c r="Q8" s="186">
        <v>2196.3879999999999</v>
      </c>
    </row>
    <row r="9" spans="1:17" ht="24.95" customHeight="1">
      <c r="E9" s="180" t="s">
        <v>248</v>
      </c>
      <c r="F9" s="181">
        <v>1419632.2250493173</v>
      </c>
      <c r="G9" s="182">
        <v>232118.31753958508</v>
      </c>
      <c r="H9" s="183">
        <v>221781.31104033187</v>
      </c>
      <c r="I9" s="184">
        <v>224778.35784628728</v>
      </c>
      <c r="J9" s="185">
        <v>41394627.703174569</v>
      </c>
      <c r="K9" s="183">
        <v>150221.404741415</v>
      </c>
      <c r="L9" s="186">
        <v>335726.5481603145</v>
      </c>
      <c r="M9" s="185">
        <v>32322141.687232856</v>
      </c>
      <c r="N9" s="183">
        <v>71075.262149958842</v>
      </c>
      <c r="O9" s="186">
        <v>39858.300977781997</v>
      </c>
      <c r="P9" s="185">
        <v>629619.18392499699</v>
      </c>
      <c r="Q9" s="186">
        <v>582462.05468849989</v>
      </c>
    </row>
    <row r="10" spans="1:17" ht="24.95" customHeight="1">
      <c r="E10" s="180" t="s">
        <v>297</v>
      </c>
      <c r="F10" s="181">
        <v>229232.38630000001</v>
      </c>
      <c r="G10" s="182">
        <v>50907.383000000002</v>
      </c>
      <c r="H10" s="183">
        <v>93558.570999999996</v>
      </c>
      <c r="I10" s="184">
        <v>35469.258999999998</v>
      </c>
      <c r="J10" s="185">
        <v>1880556.9382224532</v>
      </c>
      <c r="K10" s="183">
        <v>86454.92</v>
      </c>
      <c r="L10" s="186">
        <v>7531.4709999999995</v>
      </c>
      <c r="M10" s="185">
        <v>1792906.161334068</v>
      </c>
      <c r="N10" s="183">
        <v>6918.6427300000005</v>
      </c>
      <c r="O10" s="186">
        <v>1901.153</v>
      </c>
      <c r="P10" s="185">
        <v>35237.279000000002</v>
      </c>
      <c r="Q10" s="186">
        <v>20398.544000000002</v>
      </c>
    </row>
    <row r="11" spans="1:17" ht="24.95" customHeight="1">
      <c r="E11" s="180" t="s">
        <v>251</v>
      </c>
      <c r="F11" s="181">
        <v>788369.68810000003</v>
      </c>
      <c r="G11" s="182">
        <v>72961.289443187925</v>
      </c>
      <c r="H11" s="183">
        <v>98371.31834665098</v>
      </c>
      <c r="I11" s="184">
        <v>131272.337</v>
      </c>
      <c r="J11" s="185">
        <v>7016612.3008531611</v>
      </c>
      <c r="K11" s="183">
        <v>702665.91399999999</v>
      </c>
      <c r="L11" s="186">
        <v>27836.512760000001</v>
      </c>
      <c r="M11" s="185">
        <v>1929414.7250000001</v>
      </c>
      <c r="N11" s="183">
        <v>14908.175323150635</v>
      </c>
      <c r="O11" s="186">
        <v>1324.61</v>
      </c>
      <c r="P11" s="185">
        <v>375232.886</v>
      </c>
      <c r="Q11" s="186">
        <v>375639.25247538998</v>
      </c>
    </row>
    <row r="12" spans="1:17" ht="24.75" customHeight="1">
      <c r="E12" s="180" t="s">
        <v>368</v>
      </c>
      <c r="F12" s="181">
        <v>203554.6654</v>
      </c>
      <c r="G12" s="182">
        <v>5280.9566169515083</v>
      </c>
      <c r="H12" s="183">
        <v>14209.484478151298</v>
      </c>
      <c r="I12" s="184">
        <v>37893.74</v>
      </c>
      <c r="J12" s="185">
        <v>1106341.9472340001</v>
      </c>
      <c r="K12" s="183">
        <v>38731</v>
      </c>
      <c r="L12" s="186">
        <v>835.14</v>
      </c>
      <c r="M12" s="185">
        <v>374292.98902400001</v>
      </c>
      <c r="N12" s="183">
        <v>4527.066264900006</v>
      </c>
      <c r="O12" s="186">
        <v>172.63200000000001</v>
      </c>
      <c r="P12" s="185">
        <v>15164.746999999999</v>
      </c>
      <c r="Q12" s="186">
        <v>21437.753005507489</v>
      </c>
    </row>
    <row r="13" spans="1:17" ht="24.95" customHeight="1">
      <c r="E13" s="180" t="s">
        <v>253</v>
      </c>
      <c r="F13" s="181">
        <v>1862296.1059637209</v>
      </c>
      <c r="G13" s="182">
        <v>187010.52113913774</v>
      </c>
      <c r="H13" s="183">
        <v>207370.14633404414</v>
      </c>
      <c r="I13" s="184">
        <v>289812.27900617436</v>
      </c>
      <c r="J13" s="185">
        <v>32792633.702105805</v>
      </c>
      <c r="K13" s="183">
        <v>4550442.1362117389</v>
      </c>
      <c r="L13" s="186">
        <v>156493.2802364589</v>
      </c>
      <c r="M13" s="185">
        <v>28088519.8521314</v>
      </c>
      <c r="N13" s="183">
        <v>98903.984198603037</v>
      </c>
      <c r="O13" s="186">
        <v>19115.461866999998</v>
      </c>
      <c r="P13" s="185">
        <v>1004361.7830000001</v>
      </c>
      <c r="Q13" s="186">
        <v>771977.6977491033</v>
      </c>
    </row>
    <row r="14" spans="1:17" ht="24.95" customHeight="1">
      <c r="E14" s="180" t="s">
        <v>255</v>
      </c>
      <c r="F14" s="181">
        <v>1109881.9282708443</v>
      </c>
      <c r="G14" s="182">
        <v>93174.830280202295</v>
      </c>
      <c r="H14" s="183">
        <v>133895.486</v>
      </c>
      <c r="I14" s="184">
        <v>268003.99049796502</v>
      </c>
      <c r="J14" s="185">
        <v>30662128.021811843</v>
      </c>
      <c r="K14" s="183">
        <v>92414.566000000006</v>
      </c>
      <c r="L14" s="186">
        <v>39732.876012542569</v>
      </c>
      <c r="M14" s="185">
        <v>11065162</v>
      </c>
      <c r="N14" s="183">
        <v>10962.956999999995</v>
      </c>
      <c r="O14" s="186">
        <v>15329.397000000001</v>
      </c>
      <c r="P14" s="185">
        <v>188527.21409514177</v>
      </c>
      <c r="Q14" s="186">
        <v>90126.376686999996</v>
      </c>
    </row>
    <row r="15" spans="1:17" ht="24.95" customHeight="1">
      <c r="E15" s="180" t="s">
        <v>299</v>
      </c>
      <c r="F15" s="181">
        <v>535023.18894059886</v>
      </c>
      <c r="G15" s="182">
        <v>127019</v>
      </c>
      <c r="H15" s="183">
        <v>140759</v>
      </c>
      <c r="I15" s="184">
        <v>69251</v>
      </c>
      <c r="J15" s="185">
        <v>29353770.151653253</v>
      </c>
      <c r="K15" s="183">
        <v>78277.59</v>
      </c>
      <c r="L15" s="186">
        <v>36509</v>
      </c>
      <c r="M15" s="185">
        <v>4600541</v>
      </c>
      <c r="N15" s="183">
        <v>29658.320088881301</v>
      </c>
      <c r="O15" s="186">
        <v>5658</v>
      </c>
      <c r="P15" s="185">
        <v>227844</v>
      </c>
      <c r="Q15" s="186">
        <v>118138</v>
      </c>
    </row>
    <row r="16" spans="1:17" ht="24.95" customHeight="1">
      <c r="E16" s="180" t="s">
        <v>257</v>
      </c>
      <c r="F16" s="181">
        <v>1422900.9042558016</v>
      </c>
      <c r="G16" s="182">
        <v>174745.27784404031</v>
      </c>
      <c r="H16" s="183">
        <v>179918.4379910609</v>
      </c>
      <c r="I16" s="184">
        <v>240351.44477098458</v>
      </c>
      <c r="J16" s="185">
        <v>29391100.839086857</v>
      </c>
      <c r="K16" s="183">
        <v>2327000</v>
      </c>
      <c r="L16" s="186">
        <v>70850.574079176993</v>
      </c>
      <c r="M16" s="185">
        <v>14284078.605925532</v>
      </c>
      <c r="N16" s="183">
        <v>7648.0877221421688</v>
      </c>
      <c r="O16" s="186">
        <v>5644.2637573224065</v>
      </c>
      <c r="P16" s="185">
        <v>354149.09738102002</v>
      </c>
      <c r="Q16" s="186">
        <v>220936.96696060133</v>
      </c>
    </row>
    <row r="17" spans="5:17" ht="24.95" customHeight="1">
      <c r="E17" s="180" t="s">
        <v>259</v>
      </c>
      <c r="F17" s="181">
        <v>640785.48328798998</v>
      </c>
      <c r="G17" s="182">
        <v>115021.07408489774</v>
      </c>
      <c r="H17" s="183">
        <v>75834.19484567616</v>
      </c>
      <c r="I17" s="184">
        <v>141506.07399030458</v>
      </c>
      <c r="J17" s="185">
        <v>14275835.543544147</v>
      </c>
      <c r="K17" s="183">
        <v>305143.11642432999</v>
      </c>
      <c r="L17" s="186">
        <v>1664.4</v>
      </c>
      <c r="M17" s="185">
        <v>533089.93799999997</v>
      </c>
      <c r="N17" s="183">
        <v>29780.438535372199</v>
      </c>
      <c r="O17" s="186">
        <v>8693.4358710841552</v>
      </c>
      <c r="P17" s="185">
        <v>83114.744107999999</v>
      </c>
      <c r="Q17" s="186">
        <v>46279.601502085599</v>
      </c>
    </row>
    <row r="18" spans="5:17" ht="24.95" customHeight="1">
      <c r="E18" s="180" t="s">
        <v>261</v>
      </c>
      <c r="F18" s="181">
        <v>442132.49935773195</v>
      </c>
      <c r="G18" s="182">
        <v>58270.318531470126</v>
      </c>
      <c r="H18" s="183">
        <v>21610.087520901947</v>
      </c>
      <c r="I18" s="184">
        <v>177277.61195081059</v>
      </c>
      <c r="J18" s="185">
        <v>592554.29048925883</v>
      </c>
      <c r="K18" s="183">
        <v>88549.030892523995</v>
      </c>
      <c r="L18" s="186">
        <v>20322.838106221152</v>
      </c>
      <c r="M18" s="185">
        <v>4979199.6904674778</v>
      </c>
      <c r="N18" s="183">
        <v>481.50846187841699</v>
      </c>
      <c r="O18" s="186">
        <v>1159.7834498699999</v>
      </c>
      <c r="P18" s="185">
        <v>166836.54438345757</v>
      </c>
      <c r="Q18" s="186">
        <v>293737.51566520066</v>
      </c>
    </row>
    <row r="19" spans="5:17" ht="24.95" customHeight="1">
      <c r="E19" s="180" t="s">
        <v>301</v>
      </c>
      <c r="F19" s="181">
        <v>1411887.1830298088</v>
      </c>
      <c r="G19" s="182">
        <v>237521.71088426036</v>
      </c>
      <c r="H19" s="183">
        <v>230945.4728406767</v>
      </c>
      <c r="I19" s="184">
        <v>254245.47028827004</v>
      </c>
      <c r="J19" s="185">
        <v>112106156.05240008</v>
      </c>
      <c r="K19" s="183">
        <v>3281277.0283401138</v>
      </c>
      <c r="L19" s="186">
        <v>286198</v>
      </c>
      <c r="M19" s="185">
        <v>35446760.046629876</v>
      </c>
      <c r="N19" s="183">
        <v>124008.94903168004</v>
      </c>
      <c r="O19" s="186">
        <v>29159.81782737</v>
      </c>
      <c r="P19" s="185">
        <v>821771</v>
      </c>
      <c r="Q19" s="186">
        <v>611100</v>
      </c>
    </row>
    <row r="20" spans="5:17" ht="24.95" customHeight="1">
      <c r="E20" s="180" t="s">
        <v>263</v>
      </c>
      <c r="F20" s="181">
        <v>263297.08005900116</v>
      </c>
      <c r="G20" s="182">
        <v>46596.248087907778</v>
      </c>
      <c r="H20" s="183">
        <v>15575.962862771292</v>
      </c>
      <c r="I20" s="184">
        <v>85260.828452885369</v>
      </c>
      <c r="J20" s="185">
        <v>23275469.052846469</v>
      </c>
      <c r="K20" s="183">
        <v>141934.81237500001</v>
      </c>
      <c r="L20" s="186">
        <v>15350.378147464124</v>
      </c>
      <c r="M20" s="185">
        <v>774839.84355637489</v>
      </c>
      <c r="N20" s="183">
        <v>2768.4995379716247</v>
      </c>
      <c r="O20" s="186">
        <v>9273.9647205573747</v>
      </c>
      <c r="P20" s="185">
        <v>111955.63912875</v>
      </c>
      <c r="Q20" s="186">
        <v>75404.145654457127</v>
      </c>
    </row>
    <row r="21" spans="5:17" ht="24.95" customHeight="1">
      <c r="E21" s="180" t="s">
        <v>303</v>
      </c>
      <c r="F21" s="181">
        <v>345213.08761241933</v>
      </c>
      <c r="G21" s="182">
        <v>137572.28679950599</v>
      </c>
      <c r="H21" s="183">
        <v>125767.74619526</v>
      </c>
      <c r="I21" s="184">
        <v>70423.521770168416</v>
      </c>
      <c r="J21" s="185">
        <v>5057101.8664349308</v>
      </c>
      <c r="K21" s="183">
        <v>687768.56836208992</v>
      </c>
      <c r="L21" s="186">
        <v>20006</v>
      </c>
      <c r="M21" s="185">
        <v>978178.853871</v>
      </c>
      <c r="N21" s="183">
        <v>16937.301180714989</v>
      </c>
      <c r="O21" s="186">
        <v>2105.726412</v>
      </c>
      <c r="P21" s="185">
        <v>78908.776853300005</v>
      </c>
      <c r="Q21" s="186">
        <v>26805.135126270005</v>
      </c>
    </row>
    <row r="22" spans="5:17" ht="24.95" customHeight="1">
      <c r="E22" s="180" t="s">
        <v>264</v>
      </c>
      <c r="F22" s="181">
        <v>212952.50712696099</v>
      </c>
      <c r="G22" s="182">
        <v>21390.141027433485</v>
      </c>
      <c r="H22" s="183">
        <v>22595.251067654084</v>
      </c>
      <c r="I22" s="184">
        <v>42240.299661289995</v>
      </c>
      <c r="J22" s="185">
        <v>10834162.050528999</v>
      </c>
      <c r="K22" s="183">
        <v>195062.90609400001</v>
      </c>
      <c r="L22" s="186">
        <v>14.66</v>
      </c>
      <c r="M22" s="185">
        <v>231096</v>
      </c>
      <c r="N22" s="183">
        <v>6821.7494862762278</v>
      </c>
      <c r="O22" s="186">
        <v>883.99863708999999</v>
      </c>
      <c r="P22" s="185">
        <v>102552.269</v>
      </c>
      <c r="Q22" s="186">
        <v>92272.903891014881</v>
      </c>
    </row>
    <row r="23" spans="5:17" ht="24.95" customHeight="1">
      <c r="E23" s="180" t="s">
        <v>267</v>
      </c>
      <c r="F23" s="181">
        <v>285634.99436096026</v>
      </c>
      <c r="G23" s="182">
        <v>21519.716503590571</v>
      </c>
      <c r="H23" s="183">
        <v>16525.619520786466</v>
      </c>
      <c r="I23" s="184">
        <v>162686.57452161078</v>
      </c>
      <c r="J23" s="185">
        <v>12033542.969189277</v>
      </c>
      <c r="K23" s="183">
        <v>154959.68424799573</v>
      </c>
      <c r="L23" s="186">
        <v>8371.4328509184179</v>
      </c>
      <c r="M23" s="185">
        <v>440740.96388940921</v>
      </c>
      <c r="N23" s="183">
        <v>2566.9428956777488</v>
      </c>
      <c r="O23" s="186">
        <v>178.87630533721054</v>
      </c>
      <c r="P23" s="185">
        <v>108510.05662753238</v>
      </c>
      <c r="Q23" s="186">
        <v>48601.329068046558</v>
      </c>
    </row>
    <row r="24" spans="5:17" ht="24.95" customHeight="1">
      <c r="E24" s="180" t="s">
        <v>269</v>
      </c>
      <c r="F24" s="181">
        <v>2603612.1974670254</v>
      </c>
      <c r="G24" s="182">
        <v>225935.19969230026</v>
      </c>
      <c r="H24" s="183">
        <v>273716.66472641617</v>
      </c>
      <c r="I24" s="184">
        <v>355793.14771341596</v>
      </c>
      <c r="J24" s="185">
        <v>82344110.621764854</v>
      </c>
      <c r="K24" s="183">
        <v>5679748.3224511854</v>
      </c>
      <c r="L24" s="186">
        <v>197006.521496523</v>
      </c>
      <c r="M24" s="185">
        <v>18139121.884538345</v>
      </c>
      <c r="N24" s="183">
        <v>121987.691715864</v>
      </c>
      <c r="O24" s="186">
        <v>15024.340953830999</v>
      </c>
      <c r="P24" s="185">
        <v>1361006.7049482239</v>
      </c>
      <c r="Q24" s="186">
        <v>1119132.9105672</v>
      </c>
    </row>
    <row r="25" spans="5:17" ht="24.95" customHeight="1">
      <c r="E25" s="180" t="s">
        <v>271</v>
      </c>
      <c r="F25" s="181">
        <v>1097868.5</v>
      </c>
      <c r="G25" s="182">
        <v>148362</v>
      </c>
      <c r="H25" s="183">
        <v>137913</v>
      </c>
      <c r="I25" s="184">
        <v>197584</v>
      </c>
      <c r="J25" s="185">
        <v>21107558.896766856</v>
      </c>
      <c r="K25" s="183">
        <v>163892</v>
      </c>
      <c r="L25" s="186">
        <v>20757</v>
      </c>
      <c r="M25" s="185">
        <v>3811793</v>
      </c>
      <c r="N25" s="183">
        <v>14043</v>
      </c>
      <c r="O25" s="186">
        <v>2345</v>
      </c>
      <c r="P25" s="185">
        <v>525799</v>
      </c>
      <c r="Q25" s="186">
        <v>440817</v>
      </c>
    </row>
    <row r="26" spans="5:17" ht="24.95" customHeight="1">
      <c r="E26" s="180" t="s">
        <v>272</v>
      </c>
      <c r="F26" s="181">
        <v>595860.63589999999</v>
      </c>
      <c r="G26" s="182">
        <v>127356.94053162083</v>
      </c>
      <c r="H26" s="183">
        <v>74225.476296000008</v>
      </c>
      <c r="I26" s="184">
        <v>171131.85976224931</v>
      </c>
      <c r="J26" s="185">
        <v>10376230.252076643</v>
      </c>
      <c r="K26" s="183">
        <v>379008</v>
      </c>
      <c r="L26" s="186">
        <v>29872.782999999999</v>
      </c>
      <c r="M26" s="185">
        <v>2350673.3160000001</v>
      </c>
      <c r="N26" s="183">
        <v>19804.892115898238</v>
      </c>
      <c r="O26" s="186">
        <v>2954.1770000000001</v>
      </c>
      <c r="P26" s="185">
        <v>138398</v>
      </c>
      <c r="Q26" s="186">
        <v>112374.71</v>
      </c>
    </row>
    <row r="27" spans="5:17" ht="24.95" customHeight="1">
      <c r="E27" s="180" t="s">
        <v>274</v>
      </c>
      <c r="F27" s="181">
        <v>227942.3</v>
      </c>
      <c r="G27" s="182">
        <v>27009.656695950878</v>
      </c>
      <c r="H27" s="183">
        <v>69415.278144479395</v>
      </c>
      <c r="I27" s="184">
        <v>19588.195535190207</v>
      </c>
      <c r="J27" s="185">
        <v>4913726</v>
      </c>
      <c r="K27" s="183">
        <v>236220</v>
      </c>
      <c r="L27" s="186">
        <v>62.6</v>
      </c>
      <c r="M27" s="185">
        <v>468170</v>
      </c>
      <c r="N27" s="183">
        <v>4049.3487155000039</v>
      </c>
      <c r="O27" s="186">
        <v>3490</v>
      </c>
      <c r="P27" s="185">
        <v>102941</v>
      </c>
      <c r="Q27" s="186">
        <v>96503</v>
      </c>
    </row>
    <row r="28" spans="5:17" ht="24.95" customHeight="1">
      <c r="E28" s="180" t="s">
        <v>275</v>
      </c>
      <c r="F28" s="181">
        <v>336433.13635903614</v>
      </c>
      <c r="G28" s="182">
        <v>23603.678750076142</v>
      </c>
      <c r="H28" s="183">
        <v>23530.40241085468</v>
      </c>
      <c r="I28" s="184">
        <v>61684.802725004032</v>
      </c>
      <c r="J28" s="185">
        <v>2760423.2301938133</v>
      </c>
      <c r="K28" s="183">
        <v>82988.971869920002</v>
      </c>
      <c r="L28" s="186">
        <v>594.1</v>
      </c>
      <c r="M28" s="185">
        <v>467312.66200000001</v>
      </c>
      <c r="N28" s="183">
        <v>3718.7367175415197</v>
      </c>
      <c r="O28" s="186">
        <v>717.63900000000001</v>
      </c>
      <c r="P28" s="185">
        <v>20145.830999999998</v>
      </c>
      <c r="Q28" s="186">
        <v>18142.565999999999</v>
      </c>
    </row>
    <row r="29" spans="5:17" ht="24.95" customHeight="1">
      <c r="E29" s="180" t="s">
        <v>306</v>
      </c>
      <c r="F29" s="181">
        <v>240912.81217085436</v>
      </c>
      <c r="G29" s="182">
        <v>93740.759270582887</v>
      </c>
      <c r="H29" s="183">
        <v>92825.953096056372</v>
      </c>
      <c r="I29" s="184">
        <v>39026.333866780624</v>
      </c>
      <c r="J29" s="185">
        <v>4863762.8861539047</v>
      </c>
      <c r="K29" s="183">
        <v>240755.55995699999</v>
      </c>
      <c r="L29" s="186">
        <v>23509.493999999999</v>
      </c>
      <c r="M29" s="185">
        <v>1228566.7645769673</v>
      </c>
      <c r="N29" s="183">
        <v>12396.9238038395</v>
      </c>
      <c r="O29" s="186">
        <v>2059.5954234000001</v>
      </c>
      <c r="P29" s="185">
        <v>65552.84169026</v>
      </c>
      <c r="Q29" s="186">
        <v>28336.186000000002</v>
      </c>
    </row>
    <row r="30" spans="5:17" ht="24.95" customHeight="1">
      <c r="E30" s="180" t="s">
        <v>277</v>
      </c>
      <c r="F30" s="181">
        <v>982781.93346300232</v>
      </c>
      <c r="G30" s="182">
        <v>69210.436684500994</v>
      </c>
      <c r="H30" s="183">
        <v>88402.479740939001</v>
      </c>
      <c r="I30" s="184">
        <v>219805.163859358</v>
      </c>
      <c r="J30" s="185">
        <v>38101224.882521398</v>
      </c>
      <c r="K30" s="183">
        <v>13905.579400397999</v>
      </c>
      <c r="L30" s="186">
        <v>35543.293143071001</v>
      </c>
      <c r="M30" s="185">
        <v>6642521.9707616065</v>
      </c>
      <c r="N30" s="183">
        <v>5370.9380752859997</v>
      </c>
      <c r="O30" s="186">
        <v>6441.855712824</v>
      </c>
      <c r="P30" s="185">
        <v>68541.453783698002</v>
      </c>
      <c r="Q30" s="186">
        <v>132936.84857117699</v>
      </c>
    </row>
    <row r="31" spans="5:17" ht="24.95" customHeight="1">
      <c r="E31" s="180" t="s">
        <v>279</v>
      </c>
      <c r="F31" s="181">
        <v>292241.32014876051</v>
      </c>
      <c r="G31" s="182">
        <v>4134.1385718001684</v>
      </c>
      <c r="H31" s="183">
        <v>5706.2596029955603</v>
      </c>
      <c r="I31" s="184">
        <v>48826.893084603609</v>
      </c>
      <c r="J31" s="185">
        <v>397856.81407590985</v>
      </c>
      <c r="K31" s="183">
        <v>0</v>
      </c>
      <c r="L31" s="186">
        <v>0</v>
      </c>
      <c r="M31" s="185">
        <v>221149.29527176506</v>
      </c>
      <c r="N31" s="183">
        <v>3661.4731178144471</v>
      </c>
      <c r="O31" s="186">
        <v>137.39676220329875</v>
      </c>
      <c r="P31" s="185">
        <v>7982.8326187469993</v>
      </c>
      <c r="Q31" s="186">
        <v>8983.6336057656699</v>
      </c>
    </row>
    <row r="32" spans="5:17" ht="24.95" customHeight="1">
      <c r="E32" s="180" t="s">
        <v>388</v>
      </c>
      <c r="F32" s="181">
        <v>185797.4550866003</v>
      </c>
      <c r="G32" s="182">
        <v>16306.388205234362</v>
      </c>
      <c r="H32" s="183">
        <v>1825.526888417058</v>
      </c>
      <c r="I32" s="184">
        <v>158094.36098940202</v>
      </c>
      <c r="J32" s="185">
        <v>199560.34027740601</v>
      </c>
      <c r="K32" s="183">
        <v>74739.221439852918</v>
      </c>
      <c r="L32" s="186">
        <v>1325.427192820682</v>
      </c>
      <c r="M32" s="185">
        <v>733.94941493761121</v>
      </c>
      <c r="N32" s="183">
        <v>2547.6529548267099</v>
      </c>
      <c r="O32" s="186">
        <v>431.87334038349201</v>
      </c>
      <c r="P32" s="185">
        <v>0</v>
      </c>
      <c r="Q32" s="186">
        <v>0</v>
      </c>
    </row>
    <row r="33" spans="5:18" ht="24.95" customHeight="1">
      <c r="E33" s="180" t="s">
        <v>281</v>
      </c>
      <c r="F33" s="181">
        <v>574300.74463860283</v>
      </c>
      <c r="G33" s="182">
        <v>98492.724000000002</v>
      </c>
      <c r="H33" s="183">
        <v>50283.552000000003</v>
      </c>
      <c r="I33" s="184">
        <v>252137.435</v>
      </c>
      <c r="J33" s="185">
        <v>34403227.147</v>
      </c>
      <c r="K33" s="183">
        <v>683000</v>
      </c>
      <c r="L33" s="186">
        <v>55820.593999999997</v>
      </c>
      <c r="M33" s="185">
        <v>7211442.3739999998</v>
      </c>
      <c r="N33" s="183">
        <v>22797.021000000001</v>
      </c>
      <c r="O33" s="186">
        <v>2606</v>
      </c>
      <c r="P33" s="185">
        <v>394944</v>
      </c>
      <c r="Q33" s="186">
        <v>370529</v>
      </c>
    </row>
    <row r="34" spans="5:18" ht="24.95" customHeight="1">
      <c r="E34" s="180" t="s">
        <v>308</v>
      </c>
      <c r="F34" s="181">
        <v>194807.88161216315</v>
      </c>
      <c r="G34" s="182">
        <v>54401.68449860104</v>
      </c>
      <c r="H34" s="183">
        <v>76381.093419981829</v>
      </c>
      <c r="I34" s="184">
        <v>41927.912792260002</v>
      </c>
      <c r="J34" s="185">
        <v>1056784.329424462</v>
      </c>
      <c r="K34" s="183">
        <v>74644.293000000005</v>
      </c>
      <c r="L34" s="186">
        <v>8429.0300000000007</v>
      </c>
      <c r="M34" s="185">
        <v>339841.33199999999</v>
      </c>
      <c r="N34" s="183">
        <v>6617.3078714200001</v>
      </c>
      <c r="O34" s="186">
        <v>360.95800000000003</v>
      </c>
      <c r="P34" s="185">
        <v>49460.349408859998</v>
      </c>
      <c r="Q34" s="186">
        <v>42633.851661990004</v>
      </c>
    </row>
    <row r="35" spans="5:18" ht="24.95" customHeight="1">
      <c r="E35" s="180" t="s">
        <v>283</v>
      </c>
      <c r="F35" s="181">
        <v>689820</v>
      </c>
      <c r="G35" s="182">
        <v>27321</v>
      </c>
      <c r="H35" s="183">
        <v>49216</v>
      </c>
      <c r="I35" s="184">
        <v>191230</v>
      </c>
      <c r="J35" s="185">
        <v>15968739.654243</v>
      </c>
      <c r="K35" s="183">
        <v>215</v>
      </c>
      <c r="L35" s="186">
        <v>8812</v>
      </c>
      <c r="M35" s="185">
        <v>2892704</v>
      </c>
      <c r="N35" s="183">
        <v>4337</v>
      </c>
      <c r="O35" s="186">
        <v>2470</v>
      </c>
      <c r="P35" s="185">
        <v>271246</v>
      </c>
      <c r="Q35" s="186">
        <v>99861</v>
      </c>
    </row>
    <row r="36" spans="5:18" ht="24.95" customHeight="1">
      <c r="E36" s="180" t="s">
        <v>285</v>
      </c>
      <c r="F36" s="181">
        <v>970342.80273090221</v>
      </c>
      <c r="G36" s="182">
        <v>155835.81989281808</v>
      </c>
      <c r="H36" s="183">
        <v>175584.16787470999</v>
      </c>
      <c r="I36" s="184">
        <v>126387.60581562921</v>
      </c>
      <c r="J36" s="185">
        <v>50112642.208228841</v>
      </c>
      <c r="K36" s="183">
        <v>116499.761574665</v>
      </c>
      <c r="L36" s="186">
        <v>57063.832691306001</v>
      </c>
      <c r="M36" s="185">
        <v>28318905.922580414</v>
      </c>
      <c r="N36" s="183">
        <v>17907.214389518998</v>
      </c>
      <c r="O36" s="186">
        <v>5321.8884124979995</v>
      </c>
      <c r="P36" s="185">
        <v>302170.44760547398</v>
      </c>
      <c r="Q36" s="186">
        <v>201148.57962168899</v>
      </c>
    </row>
    <row r="37" spans="5:18" ht="24.95" customHeight="1">
      <c r="E37" s="180" t="s">
        <v>286</v>
      </c>
      <c r="F37" s="181">
        <v>1392281.7036711297</v>
      </c>
      <c r="G37" s="182">
        <v>95916.739999999991</v>
      </c>
      <c r="H37" s="183">
        <v>155549.96797072</v>
      </c>
      <c r="I37" s="184">
        <v>305481.78834383562</v>
      </c>
      <c r="J37" s="185">
        <v>9294234.8152122628</v>
      </c>
      <c r="K37" s="183">
        <v>900911</v>
      </c>
      <c r="L37" s="186">
        <v>29892.453483932353</v>
      </c>
      <c r="M37" s="185">
        <v>4332572.0070000002</v>
      </c>
      <c r="N37" s="183">
        <v>34398.027000000002</v>
      </c>
      <c r="O37" s="186">
        <v>2396.413</v>
      </c>
      <c r="P37" s="185">
        <v>898638.03044399957</v>
      </c>
      <c r="Q37" s="186">
        <v>818615.43016599992</v>
      </c>
    </row>
    <row r="38" spans="5:18" ht="24.95" customHeight="1">
      <c r="E38" s="180" t="s">
        <v>288</v>
      </c>
      <c r="F38" s="181">
        <v>309184.47755349084</v>
      </c>
      <c r="G38" s="182">
        <v>33375.691230998498</v>
      </c>
      <c r="H38" s="183">
        <v>43189.538904952024</v>
      </c>
      <c r="I38" s="184">
        <v>93999.64531250397</v>
      </c>
      <c r="J38" s="185">
        <v>5643514.2866490996</v>
      </c>
      <c r="K38" s="183">
        <v>783067.60162066016</v>
      </c>
      <c r="L38" s="186">
        <v>16455.300000078969</v>
      </c>
      <c r="M38" s="185">
        <v>1602255.6264738971</v>
      </c>
      <c r="N38" s="183">
        <v>14678.207370596836</v>
      </c>
      <c r="O38" s="186">
        <v>283.79203854490117</v>
      </c>
      <c r="P38" s="185">
        <v>99349.855181136387</v>
      </c>
      <c r="Q38" s="186">
        <v>161472.49942352501</v>
      </c>
      <c r="R38" s="187"/>
    </row>
    <row r="39" spans="5:18" ht="24.95" customHeight="1">
      <c r="E39" s="180" t="s">
        <v>289</v>
      </c>
      <c r="F39" s="181">
        <v>1246605.0884494972</v>
      </c>
      <c r="G39" s="182">
        <v>151299.09582341663</v>
      </c>
      <c r="H39" s="183">
        <v>183431.55891008361</v>
      </c>
      <c r="I39" s="184">
        <v>207295.78509591779</v>
      </c>
      <c r="J39" s="185">
        <v>29794263.715758003</v>
      </c>
      <c r="K39" s="183">
        <v>4026206.2315509999</v>
      </c>
      <c r="L39" s="186">
        <v>109759.20659</v>
      </c>
      <c r="M39" s="185">
        <v>16151621.647319</v>
      </c>
      <c r="N39" s="183">
        <v>106957.93460564683</v>
      </c>
      <c r="O39" s="186">
        <v>8799.7283394300011</v>
      </c>
      <c r="P39" s="185">
        <v>453300.04209599999</v>
      </c>
      <c r="Q39" s="186">
        <v>298111.11330851394</v>
      </c>
      <c r="R39" s="187"/>
    </row>
    <row r="40" spans="5:18" ht="24.95" customHeight="1">
      <c r="E40" s="180" t="s">
        <v>291</v>
      </c>
      <c r="F40" s="181">
        <v>675623.49576533795</v>
      </c>
      <c r="G40" s="182">
        <v>125127.21591835799</v>
      </c>
      <c r="H40" s="183">
        <v>148287.86623020298</v>
      </c>
      <c r="I40" s="184">
        <v>113923.02743912399</v>
      </c>
      <c r="J40" s="185">
        <v>29799111.778204117</v>
      </c>
      <c r="K40" s="183">
        <v>831886.65362602496</v>
      </c>
      <c r="L40" s="186">
        <v>29497.565897861998</v>
      </c>
      <c r="M40" s="185">
        <v>5587158.077224737</v>
      </c>
      <c r="N40" s="183">
        <v>42604.023137589</v>
      </c>
      <c r="O40" s="186">
        <v>2717.920454997</v>
      </c>
      <c r="P40" s="185">
        <v>434519.15118666296</v>
      </c>
      <c r="Q40" s="186">
        <v>445189.67566307395</v>
      </c>
    </row>
    <row r="41" spans="5:18" ht="24.95" customHeight="1">
      <c r="E41" s="180" t="s">
        <v>293</v>
      </c>
      <c r="F41" s="216">
        <v>230884.9568487248</v>
      </c>
      <c r="G41" s="217">
        <v>19771.093795463632</v>
      </c>
      <c r="H41" s="218">
        <v>24642.16981774793</v>
      </c>
      <c r="I41" s="219">
        <v>115985.95936042137</v>
      </c>
      <c r="J41" s="220">
        <v>3102238.169324324</v>
      </c>
      <c r="K41" s="218">
        <v>150810.39330823199</v>
      </c>
      <c r="L41" s="221">
        <v>0.52026769806899997</v>
      </c>
      <c r="M41" s="220">
        <v>694675.95236175798</v>
      </c>
      <c r="N41" s="218">
        <v>3151.6364404035867</v>
      </c>
      <c r="O41" s="221">
        <v>20.137548336846002</v>
      </c>
      <c r="P41" s="220">
        <v>13391.08115714166</v>
      </c>
      <c r="Q41" s="221">
        <v>82035.348800080756</v>
      </c>
    </row>
    <row r="42" spans="5:18" ht="24.95" customHeight="1" thickBot="1">
      <c r="E42" s="180" t="s">
        <v>295</v>
      </c>
      <c r="F42" s="210">
        <v>975720.75270000007</v>
      </c>
      <c r="G42" s="211">
        <v>154994.69099999999</v>
      </c>
      <c r="H42" s="212">
        <v>212527.049</v>
      </c>
      <c r="I42" s="213">
        <v>176062.25399999999</v>
      </c>
      <c r="J42" s="214">
        <v>10627049.153000001</v>
      </c>
      <c r="K42" s="212">
        <v>327758.51799999998</v>
      </c>
      <c r="L42" s="215">
        <v>62274.603000000003</v>
      </c>
      <c r="M42" s="214">
        <v>2484036.9470000002</v>
      </c>
      <c r="N42" s="212">
        <v>54357.705000000002</v>
      </c>
      <c r="O42" s="215">
        <v>5632.5450000000001</v>
      </c>
      <c r="P42" s="214">
        <v>498564.89299999998</v>
      </c>
      <c r="Q42" s="215">
        <v>364367.57500000001</v>
      </c>
    </row>
    <row r="43" spans="5:18">
      <c r="F43" s="188"/>
      <c r="G43" s="189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5:18">
      <c r="F44" s="188"/>
      <c r="G44" s="189"/>
      <c r="H44" s="187"/>
      <c r="I44" s="187"/>
      <c r="J44" s="187"/>
      <c r="K44" s="187"/>
      <c r="L44" s="187"/>
      <c r="M44" s="187"/>
      <c r="N44" s="187"/>
      <c r="O44" s="187"/>
    </row>
    <row r="45" spans="5:18">
      <c r="F45" s="188"/>
      <c r="G45" s="189"/>
      <c r="H45" s="187"/>
      <c r="I45" s="187"/>
      <c r="J45" s="187"/>
      <c r="K45" s="187"/>
      <c r="L45" s="187"/>
      <c r="M45" s="187"/>
      <c r="N45" s="187"/>
      <c r="O45" s="187"/>
      <c r="P45" s="190" t="s">
        <v>329</v>
      </c>
      <c r="Q45" s="191">
        <f ca="1">+NOW()</f>
        <v>43686.505711805556</v>
      </c>
    </row>
    <row r="46" spans="5:18">
      <c r="F46" s="188"/>
      <c r="G46" s="189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47" spans="5:18">
      <c r="F47" s="188"/>
      <c r="G47" s="189"/>
      <c r="H47" s="187"/>
      <c r="I47" s="187"/>
      <c r="J47" s="187"/>
      <c r="K47" s="187"/>
      <c r="L47" s="187"/>
      <c r="M47" s="187"/>
      <c r="N47" s="187"/>
      <c r="O47" s="187"/>
      <c r="P47" s="187"/>
      <c r="Q47" s="187"/>
    </row>
    <row r="48" spans="5:18">
      <c r="F48" s="188"/>
      <c r="G48" s="189"/>
      <c r="H48" s="187"/>
      <c r="I48" s="187"/>
      <c r="J48" s="187"/>
      <c r="K48" s="187"/>
      <c r="L48" s="187"/>
      <c r="M48" s="187"/>
      <c r="N48" s="187"/>
      <c r="O48" s="187"/>
      <c r="P48" s="187"/>
      <c r="Q48" s="187"/>
    </row>
    <row r="49" spans="6:17">
      <c r="F49" s="188"/>
      <c r="G49" s="189"/>
      <c r="H49" s="187"/>
      <c r="I49" s="187"/>
      <c r="J49" s="187"/>
      <c r="K49" s="187"/>
      <c r="L49" s="187"/>
      <c r="M49" s="187"/>
      <c r="N49" s="187"/>
      <c r="O49" s="187"/>
      <c r="P49" s="187"/>
      <c r="Q49" s="187"/>
    </row>
    <row r="50" spans="6:17">
      <c r="F50" s="188"/>
      <c r="G50" s="189"/>
      <c r="H50" s="187"/>
      <c r="I50" s="187"/>
      <c r="J50" s="187"/>
      <c r="K50" s="187"/>
      <c r="L50" s="187"/>
      <c r="M50" s="187"/>
      <c r="N50" s="187"/>
      <c r="O50" s="187"/>
      <c r="P50" s="187"/>
      <c r="Q50" s="187"/>
    </row>
    <row r="51" spans="6:17" ht="15.75" customHeight="1"/>
    <row r="52" spans="6:17" ht="15.75" customHeight="1"/>
    <row r="53" spans="6:17" ht="15.75" customHeight="1"/>
    <row r="54" spans="6:17" ht="15.75" customHeight="1"/>
    <row r="55" spans="6:17" ht="15.75" customHeight="1"/>
    <row r="56" spans="6:17" ht="15.75" customHeight="1"/>
    <row r="57" spans="6:17" ht="15.75" customHeight="1"/>
    <row r="58" spans="6:17" ht="15.75" customHeight="1"/>
    <row r="59" spans="6:17" ht="15.75" customHeight="1"/>
    <row r="60" spans="6:17" ht="15.75" customHeight="1"/>
    <row r="61" spans="6:17" ht="15.75" customHeight="1"/>
    <row r="62" spans="6:17" ht="15.75" customHeight="1"/>
    <row r="63" spans="6:17" ht="15.75" customHeight="1"/>
    <row r="64" spans="6:17" ht="15.75" customHeight="1"/>
  </sheetData>
  <sheetProtection algorithmName="SHA-512" hashValue="AiTcdInOHazQRGgYDM2X4PP4Jy8HGw6JT/oehunIR4umdJGiimSjOnRwnYkBFWS7Ps04DZzB3ip7SP+m2Ql/pQ==" saltValue="ZxRRuVIEkZU9sQRuLuNLOQ==" spinCount="100000" sheet="1" autoFilter="0"/>
  <mergeCells count="7">
    <mergeCell ref="F5:Q5"/>
    <mergeCell ref="F2:Q2"/>
    <mergeCell ref="F3:Q3"/>
    <mergeCell ref="G4:I4"/>
    <mergeCell ref="J4:L4"/>
    <mergeCell ref="M4:O4"/>
    <mergeCell ref="P4:Q4"/>
  </mergeCells>
  <printOptions horizontalCentered="1"/>
  <pageMargins left="0.35433070866141736" right="0.35433070866141736" top="0.55118110236220474" bottom="0.55118110236220474" header="0.43307086614173229" footer="0.23622047244094491"/>
  <pageSetup paperSize="9" scale="46" orientation="landscape" r:id="rId1"/>
  <headerFooter>
    <oddFooter>&amp;LEuropean Banking Authority&amp;REnd-2018 G-SII disclosure exercise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0.59999389629810485"/>
    <pageSetUpPr fitToPage="1"/>
  </sheetPr>
  <dimension ref="A1:U63"/>
  <sheetViews>
    <sheetView showGridLines="0" view="pageBreakPreview" zoomScale="60" zoomScaleNormal="50" workbookViewId="0">
      <pane xSplit="5" ySplit="6" topLeftCell="F7" activePane="bottomRight" state="frozen"/>
      <selection activeCell="E1" sqref="E1:E1048576"/>
      <selection pane="topRight" activeCell="E1" sqref="E1:E1048576"/>
      <selection pane="bottomLeft" activeCell="E1" sqref="E1:E1048576"/>
      <selection pane="bottomRight" activeCell="D1" sqref="A1:D1048576"/>
    </sheetView>
  </sheetViews>
  <sheetFormatPr defaultColWidth="0" defaultRowHeight="15.75" customHeight="1" zeroHeight="1"/>
  <cols>
    <col min="1" max="4" width="8.7109375" style="285" hidden="1" customWidth="1"/>
    <col min="5" max="5" width="50.7109375" style="159" customWidth="1"/>
    <col min="6" max="6" width="20.7109375" style="158" customWidth="1"/>
    <col min="7" max="7" width="20.7109375" style="192" customWidth="1"/>
    <col min="8" max="17" width="20.7109375" style="158" customWidth="1"/>
    <col min="18" max="18" width="4.7109375" style="158" customWidth="1"/>
    <col min="19" max="21" width="9.140625" style="158" customWidth="1"/>
    <col min="22" max="16384" width="9.140625" style="158" hidden="1"/>
  </cols>
  <sheetData>
    <row r="1" spans="1:17" s="285" customFormat="1" ht="15.75" customHeight="1">
      <c r="A1" s="285">
        <v>1005</v>
      </c>
      <c r="B1" s="285">
        <v>1007</v>
      </c>
      <c r="E1" s="289"/>
      <c r="F1" s="290">
        <v>1032</v>
      </c>
      <c r="G1" s="291">
        <v>1045</v>
      </c>
      <c r="H1" s="290">
        <v>1052</v>
      </c>
      <c r="I1" s="290">
        <v>1060</v>
      </c>
      <c r="J1" s="290">
        <v>1073</v>
      </c>
      <c r="K1" s="290">
        <v>1074</v>
      </c>
      <c r="L1" s="290">
        <v>1077</v>
      </c>
      <c r="M1" s="290">
        <v>1080</v>
      </c>
      <c r="N1" s="290">
        <v>1085</v>
      </c>
      <c r="O1" s="290">
        <v>1086</v>
      </c>
      <c r="P1" s="290">
        <v>1087</v>
      </c>
      <c r="Q1" s="290">
        <v>1091</v>
      </c>
    </row>
    <row r="2" spans="1:17" s="160" customFormat="1" ht="24" customHeight="1" thickBot="1">
      <c r="A2" s="286"/>
      <c r="B2" s="286"/>
      <c r="C2" s="286"/>
      <c r="D2" s="286"/>
      <c r="E2" s="161"/>
      <c r="F2" s="509" t="s">
        <v>515</v>
      </c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</row>
    <row r="3" spans="1:17" s="162" customFormat="1" ht="24" customHeight="1">
      <c r="A3" s="287"/>
      <c r="B3" s="287"/>
      <c r="C3" s="287"/>
      <c r="D3" s="287"/>
      <c r="E3" s="163" t="s">
        <v>310</v>
      </c>
      <c r="F3" s="510" t="s">
        <v>311</v>
      </c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2"/>
    </row>
    <row r="4" spans="1:17" s="164" customFormat="1" ht="18.75">
      <c r="A4" s="288"/>
      <c r="B4" s="288"/>
      <c r="C4" s="288"/>
      <c r="D4" s="288"/>
      <c r="E4" s="165"/>
      <c r="F4" s="166" t="s">
        <v>312</v>
      </c>
      <c r="G4" s="513" t="s">
        <v>313</v>
      </c>
      <c r="H4" s="513"/>
      <c r="I4" s="513"/>
      <c r="J4" s="514" t="s">
        <v>314</v>
      </c>
      <c r="K4" s="514"/>
      <c r="L4" s="514"/>
      <c r="M4" s="515" t="s">
        <v>315</v>
      </c>
      <c r="N4" s="515"/>
      <c r="O4" s="515"/>
      <c r="P4" s="516" t="s">
        <v>316</v>
      </c>
      <c r="Q4" s="516"/>
    </row>
    <row r="5" spans="1:17" s="164" customFormat="1" ht="18.75">
      <c r="A5" s="288"/>
      <c r="B5" s="288"/>
      <c r="C5" s="288"/>
      <c r="D5" s="288"/>
      <c r="E5" s="165"/>
      <c r="F5" s="506" t="s">
        <v>317</v>
      </c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8"/>
    </row>
    <row r="6" spans="1:17" ht="110.25" customHeight="1" thickBot="1">
      <c r="E6" s="167" t="s">
        <v>318</v>
      </c>
      <c r="F6" s="168" t="s">
        <v>382</v>
      </c>
      <c r="G6" s="169" t="s">
        <v>319</v>
      </c>
      <c r="H6" s="170" t="s">
        <v>320</v>
      </c>
      <c r="I6" s="171" t="s">
        <v>321</v>
      </c>
      <c r="J6" s="172" t="s">
        <v>322</v>
      </c>
      <c r="K6" s="173" t="s">
        <v>323</v>
      </c>
      <c r="L6" s="174" t="s">
        <v>324</v>
      </c>
      <c r="M6" s="175" t="s">
        <v>383</v>
      </c>
      <c r="N6" s="176" t="s">
        <v>325</v>
      </c>
      <c r="O6" s="177" t="s">
        <v>326</v>
      </c>
      <c r="P6" s="178" t="s">
        <v>327</v>
      </c>
      <c r="Q6" s="179" t="s">
        <v>328</v>
      </c>
    </row>
    <row r="7" spans="1:17" ht="24.95" customHeight="1">
      <c r="A7" s="285">
        <f>INDEX(Data!$I$4:$AY$90,MATCH(A$1,Data!$I$4:$I$90,0),MATCH($C7,Data!$I$4:$AY$4,0))</f>
        <v>1</v>
      </c>
      <c r="B7" s="285">
        <f>IF(INDEX(Data!$I$4:$AY$90,MATCH(B$1,Data!$I$4:$I$90,0),MATCH($C7,Data!$I$4:$AY$4,0))=1,1000000,IF(INDEX(Data!$I$4:$AY$90,MATCH(B$1,Data!$I$4:$I$90,0),MATCH($C7,Data!$I$4:$AY$4,0))=1000000,1,INDEX(Data!$I$4:$AY$90,MATCH(B$1,Data!$I$4:$I$90,0),MATCH($C7,Data!$I$4:$AY$4,0))))</f>
        <v>1</v>
      </c>
      <c r="C7" s="285" t="str">
        <f>+VLOOKUP(E7,sample!$A$3:$B$37,2,FALSE)</f>
        <v>NL_ABN</v>
      </c>
      <c r="E7" s="180" t="s">
        <v>243</v>
      </c>
      <c r="F7" s="204">
        <v>421311.04135842773</v>
      </c>
      <c r="G7" s="205">
        <v>93717.19336292558</v>
      </c>
      <c r="H7" s="206">
        <v>55090.776712084458</v>
      </c>
      <c r="I7" s="207">
        <v>77325.758000000002</v>
      </c>
      <c r="J7" s="208">
        <v>3882985.9695718423</v>
      </c>
      <c r="K7" s="206">
        <v>231073.83600000001</v>
      </c>
      <c r="L7" s="209">
        <v>5587.6459563333301</v>
      </c>
      <c r="M7" s="208">
        <v>1097406</v>
      </c>
      <c r="N7" s="206">
        <v>1668.3330000000001</v>
      </c>
      <c r="O7" s="209">
        <v>2005.2819999999999</v>
      </c>
      <c r="P7" s="208">
        <v>114311.106</v>
      </c>
      <c r="Q7" s="209">
        <v>118152.25199999999</v>
      </c>
    </row>
    <row r="8" spans="1:17" ht="24.95" customHeight="1">
      <c r="A8" s="285" t="e">
        <f>INDEX(Data!$I$4:$AY$90,MATCH(A$1,Data!$I$4:$I$90,0),MATCH($C8,Data!$I$4:$AY$4,0))</f>
        <v>#N/A</v>
      </c>
      <c r="B8" s="285" t="e">
        <f>IF(INDEX(Data!$I$4:$AY$90,MATCH(B$1,Data!$I$4:$I$90,0),MATCH($C8,Data!$I$4:$AY$4,0))=1,1000000,IF(INDEX(Data!$I$4:$AY$90,MATCH(B$1,Data!$I$4:$I$90,0),MATCH($C8,Data!$I$4:$AY$4,0))=1000000,1,INDEX(Data!$I$4:$AY$90,MATCH(B$1,Data!$I$4:$I$90,0),MATCH($C8,Data!$I$4:$AY$4,0))))</f>
        <v>#N/A</v>
      </c>
      <c r="C8" s="285" t="e">
        <f>+VLOOKUP(E8,sample!$A$3:$B$37,2,FALSE)</f>
        <v>#N/A</v>
      </c>
      <c r="E8" s="180" t="s">
        <v>245</v>
      </c>
      <c r="F8" s="181">
        <v>201384.52153600001</v>
      </c>
      <c r="G8" s="182">
        <v>37694.69442871002</v>
      </c>
      <c r="H8" s="183">
        <v>35849.153485960007</v>
      </c>
      <c r="I8" s="184">
        <v>51817.975521250002</v>
      </c>
      <c r="J8" s="185">
        <v>721235.90693060542</v>
      </c>
      <c r="K8" s="183">
        <v>171273.12899999999</v>
      </c>
      <c r="L8" s="186">
        <v>2662.3090538869606</v>
      </c>
      <c r="M8" s="185">
        <v>200310.10625154435</v>
      </c>
      <c r="N8" s="183">
        <v>18976.498584892965</v>
      </c>
      <c r="O8" s="186">
        <v>362.38</v>
      </c>
      <c r="P8" s="185">
        <v>9972.7556341300005</v>
      </c>
      <c r="Q8" s="186">
        <v>23035.956635710008</v>
      </c>
    </row>
    <row r="9" spans="1:17" ht="24.95" customHeight="1">
      <c r="A9" s="285">
        <f>INDEX(Data!$I$4:$AY$90,MATCH(A$1,Data!$I$4:$I$90,0),MATCH($C9,Data!$I$4:$AY$4,0))</f>
        <v>1</v>
      </c>
      <c r="B9" s="285">
        <f>IF(INDEX(Data!$I$4:$AY$90,MATCH(B$1,Data!$I$4:$I$90,0),MATCH($C9,Data!$I$4:$AY$4,0))=1,1000000,IF(INDEX(Data!$I$4:$AY$90,MATCH(B$1,Data!$I$4:$I$90,0),MATCH($C9,Data!$I$4:$AY$4,0))=1000000,1,INDEX(Data!$I$4:$AY$90,MATCH(B$1,Data!$I$4:$I$90,0),MATCH($C9,Data!$I$4:$AY$4,0))))</f>
        <v>1000</v>
      </c>
      <c r="C9" s="285" t="str">
        <f>+VLOOKUP(E9,sample!$A$3:$B$37,2,FALSE)</f>
        <v>FR_POS</v>
      </c>
      <c r="E9" s="180" t="s">
        <v>246</v>
      </c>
      <c r="F9" s="181">
        <v>223336.85661293901</v>
      </c>
      <c r="G9" s="182">
        <v>29927.832055080005</v>
      </c>
      <c r="H9" s="183">
        <v>3639.9313609999999</v>
      </c>
      <c r="I9" s="184">
        <v>11848.675999999999</v>
      </c>
      <c r="J9" s="185">
        <v>619887.96846939519</v>
      </c>
      <c r="K9" s="183">
        <v>152462.486</v>
      </c>
      <c r="L9" s="186">
        <v>0</v>
      </c>
      <c r="M9" s="185">
        <v>60329.492696000001</v>
      </c>
      <c r="N9" s="183">
        <v>14654.94</v>
      </c>
      <c r="O9" s="186">
        <v>252.96750700000001</v>
      </c>
      <c r="P9" s="185">
        <v>25397.831999999999</v>
      </c>
      <c r="Q9" s="186">
        <v>1108.8174541600001</v>
      </c>
    </row>
    <row r="10" spans="1:17" ht="24.95" customHeight="1">
      <c r="A10" s="285">
        <f>INDEX(Data!$I$4:$AY$90,MATCH(A$1,Data!$I$4:$I$90,0),MATCH($C10,Data!$I$4:$AY$4,0))</f>
        <v>1.117905492</v>
      </c>
      <c r="B10" s="285">
        <f>IF(INDEX(Data!$I$4:$AY$90,MATCH(B$1,Data!$I$4:$I$90,0),MATCH($C10,Data!$I$4:$AY$4,0))=1,1000000,IF(INDEX(Data!$I$4:$AY$90,MATCH(B$1,Data!$I$4:$I$90,0),MATCH($C10,Data!$I$4:$AY$4,0))=1000000,1,INDEX(Data!$I$4:$AY$90,MATCH(B$1,Data!$I$4:$I$90,0),MATCH($C10,Data!$I$4:$AY$4,0))))</f>
        <v>1</v>
      </c>
      <c r="C10" s="285" t="str">
        <f>+VLOOKUP(E10,sample!$A$3:$B$37,2,FALSE)</f>
        <v>UK_BAR</v>
      </c>
      <c r="E10" s="180" t="s">
        <v>248</v>
      </c>
      <c r="F10" s="181">
        <v>1940281.8017415577</v>
      </c>
      <c r="G10" s="182">
        <v>281661.3965145665</v>
      </c>
      <c r="H10" s="183">
        <v>324973.85187586921</v>
      </c>
      <c r="I10" s="184">
        <v>243981.3469333195</v>
      </c>
      <c r="J10" s="185">
        <v>40504697.082223125</v>
      </c>
      <c r="K10" s="183">
        <v>167985.1557426785</v>
      </c>
      <c r="L10" s="186">
        <v>333114.11598432652</v>
      </c>
      <c r="M10" s="185">
        <v>38237786.608332671</v>
      </c>
      <c r="N10" s="183">
        <v>112857.71558884786</v>
      </c>
      <c r="O10" s="186">
        <v>41522.920355944356</v>
      </c>
      <c r="P10" s="185">
        <v>683549.87778595195</v>
      </c>
      <c r="Q10" s="186">
        <v>551933.54056353879</v>
      </c>
    </row>
    <row r="11" spans="1:17" ht="24.95" customHeight="1">
      <c r="A11" s="285">
        <f>INDEX(Data!$I$4:$AY$90,MATCH(A$1,Data!$I$4:$I$90,0),MATCH($C11,Data!$I$4:$AY$4,0))</f>
        <v>1</v>
      </c>
      <c r="B11" s="285">
        <f>IF(INDEX(Data!$I$4:$AY$90,MATCH(B$1,Data!$I$4:$I$90,0),MATCH($C11,Data!$I$4:$AY$4,0))=1,1000000,IF(INDEX(Data!$I$4:$AY$90,MATCH(B$1,Data!$I$4:$I$90,0),MATCH($C11,Data!$I$4:$AY$4,0))=1000000,1,INDEX(Data!$I$4:$AY$90,MATCH(B$1,Data!$I$4:$I$90,0),MATCH($C11,Data!$I$4:$AY$4,0))))</f>
        <v>1000</v>
      </c>
      <c r="C11" s="285" t="str">
        <f>+VLOOKUP(E11,sample!$A$3:$B$37,2,FALSE)</f>
        <v>DE_BLB</v>
      </c>
      <c r="E11" s="180" t="s">
        <v>297</v>
      </c>
      <c r="F11" s="181">
        <v>275254.76980000001</v>
      </c>
      <c r="G11" s="182">
        <v>76042.994000000006</v>
      </c>
      <c r="H11" s="183">
        <v>110809.52800000001</v>
      </c>
      <c r="I11" s="184">
        <v>49074.374000000003</v>
      </c>
      <c r="J11" s="185">
        <v>2074094.7699363541</v>
      </c>
      <c r="K11" s="183">
        <v>75880.649000000005</v>
      </c>
      <c r="L11" s="186">
        <v>9380.5370000000003</v>
      </c>
      <c r="M11" s="185">
        <v>1551013.2649999999</v>
      </c>
      <c r="N11" s="183">
        <v>3601.4960000000001</v>
      </c>
      <c r="O11" s="186">
        <v>3155.4749999999999</v>
      </c>
      <c r="P11" s="185">
        <v>36192.726000000002</v>
      </c>
      <c r="Q11" s="186">
        <v>20251.245999999999</v>
      </c>
    </row>
    <row r="12" spans="1:17" ht="24.95" customHeight="1">
      <c r="A12" s="285">
        <f>INDEX(Data!$I$4:$AY$90,MATCH(A$1,Data!$I$4:$I$90,0),MATCH($C12,Data!$I$4:$AY$4,0))</f>
        <v>1</v>
      </c>
      <c r="B12" s="285">
        <f>IF(INDEX(Data!$I$4:$AY$90,MATCH(B$1,Data!$I$4:$I$90,0),MATCH($C12,Data!$I$4:$AY$4,0))=1,1000000,IF(INDEX(Data!$I$4:$AY$90,MATCH(B$1,Data!$I$4:$I$90,0),MATCH($C12,Data!$I$4:$AY$4,0))=1000000,1,INDEX(Data!$I$4:$AY$90,MATCH(B$1,Data!$I$4:$I$90,0),MATCH($C12,Data!$I$4:$AY$4,0))))</f>
        <v>1000</v>
      </c>
      <c r="C12" s="285" t="str">
        <f>+VLOOKUP(E12,sample!$A$3:$B$37,2,FALSE)</f>
        <v>ES_BBV</v>
      </c>
      <c r="E12" s="180" t="s">
        <v>251</v>
      </c>
      <c r="F12" s="181">
        <v>723166.99252178636</v>
      </c>
      <c r="G12" s="182">
        <v>36749.237011817473</v>
      </c>
      <c r="H12" s="183">
        <v>63938.760947315364</v>
      </c>
      <c r="I12" s="184">
        <v>147321.21443264865</v>
      </c>
      <c r="J12" s="185">
        <v>4796775.3059920901</v>
      </c>
      <c r="K12" s="183">
        <v>635711.60699999996</v>
      </c>
      <c r="L12" s="186">
        <v>31434.799999999999</v>
      </c>
      <c r="M12" s="185">
        <v>1778441.1746698492</v>
      </c>
      <c r="N12" s="183">
        <v>19155.472222598866</v>
      </c>
      <c r="O12" s="186">
        <v>762.16399999999999</v>
      </c>
      <c r="P12" s="185">
        <v>302419.68599999999</v>
      </c>
      <c r="Q12" s="186">
        <v>328071.43599999999</v>
      </c>
    </row>
    <row r="13" spans="1:17" ht="24.95" customHeight="1">
      <c r="A13" s="285">
        <f>INDEX(Data!$I$4:$AY$90,MATCH(A$1,Data!$I$4:$I$90,0),MATCH($C13,Data!$I$4:$AY$4,0))</f>
        <v>1</v>
      </c>
      <c r="B13" s="285">
        <f>IF(INDEX(Data!$I$4:$AY$90,MATCH(B$1,Data!$I$4:$I$90,0),MATCH($C13,Data!$I$4:$AY$4,0))=1,1000000,IF(INDEX(Data!$I$4:$AY$90,MATCH(B$1,Data!$I$4:$I$90,0),MATCH($C13,Data!$I$4:$AY$4,0))=1000000,1,INDEX(Data!$I$4:$AY$90,MATCH(B$1,Data!$I$4:$I$90,0),MATCH($C13,Data!$I$4:$AY$4,0))))</f>
        <v>1000</v>
      </c>
      <c r="C13" s="285" t="str">
        <f>+VLOOKUP(E13,sample!$A$3:$B$37,2,FALSE)</f>
        <v>ES_BFA</v>
      </c>
      <c r="E13" s="180" t="s">
        <v>368</v>
      </c>
      <c r="F13" s="181">
        <v>234816.41103946773</v>
      </c>
      <c r="G13" s="182">
        <v>7837.2001263908996</v>
      </c>
      <c r="H13" s="183">
        <v>19785.490371246608</v>
      </c>
      <c r="I13" s="184">
        <v>41765.503737000006</v>
      </c>
      <c r="J13" s="185">
        <v>944913.67129792448</v>
      </c>
      <c r="K13" s="183">
        <v>41593</v>
      </c>
      <c r="L13" s="186">
        <v>815.36741572000005</v>
      </c>
      <c r="M13" s="185">
        <v>403170.23743299994</v>
      </c>
      <c r="N13" s="183">
        <v>4058.7336813499851</v>
      </c>
      <c r="O13" s="186">
        <v>148.68600000000001</v>
      </c>
      <c r="P13" s="185">
        <v>18663.767</v>
      </c>
      <c r="Q13" s="186">
        <v>29414.771600938981</v>
      </c>
    </row>
    <row r="14" spans="1:17" ht="24.95" customHeight="1">
      <c r="A14" s="285">
        <f>INDEX(Data!$I$4:$AY$90,MATCH(A$1,Data!$I$4:$I$90,0),MATCH($C14,Data!$I$4:$AY$4,0))</f>
        <v>1</v>
      </c>
      <c r="B14" s="285">
        <f>IF(INDEX(Data!$I$4:$AY$90,MATCH(B$1,Data!$I$4:$I$90,0),MATCH($C14,Data!$I$4:$AY$4,0))=1,1000000,IF(INDEX(Data!$I$4:$AY$90,MATCH(B$1,Data!$I$4:$I$90,0),MATCH($C14,Data!$I$4:$AY$4,0))=1000000,1,INDEX(Data!$I$4:$AY$90,MATCH(B$1,Data!$I$4:$I$90,0),MATCH($C14,Data!$I$4:$AY$4,0))))</f>
        <v>1000</v>
      </c>
      <c r="C14" s="285" t="str">
        <f>+VLOOKUP(E14,sample!$A$3:$B$37,2,FALSE)</f>
        <v>FR_BNP</v>
      </c>
      <c r="E14" s="180" t="s">
        <v>253</v>
      </c>
      <c r="F14" s="181">
        <v>2252752.4781192285</v>
      </c>
      <c r="G14" s="182">
        <v>254082.08599559439</v>
      </c>
      <c r="H14" s="183">
        <v>418504.80131006974</v>
      </c>
      <c r="I14" s="184">
        <v>336180.66970820725</v>
      </c>
      <c r="J14" s="185">
        <v>43413380.658571333</v>
      </c>
      <c r="K14" s="183">
        <v>4554000</v>
      </c>
      <c r="L14" s="186">
        <v>161588.16982538512</v>
      </c>
      <c r="M14" s="185">
        <v>35228738.603993937</v>
      </c>
      <c r="N14" s="183">
        <v>206934.74233544813</v>
      </c>
      <c r="O14" s="186">
        <v>27409.916506999998</v>
      </c>
      <c r="P14" s="185">
        <v>989428.89114483877</v>
      </c>
      <c r="Q14" s="186">
        <v>756816.44128925609</v>
      </c>
    </row>
    <row r="15" spans="1:17" ht="24.95" customHeight="1">
      <c r="A15" s="285">
        <f>INDEX(Data!$I$4:$AY$90,MATCH(A$1,Data!$I$4:$I$90,0),MATCH($C15,Data!$I$4:$AY$4,0))</f>
        <v>1</v>
      </c>
      <c r="B15" s="285">
        <f>IF(INDEX(Data!$I$4:$AY$90,MATCH(B$1,Data!$I$4:$I$90,0),MATCH($C15,Data!$I$4:$AY$4,0))=1,1000000,IF(INDEX(Data!$I$4:$AY$90,MATCH(B$1,Data!$I$4:$I$90,0),MATCH($C15,Data!$I$4:$AY$4,0))=1000000,1,INDEX(Data!$I$4:$AY$90,MATCH(B$1,Data!$I$4:$I$90,0),MATCH($C15,Data!$I$4:$AY$4,0))))</f>
        <v>1</v>
      </c>
      <c r="C15" s="285" t="str">
        <f>+VLOOKUP(E15,sample!$A$3:$B$37,2,FALSE)</f>
        <v>FR_BPC</v>
      </c>
      <c r="E15" s="180" t="s">
        <v>255</v>
      </c>
      <c r="F15" s="181">
        <v>1336599.9354376059</v>
      </c>
      <c r="G15" s="182">
        <v>183786.95967553224</v>
      </c>
      <c r="H15" s="183">
        <v>212805.2477359217</v>
      </c>
      <c r="I15" s="184">
        <v>290410.34455779003</v>
      </c>
      <c r="J15" s="185">
        <v>32434761.032316126</v>
      </c>
      <c r="K15" s="183">
        <v>74300</v>
      </c>
      <c r="L15" s="186">
        <v>36346.345378214486</v>
      </c>
      <c r="M15" s="185">
        <v>10737927.572333001</v>
      </c>
      <c r="N15" s="183">
        <v>18866.518499999976</v>
      </c>
      <c r="O15" s="186">
        <v>15388.353000000001</v>
      </c>
      <c r="P15" s="185">
        <v>248223.02099725697</v>
      </c>
      <c r="Q15" s="186">
        <v>117760.073</v>
      </c>
    </row>
    <row r="16" spans="1:17" ht="24.95" customHeight="1">
      <c r="A16" s="285">
        <f>INDEX(Data!$I$4:$AY$90,MATCH(A$1,Data!$I$4:$I$90,0),MATCH($C16,Data!$I$4:$AY$4,0))</f>
        <v>1</v>
      </c>
      <c r="B16" s="285">
        <f>IF(INDEX(Data!$I$4:$AY$90,MATCH(B$1,Data!$I$4:$I$90,0),MATCH($C16,Data!$I$4:$AY$4,0))=1,1000000,IF(INDEX(Data!$I$4:$AY$90,MATCH(B$1,Data!$I$4:$I$90,0),MATCH($C16,Data!$I$4:$AY$4,0))=1000000,1,INDEX(Data!$I$4:$AY$90,MATCH(B$1,Data!$I$4:$I$90,0),MATCH($C16,Data!$I$4:$AY$4,0))))</f>
        <v>1</v>
      </c>
      <c r="C16" s="285" t="str">
        <f>+VLOOKUP(E16,sample!$A$3:$B$37,2,FALSE)</f>
        <v>DE_COM</v>
      </c>
      <c r="E16" s="180" t="s">
        <v>299</v>
      </c>
      <c r="F16" s="181">
        <v>655685.6</v>
      </c>
      <c r="G16" s="182">
        <v>162975.12203953273</v>
      </c>
      <c r="H16" s="183">
        <v>192094.67046254207</v>
      </c>
      <c r="I16" s="184">
        <v>78549</v>
      </c>
      <c r="J16" s="185">
        <v>28472574.364551596</v>
      </c>
      <c r="K16" s="183">
        <v>76320</v>
      </c>
      <c r="L16" s="186">
        <v>35873</v>
      </c>
      <c r="M16" s="185">
        <v>5009289.4371610004</v>
      </c>
      <c r="N16" s="183">
        <v>49525</v>
      </c>
      <c r="O16" s="186">
        <v>5722</v>
      </c>
      <c r="P16" s="185">
        <v>234707</v>
      </c>
      <c r="Q16" s="186">
        <v>128949</v>
      </c>
    </row>
    <row r="17" spans="1:17" ht="24.95" customHeight="1">
      <c r="A17" s="285">
        <f>INDEX(Data!$I$4:$AY$90,MATCH(A$1,Data!$I$4:$I$90,0),MATCH($C17,Data!$I$4:$AY$4,0))</f>
        <v>1</v>
      </c>
      <c r="B17" s="285">
        <f>IF(INDEX(Data!$I$4:$AY$90,MATCH(B$1,Data!$I$4:$I$90,0),MATCH($C17,Data!$I$4:$AY$4,0))=1,1000000,IF(INDEX(Data!$I$4:$AY$90,MATCH(B$1,Data!$I$4:$I$90,0),MATCH($C17,Data!$I$4:$AY$4,0))=1000000,1,INDEX(Data!$I$4:$AY$90,MATCH(B$1,Data!$I$4:$I$90,0),MATCH($C17,Data!$I$4:$AY$4,0))))</f>
        <v>1</v>
      </c>
      <c r="C17" s="285" t="str">
        <f>+VLOOKUP(E17,sample!$A$3:$B$37,2,FALSE)</f>
        <v>FR_CAG</v>
      </c>
      <c r="E17" s="180" t="s">
        <v>257</v>
      </c>
      <c r="F17" s="181">
        <v>1723005.5889625901</v>
      </c>
      <c r="G17" s="182">
        <v>169965.76857090613</v>
      </c>
      <c r="H17" s="183">
        <v>191824.78312758589</v>
      </c>
      <c r="I17" s="184">
        <v>261774.08390481849</v>
      </c>
      <c r="J17" s="185">
        <v>22645227.82505478</v>
      </c>
      <c r="K17" s="183">
        <v>2353000</v>
      </c>
      <c r="L17" s="186">
        <v>66712.832550860723</v>
      </c>
      <c r="M17" s="185">
        <v>13018629.173734199</v>
      </c>
      <c r="N17" s="183">
        <v>52721.486849131019</v>
      </c>
      <c r="O17" s="186">
        <v>6566.1748301277212</v>
      </c>
      <c r="P17" s="185">
        <v>307131.85168362013</v>
      </c>
      <c r="Q17" s="186">
        <v>294990.37203666777</v>
      </c>
    </row>
    <row r="18" spans="1:17" ht="24.95" customHeight="1">
      <c r="A18" s="285">
        <f>INDEX(Data!$I$4:$AY$90,MATCH(A$1,Data!$I$4:$I$90,0),MATCH($C18,Data!$I$4:$AY$4,0))</f>
        <v>1</v>
      </c>
      <c r="B18" s="285">
        <f>IF(INDEX(Data!$I$4:$AY$90,MATCH(B$1,Data!$I$4:$I$90,0),MATCH($C18,Data!$I$4:$AY$4,0))=1,1000000,IF(INDEX(Data!$I$4:$AY$90,MATCH(B$1,Data!$I$4:$I$90,0),MATCH($C18,Data!$I$4:$AY$4,0))=1000000,1,INDEX(Data!$I$4:$AY$90,MATCH(B$1,Data!$I$4:$I$90,0),MATCH($C18,Data!$I$4:$AY$4,0))))</f>
        <v>1000</v>
      </c>
      <c r="C18" s="285" t="str">
        <f>+VLOOKUP(E18,sample!$A$3:$B$37,2,FALSE)</f>
        <v>FR_CMU</v>
      </c>
      <c r="E18" s="180" t="s">
        <v>259</v>
      </c>
      <c r="F18" s="181">
        <v>695303.55137687246</v>
      </c>
      <c r="G18" s="182">
        <v>83507.573571378874</v>
      </c>
      <c r="H18" s="183">
        <v>50607.025781000601</v>
      </c>
      <c r="I18" s="184">
        <v>142326.97223869734</v>
      </c>
      <c r="J18" s="185">
        <v>8889415.5088401809</v>
      </c>
      <c r="K18" s="183">
        <v>289553.54747082002</v>
      </c>
      <c r="L18" s="186">
        <v>2453.46</v>
      </c>
      <c r="M18" s="185">
        <v>611213.09482190898</v>
      </c>
      <c r="N18" s="183">
        <v>30340.100494127633</v>
      </c>
      <c r="O18" s="186">
        <v>6997.8938317505299</v>
      </c>
      <c r="P18" s="185">
        <v>77468.153454999992</v>
      </c>
      <c r="Q18" s="186">
        <v>43193.170284755543</v>
      </c>
    </row>
    <row r="19" spans="1:17" ht="24.95" customHeight="1">
      <c r="A19" s="285">
        <f>INDEX(Data!$I$4:$AY$90,MATCH(A$1,Data!$I$4:$I$90,0),MATCH($C19,Data!$I$4:$AY$4,0))</f>
        <v>0.13391721200000001</v>
      </c>
      <c r="B19" s="285">
        <f>IF(INDEX(Data!$I$4:$AY$90,MATCH(B$1,Data!$I$4:$I$90,0),MATCH($C19,Data!$I$4:$AY$4,0))=1,1000000,IF(INDEX(Data!$I$4:$AY$90,MATCH(B$1,Data!$I$4:$I$90,0),MATCH($C19,Data!$I$4:$AY$4,0))=1000000,1,INDEX(Data!$I$4:$AY$90,MATCH(B$1,Data!$I$4:$I$90,0),MATCH($C19,Data!$I$4:$AY$4,0))))</f>
        <v>1</v>
      </c>
      <c r="C19" s="285" t="str">
        <f>+VLOOKUP(E19,sample!$A$3:$B$37,2,FALSE)</f>
        <v>DK_DAN</v>
      </c>
      <c r="E19" s="180" t="s">
        <v>261</v>
      </c>
      <c r="F19" s="181">
        <v>494215.85136634496</v>
      </c>
      <c r="G19" s="182">
        <v>80384.553274331251</v>
      </c>
      <c r="H19" s="183">
        <v>15645.749638890598</v>
      </c>
      <c r="I19" s="184">
        <v>166144.12691892835</v>
      </c>
      <c r="J19" s="185">
        <v>327370.87031271099</v>
      </c>
      <c r="K19" s="183">
        <v>87010.597130039998</v>
      </c>
      <c r="L19" s="186">
        <v>22099.979678252043</v>
      </c>
      <c r="M19" s="185">
        <v>6285098.104066602</v>
      </c>
      <c r="N19" s="183">
        <v>2706.9438151020172</v>
      </c>
      <c r="O19" s="186">
        <v>1033.134996024</v>
      </c>
      <c r="P19" s="185">
        <v>180527.80915957136</v>
      </c>
      <c r="Q19" s="186">
        <v>306374.27322913974</v>
      </c>
    </row>
    <row r="20" spans="1:17" ht="24.95" customHeight="1">
      <c r="A20" s="285">
        <f>INDEX(Data!$I$4:$AY$90,MATCH(A$1,Data!$I$4:$I$90,0),MATCH($C20,Data!$I$4:$AY$4,0))</f>
        <v>1</v>
      </c>
      <c r="B20" s="285">
        <f>IF(INDEX(Data!$I$4:$AY$90,MATCH(B$1,Data!$I$4:$I$90,0),MATCH($C20,Data!$I$4:$AY$4,0))=1,1000000,IF(INDEX(Data!$I$4:$AY$90,MATCH(B$1,Data!$I$4:$I$90,0),MATCH($C20,Data!$I$4:$AY$4,0))=1000000,1,INDEX(Data!$I$4:$AY$90,MATCH(B$1,Data!$I$4:$I$90,0),MATCH($C20,Data!$I$4:$AY$4,0))))</f>
        <v>1</v>
      </c>
      <c r="C20" s="285" t="str">
        <f>+VLOOKUP(E20,sample!$A$3:$B$37,2,FALSE)</f>
        <v>DE_DEB</v>
      </c>
      <c r="E20" s="180" t="s">
        <v>301</v>
      </c>
      <c r="F20" s="181">
        <v>1659337.4266617456</v>
      </c>
      <c r="G20" s="182">
        <v>256612.8891260348</v>
      </c>
      <c r="H20" s="183">
        <v>192667.86326144528</v>
      </c>
      <c r="I20" s="184">
        <v>229542.20710452</v>
      </c>
      <c r="J20" s="185">
        <v>135495731.89599133</v>
      </c>
      <c r="K20" s="183">
        <v>2203825.6888694898</v>
      </c>
      <c r="L20" s="186">
        <v>280100</v>
      </c>
      <c r="M20" s="185">
        <v>47271160.199587777</v>
      </c>
      <c r="N20" s="183">
        <v>70196.278216659994</v>
      </c>
      <c r="O20" s="186">
        <v>28480.571241769998</v>
      </c>
      <c r="P20" s="185">
        <v>826030.51599999995</v>
      </c>
      <c r="Q20" s="186">
        <v>559185.51900000009</v>
      </c>
    </row>
    <row r="21" spans="1:17" ht="24.95" customHeight="1">
      <c r="A21" s="285">
        <f>INDEX(Data!$I$4:$AY$90,MATCH(A$1,Data!$I$4:$I$90,0),MATCH($C21,Data!$I$4:$AY$4,0))</f>
        <v>0.100519687</v>
      </c>
      <c r="B21" s="285">
        <f>IF(INDEX(Data!$I$4:$AY$90,MATCH(B$1,Data!$I$4:$I$90,0),MATCH($C21,Data!$I$4:$AY$4,0))=1,1000000,IF(INDEX(Data!$I$4:$AY$90,MATCH(B$1,Data!$I$4:$I$90,0),MATCH($C21,Data!$I$4:$AY$4,0))=1000000,1,INDEX(Data!$I$4:$AY$90,MATCH(B$1,Data!$I$4:$I$90,0),MATCH($C21,Data!$I$4:$AY$4,0))))</f>
        <v>1000</v>
      </c>
      <c r="C21" s="285" t="str">
        <f>+VLOOKUP(E21,sample!$A$3:$B$37,2,FALSE)</f>
        <v>NO_DNB</v>
      </c>
      <c r="E21" s="180" t="s">
        <v>263</v>
      </c>
      <c r="F21" s="181">
        <v>332370.63327132998</v>
      </c>
      <c r="G21" s="182">
        <v>53039.476118561492</v>
      </c>
      <c r="H21" s="183">
        <v>24759.751381169233</v>
      </c>
      <c r="I21" s="184">
        <v>91214.657863389846</v>
      </c>
      <c r="J21" s="185">
        <v>7448913.8067882126</v>
      </c>
      <c r="K21" s="183">
        <v>155607.16640700001</v>
      </c>
      <c r="L21" s="186">
        <v>16480.800913209401</v>
      </c>
      <c r="M21" s="185">
        <v>814703.8951194291</v>
      </c>
      <c r="N21" s="183">
        <v>2176.1496520846781</v>
      </c>
      <c r="O21" s="186">
        <v>12070.906314470134</v>
      </c>
      <c r="P21" s="185">
        <v>122208.913840013</v>
      </c>
      <c r="Q21" s="186">
        <v>89258.891973768899</v>
      </c>
    </row>
    <row r="22" spans="1:17" ht="24.95" customHeight="1">
      <c r="A22" s="285">
        <f>INDEX(Data!$I$4:$AY$90,MATCH(A$1,Data!$I$4:$I$90,0),MATCH($C22,Data!$I$4:$AY$4,0))</f>
        <v>1</v>
      </c>
      <c r="B22" s="285">
        <f>IF(INDEX(Data!$I$4:$AY$90,MATCH(B$1,Data!$I$4:$I$90,0),MATCH($C22,Data!$I$4:$AY$4,0))=1,1000000,IF(INDEX(Data!$I$4:$AY$90,MATCH(B$1,Data!$I$4:$I$90,0),MATCH($C22,Data!$I$4:$AY$4,0))=1000000,1,INDEX(Data!$I$4:$AY$90,MATCH(B$1,Data!$I$4:$I$90,0),MATCH($C22,Data!$I$4:$AY$4,0))))</f>
        <v>1000000</v>
      </c>
      <c r="C22" s="285" t="str">
        <f>+VLOOKUP(E22,sample!$A$3:$B$37,2,FALSE)</f>
        <v>DE_DZB</v>
      </c>
      <c r="E22" s="180" t="s">
        <v>303</v>
      </c>
      <c r="F22" s="181">
        <v>355518.68718637089</v>
      </c>
      <c r="G22" s="182">
        <v>141834.12806160434</v>
      </c>
      <c r="H22" s="183">
        <v>119363.46923570333</v>
      </c>
      <c r="I22" s="184">
        <v>87103.793563304236</v>
      </c>
      <c r="J22" s="185">
        <v>4687097.4666340249</v>
      </c>
      <c r="K22" s="183">
        <v>634806.98799107003</v>
      </c>
      <c r="L22" s="186">
        <v>20478.41</v>
      </c>
      <c r="M22" s="185">
        <v>856835.25528007012</v>
      </c>
      <c r="N22" s="183">
        <v>30933.791963</v>
      </c>
      <c r="O22" s="186">
        <v>3747.1109540000002</v>
      </c>
      <c r="P22" s="185">
        <v>80184.949819720001</v>
      </c>
      <c r="Q22" s="186">
        <v>27604.445866120001</v>
      </c>
    </row>
    <row r="23" spans="1:17" ht="24.95" customHeight="1">
      <c r="A23" s="285">
        <f>INDEX(Data!$I$4:$AY$90,MATCH(A$1,Data!$I$4:$I$90,0),MATCH($C23,Data!$I$4:$AY$4,0))</f>
        <v>1</v>
      </c>
      <c r="B23" s="285">
        <f>IF(INDEX(Data!$I$4:$AY$90,MATCH(B$1,Data!$I$4:$I$90,0),MATCH($C23,Data!$I$4:$AY$4,0))=1,1000000,IF(INDEX(Data!$I$4:$AY$90,MATCH(B$1,Data!$I$4:$I$90,0),MATCH($C23,Data!$I$4:$AY$4,0))=1000000,1,INDEX(Data!$I$4:$AY$90,MATCH(B$1,Data!$I$4:$I$90,0),MATCH($C23,Data!$I$4:$AY$4,0))))</f>
        <v>1000</v>
      </c>
      <c r="C23" s="285" t="str">
        <f>+VLOOKUP(E23,sample!$A$3:$B$37,2,FALSE)</f>
        <v>AT_ERS</v>
      </c>
      <c r="E23" s="180" t="s">
        <v>264</v>
      </c>
      <c r="F23" s="181">
        <v>219007.88699999999</v>
      </c>
      <c r="G23" s="182">
        <v>20338.735799999999</v>
      </c>
      <c r="H23" s="183">
        <v>23339.547600000002</v>
      </c>
      <c r="I23" s="184">
        <v>39447.939400000003</v>
      </c>
      <c r="J23" s="185">
        <v>6934584.4781486355</v>
      </c>
      <c r="K23" s="183">
        <v>190871</v>
      </c>
      <c r="L23" s="186">
        <v>0</v>
      </c>
      <c r="M23" s="185">
        <v>227489</v>
      </c>
      <c r="N23" s="183">
        <v>9748</v>
      </c>
      <c r="O23" s="186">
        <v>602</v>
      </c>
      <c r="P23" s="185">
        <v>100947</v>
      </c>
      <c r="Q23" s="186">
        <v>93704.210900000005</v>
      </c>
    </row>
    <row r="24" spans="1:17" ht="24.95" customHeight="1">
      <c r="A24" s="285">
        <f>INDEX(Data!$I$4:$AY$90,MATCH(A$1,Data!$I$4:$I$90,0),MATCH($C24,Data!$I$4:$AY$4,0))</f>
        <v>9.7515309999999994E-2</v>
      </c>
      <c r="B24" s="285">
        <f>IF(INDEX(Data!$I$4:$AY$90,MATCH(B$1,Data!$I$4:$I$90,0),MATCH($C24,Data!$I$4:$AY$4,0))=1,1000000,IF(INDEX(Data!$I$4:$AY$90,MATCH(B$1,Data!$I$4:$I$90,0),MATCH($C24,Data!$I$4:$AY$4,0))=1000000,1,INDEX(Data!$I$4:$AY$90,MATCH(B$1,Data!$I$4:$I$90,0),MATCH($C24,Data!$I$4:$AY$4,0))))</f>
        <v>1000</v>
      </c>
      <c r="C24" s="285" t="str">
        <f>+VLOOKUP(E24,sample!$A$3:$B$37,2,FALSE)</f>
        <v>SE_HAN</v>
      </c>
      <c r="E24" s="180" t="s">
        <v>267</v>
      </c>
      <c r="F24" s="181">
        <v>334417.22726097272</v>
      </c>
      <c r="G24" s="182">
        <v>25767.966798084453</v>
      </c>
      <c r="H24" s="183">
        <v>44297.033761172861</v>
      </c>
      <c r="I24" s="184">
        <v>157075.07859153967</v>
      </c>
      <c r="J24" s="185">
        <v>10942048.072190708</v>
      </c>
      <c r="K24" s="183">
        <v>169594.37858700001</v>
      </c>
      <c r="L24" s="186">
        <v>540.15660532796903</v>
      </c>
      <c r="M24" s="185">
        <v>677759.35965908726</v>
      </c>
      <c r="N24" s="183">
        <v>6497.2741324360641</v>
      </c>
      <c r="O24" s="186">
        <v>170.55807495546802</v>
      </c>
      <c r="P24" s="185">
        <v>135564.57643515564</v>
      </c>
      <c r="Q24" s="186">
        <v>81016.097208232313</v>
      </c>
    </row>
    <row r="25" spans="1:17" ht="24.95" customHeight="1">
      <c r="A25" s="285" t="e">
        <f>INDEX(Data!$I$4:$AY$90,MATCH(A$1,Data!$I$4:$I$90,0),MATCH($C25,Data!$I$4:$AY$4,0))</f>
        <v>#N/A</v>
      </c>
      <c r="B25" s="285" t="e">
        <f>IF(INDEX(Data!$I$4:$AY$90,MATCH(B$1,Data!$I$4:$I$90,0),MATCH($C25,Data!$I$4:$AY$4,0))=1,1000000,IF(INDEX(Data!$I$4:$AY$90,MATCH(B$1,Data!$I$4:$I$90,0),MATCH($C25,Data!$I$4:$AY$4,0))=1000000,1,INDEX(Data!$I$4:$AY$90,MATCH(B$1,Data!$I$4:$I$90,0),MATCH($C25,Data!$I$4:$AY$4,0))))</f>
        <v>#N/A</v>
      </c>
      <c r="C25" s="285" t="e">
        <f>+VLOOKUP(E25,sample!$A$3:$B$37,2,FALSE)</f>
        <v>#N/A</v>
      </c>
      <c r="E25" s="180" t="s">
        <v>305</v>
      </c>
      <c r="F25" s="181">
        <v>198878.45577728952</v>
      </c>
      <c r="G25" s="182">
        <v>56998.971618690004</v>
      </c>
      <c r="H25" s="183">
        <v>85462.608150140004</v>
      </c>
      <c r="I25" s="184">
        <v>55506.339475150002</v>
      </c>
      <c r="J25" s="185">
        <v>3159307.1994127496</v>
      </c>
      <c r="K25" s="183">
        <v>130600</v>
      </c>
      <c r="L25" s="186">
        <v>4577.3613329999998</v>
      </c>
      <c r="M25" s="185">
        <v>556451.11435799999</v>
      </c>
      <c r="N25" s="183">
        <v>28181.844601434601</v>
      </c>
      <c r="O25" s="186">
        <v>855.18222775000004</v>
      </c>
      <c r="P25" s="185">
        <v>49210.553</v>
      </c>
      <c r="Q25" s="186">
        <v>9808.8349999999991</v>
      </c>
    </row>
    <row r="26" spans="1:17" ht="24.95" customHeight="1">
      <c r="A26" s="285">
        <f>INDEX(Data!$I$4:$AY$90,MATCH(A$1,Data!$I$4:$I$90,0),MATCH($C26,Data!$I$4:$AY$4,0))</f>
        <v>0.87336244500000004</v>
      </c>
      <c r="B26" s="285">
        <f>IF(INDEX(Data!$I$4:$AY$90,MATCH(B$1,Data!$I$4:$I$90,0),MATCH($C26,Data!$I$4:$AY$4,0))=1,1000000,IF(INDEX(Data!$I$4:$AY$90,MATCH(B$1,Data!$I$4:$I$90,0),MATCH($C26,Data!$I$4:$AY$4,0))=1000000,1,INDEX(Data!$I$4:$AY$90,MATCH(B$1,Data!$I$4:$I$90,0),MATCH($C26,Data!$I$4:$AY$4,0))))</f>
        <v>1</v>
      </c>
      <c r="C26" s="285" t="str">
        <f>+VLOOKUP(E26,sample!$A$3:$B$37,2,FALSE)</f>
        <v>UK_HSB</v>
      </c>
      <c r="E26" s="180" t="s">
        <v>269</v>
      </c>
      <c r="F26" s="181">
        <v>2679723.7473253459</v>
      </c>
      <c r="G26" s="182">
        <v>275978.09090489498</v>
      </c>
      <c r="H26" s="183">
        <v>328865.00304732501</v>
      </c>
      <c r="I26" s="184">
        <v>343689.15263055899</v>
      </c>
      <c r="J26" s="185">
        <v>73504639.543566108</v>
      </c>
      <c r="K26" s="183">
        <v>5246025.8654036</v>
      </c>
      <c r="L26" s="186">
        <v>354704.719722801</v>
      </c>
      <c r="M26" s="185">
        <v>22476199.665309582</v>
      </c>
      <c r="N26" s="183">
        <v>48417.758034271996</v>
      </c>
      <c r="O26" s="186">
        <v>14522.691713056</v>
      </c>
      <c r="P26" s="185">
        <v>1279307.3064632809</v>
      </c>
      <c r="Q26" s="186">
        <v>1254072.97649431</v>
      </c>
    </row>
    <row r="27" spans="1:17" ht="24.95" customHeight="1">
      <c r="A27" s="285">
        <f>INDEX(Data!$I$4:$AY$90,MATCH(A$1,Data!$I$4:$I$90,0),MATCH($C27,Data!$I$4:$AY$4,0))</f>
        <v>1</v>
      </c>
      <c r="B27" s="285">
        <f>IF(INDEX(Data!$I$4:$AY$90,MATCH(B$1,Data!$I$4:$I$90,0),MATCH($C27,Data!$I$4:$AY$4,0))=1,1000000,IF(INDEX(Data!$I$4:$AY$90,MATCH(B$1,Data!$I$4:$I$90,0),MATCH($C27,Data!$I$4:$AY$4,0))=1000000,1,INDEX(Data!$I$4:$AY$90,MATCH(B$1,Data!$I$4:$I$90,0),MATCH($C27,Data!$I$4:$AY$4,0))))</f>
        <v>1</v>
      </c>
      <c r="C27" s="285" t="str">
        <f>+VLOOKUP(E27,sample!$A$3:$B$37,2,FALSE)</f>
        <v>NL_ING</v>
      </c>
      <c r="E27" s="180" t="s">
        <v>271</v>
      </c>
      <c r="F27" s="181">
        <v>1163853.3999999999</v>
      </c>
      <c r="G27" s="182">
        <v>108188</v>
      </c>
      <c r="H27" s="183">
        <v>103564</v>
      </c>
      <c r="I27" s="184">
        <v>137374</v>
      </c>
      <c r="J27" s="185">
        <v>20698585.693227395</v>
      </c>
      <c r="K27" s="183">
        <v>163305</v>
      </c>
      <c r="L27" s="186">
        <v>24869</v>
      </c>
      <c r="M27" s="185">
        <v>3548041</v>
      </c>
      <c r="N27" s="183">
        <v>21129</v>
      </c>
      <c r="O27" s="186">
        <v>1603</v>
      </c>
      <c r="P27" s="185">
        <v>490600</v>
      </c>
      <c r="Q27" s="186">
        <v>436487</v>
      </c>
    </row>
    <row r="28" spans="1:17" ht="24.95" customHeight="1">
      <c r="A28" s="285">
        <f>INDEX(Data!$I$4:$AY$90,MATCH(A$1,Data!$I$4:$I$90,0),MATCH($C28,Data!$I$4:$AY$4,0))</f>
        <v>1</v>
      </c>
      <c r="B28" s="285">
        <f>IF(INDEX(Data!$I$4:$AY$90,MATCH(B$1,Data!$I$4:$I$90,0),MATCH($C28,Data!$I$4:$AY$4,0))=1,1000000,IF(INDEX(Data!$I$4:$AY$90,MATCH(B$1,Data!$I$4:$I$90,0),MATCH($C28,Data!$I$4:$AY$4,0))=1000000,1,INDEX(Data!$I$4:$AY$90,MATCH(B$1,Data!$I$4:$I$90,0),MATCH($C28,Data!$I$4:$AY$4,0))))</f>
        <v>1000</v>
      </c>
      <c r="C28" s="285" t="str">
        <f>+VLOOKUP(E28,sample!$A$3:$B$37,2,FALSE)</f>
        <v>IT_INT</v>
      </c>
      <c r="E28" s="180" t="s">
        <v>272</v>
      </c>
      <c r="F28" s="181">
        <v>695873.05279999995</v>
      </c>
      <c r="G28" s="182">
        <v>104846.25757277828</v>
      </c>
      <c r="H28" s="183">
        <v>73097.549928273671</v>
      </c>
      <c r="I28" s="184">
        <v>172045.0602267099</v>
      </c>
      <c r="J28" s="185">
        <v>10162252.837274386</v>
      </c>
      <c r="K28" s="183">
        <v>444164.58199999999</v>
      </c>
      <c r="L28" s="186">
        <v>26707.138421</v>
      </c>
      <c r="M28" s="185">
        <v>2432326.0989999999</v>
      </c>
      <c r="N28" s="183">
        <v>20124.129108237215</v>
      </c>
      <c r="O28" s="186">
        <v>6128.0609999999997</v>
      </c>
      <c r="P28" s="185">
        <v>119438</v>
      </c>
      <c r="Q28" s="186">
        <v>132198</v>
      </c>
    </row>
    <row r="29" spans="1:17" ht="24.95" customHeight="1">
      <c r="A29" s="285">
        <f>INDEX(Data!$I$4:$AY$90,MATCH(A$1,Data!$I$4:$I$90,0),MATCH($C29,Data!$I$4:$AY$4,0))</f>
        <v>1</v>
      </c>
      <c r="B29" s="285">
        <f>IF(INDEX(Data!$I$4:$AY$90,MATCH(B$1,Data!$I$4:$I$90,0),MATCH($C29,Data!$I$4:$AY$4,0))=1,1000000,IF(INDEX(Data!$I$4:$AY$90,MATCH(B$1,Data!$I$4:$I$90,0),MATCH($C29,Data!$I$4:$AY$4,0))=1000000,1,INDEX(Data!$I$4:$AY$90,MATCH(B$1,Data!$I$4:$I$90,0),MATCH($C29,Data!$I$4:$AY$4,0))))</f>
        <v>1</v>
      </c>
      <c r="C29" s="285" t="str">
        <f>+VLOOKUP(E29,sample!$A$3:$B$37,2,FALSE)</f>
        <v>BE_KBC</v>
      </c>
      <c r="E29" s="180" t="s">
        <v>274</v>
      </c>
      <c r="F29" s="181">
        <v>232376.24815421976</v>
      </c>
      <c r="G29" s="182">
        <v>26659.902213536061</v>
      </c>
      <c r="H29" s="183">
        <v>61353.295474542836</v>
      </c>
      <c r="I29" s="184">
        <v>23412.692348888115</v>
      </c>
      <c r="J29" s="185">
        <v>5024857.4784810441</v>
      </c>
      <c r="K29" s="183">
        <v>223867.77491767</v>
      </c>
      <c r="L29" s="186">
        <v>0</v>
      </c>
      <c r="M29" s="185">
        <v>462996.64077260764</v>
      </c>
      <c r="N29" s="183">
        <v>4630.1505990000005</v>
      </c>
      <c r="O29" s="186">
        <v>3884</v>
      </c>
      <c r="P29" s="185">
        <v>95622</v>
      </c>
      <c r="Q29" s="186">
        <v>92846</v>
      </c>
    </row>
    <row r="30" spans="1:17" ht="24.95" customHeight="1">
      <c r="A30" s="285" t="e">
        <f>INDEX(Data!$I$4:$AY$90,MATCH(A$1,Data!$I$4:$I$90,0),MATCH($C30,Data!$I$4:$AY$4,0))</f>
        <v>#N/A</v>
      </c>
      <c r="B30" s="285" t="e">
        <f>IF(INDEX(Data!$I$4:$AY$90,MATCH(B$1,Data!$I$4:$I$90,0),MATCH($C30,Data!$I$4:$AY$4,0))=1,1000000,IF(INDEX(Data!$I$4:$AY$90,MATCH(B$1,Data!$I$4:$I$90,0),MATCH($C30,Data!$I$4:$AY$4,0))=1000000,1,INDEX(Data!$I$4:$AY$90,MATCH(B$1,Data!$I$4:$I$90,0),MATCH($C30,Data!$I$4:$AY$4,0))))</f>
        <v>#N/A</v>
      </c>
      <c r="C30" s="285" t="e">
        <f>+VLOOKUP(E30,sample!$A$3:$B$37,2,FALSE)</f>
        <v>#N/A</v>
      </c>
      <c r="E30" s="180" t="s">
        <v>275</v>
      </c>
      <c r="F30" s="181">
        <v>376672.80518630275</v>
      </c>
      <c r="G30" s="182">
        <v>12730.192768931034</v>
      </c>
      <c r="H30" s="183">
        <v>25678.126631172767</v>
      </c>
      <c r="I30" s="184">
        <v>77206.892144779209</v>
      </c>
      <c r="J30" s="185">
        <v>2688873.8371085892</v>
      </c>
      <c r="K30" s="183">
        <v>97896.360588489988</v>
      </c>
      <c r="L30" s="186">
        <v>103.15981500000001</v>
      </c>
      <c r="M30" s="185">
        <v>454657.52658023633</v>
      </c>
      <c r="N30" s="183">
        <v>3780.582130590476</v>
      </c>
      <c r="O30" s="186">
        <v>965.35299999999995</v>
      </c>
      <c r="P30" s="185">
        <v>13262.781000000001</v>
      </c>
      <c r="Q30" s="186">
        <v>17206.276000000002</v>
      </c>
    </row>
    <row r="31" spans="1:17" ht="24.95" customHeight="1">
      <c r="A31" s="285">
        <f>INDEX(Data!$I$4:$AY$90,MATCH(A$1,Data!$I$4:$I$90,0),MATCH($C31,Data!$I$4:$AY$4,0))</f>
        <v>1</v>
      </c>
      <c r="B31" s="285">
        <f>IF(INDEX(Data!$I$4:$AY$90,MATCH(B$1,Data!$I$4:$I$90,0),MATCH($C31,Data!$I$4:$AY$4,0))=1,1000000,IF(INDEX(Data!$I$4:$AY$90,MATCH(B$1,Data!$I$4:$I$90,0),MATCH($C31,Data!$I$4:$AY$4,0))=1000000,1,INDEX(Data!$I$4:$AY$90,MATCH(B$1,Data!$I$4:$I$90,0),MATCH($C31,Data!$I$4:$AY$4,0))))</f>
        <v>1000000</v>
      </c>
      <c r="C31" s="285" t="str">
        <f>+VLOOKUP(E31,sample!$A$3:$B$37,2,FALSE)</f>
        <v>DE_LBW</v>
      </c>
      <c r="E31" s="180" t="s">
        <v>306</v>
      </c>
      <c r="F31" s="181">
        <v>289931.27506001305</v>
      </c>
      <c r="G31" s="182">
        <v>117430.27130547</v>
      </c>
      <c r="H31" s="183">
        <v>120479.71119680001</v>
      </c>
      <c r="I31" s="184">
        <v>58651.76956991</v>
      </c>
      <c r="J31" s="185">
        <v>4461538.7374079162</v>
      </c>
      <c r="K31" s="183">
        <v>225641.50297392998</v>
      </c>
      <c r="L31" s="186">
        <v>21907.23007754</v>
      </c>
      <c r="M31" s="185">
        <v>1140472.5369997262</v>
      </c>
      <c r="N31" s="183">
        <v>26571.314690669999</v>
      </c>
      <c r="O31" s="186">
        <v>2001.7227124000001</v>
      </c>
      <c r="P31" s="185">
        <v>63439.694000000003</v>
      </c>
      <c r="Q31" s="186">
        <v>36223.531000000003</v>
      </c>
    </row>
    <row r="32" spans="1:17" ht="24.95" customHeight="1">
      <c r="A32" s="285">
        <f>INDEX(Data!$I$4:$AY$90,MATCH(A$1,Data!$I$4:$I$90,0),MATCH($C32,Data!$I$4:$AY$4,0))</f>
        <v>1.117905492</v>
      </c>
      <c r="B32" s="285">
        <f>IF(INDEX(Data!$I$4:$AY$90,MATCH(B$1,Data!$I$4:$I$90,0),MATCH($C32,Data!$I$4:$AY$4,0))=1,1000000,IF(INDEX(Data!$I$4:$AY$90,MATCH(B$1,Data!$I$4:$I$90,0),MATCH($C32,Data!$I$4:$AY$4,0))=1000000,1,INDEX(Data!$I$4:$AY$90,MATCH(B$1,Data!$I$4:$I$90,0),MATCH($C32,Data!$I$4:$AY$4,0))))</f>
        <v>1</v>
      </c>
      <c r="C32" s="285" t="str">
        <f>+VLOOKUP(E32,sample!$A$3:$B$37,2,FALSE)</f>
        <v>UK_LOY</v>
      </c>
      <c r="E32" s="180" t="s">
        <v>277</v>
      </c>
      <c r="F32" s="181">
        <v>1107113.7497601504</v>
      </c>
      <c r="G32" s="182">
        <v>38861.214519263995</v>
      </c>
      <c r="H32" s="183">
        <v>78565.926277919993</v>
      </c>
      <c r="I32" s="184">
        <v>216311.46480815997</v>
      </c>
      <c r="J32" s="185">
        <v>36204728.355816267</v>
      </c>
      <c r="K32" s="183">
        <v>13348.311716831999</v>
      </c>
      <c r="L32" s="186">
        <v>26584.927452191998</v>
      </c>
      <c r="M32" s="185">
        <v>9335566.8216338865</v>
      </c>
      <c r="N32" s="183">
        <v>2373.860571744</v>
      </c>
      <c r="O32" s="186">
        <v>6853.2545873279996</v>
      </c>
      <c r="P32" s="185">
        <v>88229.554468031987</v>
      </c>
      <c r="Q32" s="186">
        <v>143896.52068233598</v>
      </c>
    </row>
    <row r="33" spans="1:18" ht="24.95" customHeight="1">
      <c r="A33" s="285">
        <f>INDEX(Data!$I$4:$AY$90,MATCH(A$1,Data!$I$4:$I$90,0),MATCH($C33,Data!$I$4:$AY$4,0))</f>
        <v>1.117905492</v>
      </c>
      <c r="B33" s="285">
        <f>IF(INDEX(Data!$I$4:$AY$90,MATCH(B$1,Data!$I$4:$I$90,0),MATCH($C33,Data!$I$4:$AY$4,0))=1,1000000,IF(INDEX(Data!$I$4:$AY$90,MATCH(B$1,Data!$I$4:$I$90,0),MATCH($C33,Data!$I$4:$AY$4,0))=1000000,1,INDEX(Data!$I$4:$AY$90,MATCH(B$1,Data!$I$4:$I$90,0),MATCH($C33,Data!$I$4:$AY$4,0))))</f>
        <v>1</v>
      </c>
      <c r="C33" s="285" t="str">
        <f>+VLOOKUP(E33,sample!$A$3:$B$37,2,FALSE)</f>
        <v>UK_NAT</v>
      </c>
      <c r="E33" s="180" t="s">
        <v>279</v>
      </c>
      <c r="F33" s="181">
        <v>276998.62646784983</v>
      </c>
      <c r="G33" s="182">
        <v>3894.3663184894212</v>
      </c>
      <c r="H33" s="183">
        <v>8784.6331839481845</v>
      </c>
      <c r="I33" s="184">
        <v>39190.580765732397</v>
      </c>
      <c r="J33" s="185">
        <v>407980.9492353088</v>
      </c>
      <c r="K33" s="183">
        <v>0</v>
      </c>
      <c r="L33" s="186">
        <v>0</v>
      </c>
      <c r="M33" s="185">
        <v>171641.85845038004</v>
      </c>
      <c r="N33" s="183">
        <v>3604.3044898371036</v>
      </c>
      <c r="O33" s="186">
        <v>118.30259261383172</v>
      </c>
      <c r="P33" s="185">
        <v>7823.8541504639998</v>
      </c>
      <c r="Q33" s="186">
        <v>8326.458421404961</v>
      </c>
    </row>
    <row r="34" spans="1:18" ht="24.95" customHeight="1">
      <c r="A34" s="285">
        <f>INDEX(Data!$I$4:$AY$90,MATCH(A$1,Data!$I$4:$I$90,0),MATCH($C34,Data!$I$4:$AY$4,0))</f>
        <v>1</v>
      </c>
      <c r="B34" s="285">
        <f>IF(INDEX(Data!$I$4:$AY$90,MATCH(B$1,Data!$I$4:$I$90,0),MATCH($C34,Data!$I$4:$AY$4,0))=1,1000000,IF(INDEX(Data!$I$4:$AY$90,MATCH(B$1,Data!$I$4:$I$90,0),MATCH($C34,Data!$I$4:$AY$4,0))=1000000,1,INDEX(Data!$I$4:$AY$90,MATCH(B$1,Data!$I$4:$I$90,0),MATCH($C34,Data!$I$4:$AY$4,0))))</f>
        <v>1000</v>
      </c>
      <c r="C34" s="285" t="str">
        <f>+VLOOKUP(E34,sample!$A$3:$B$37,2,FALSE)</f>
        <v>FI_NOR</v>
      </c>
      <c r="E34" s="180" t="s">
        <v>281</v>
      </c>
      <c r="F34" s="181">
        <v>654514.6</v>
      </c>
      <c r="G34" s="182">
        <v>105788</v>
      </c>
      <c r="H34" s="183">
        <v>60002</v>
      </c>
      <c r="I34" s="184">
        <v>241255</v>
      </c>
      <c r="J34" s="185">
        <v>29011786.181709673</v>
      </c>
      <c r="K34" s="183">
        <v>614800</v>
      </c>
      <c r="L34" s="186">
        <v>53975</v>
      </c>
      <c r="M34" s="185">
        <v>6375089</v>
      </c>
      <c r="N34" s="183">
        <v>39204</v>
      </c>
      <c r="O34" s="186">
        <v>2764</v>
      </c>
      <c r="P34" s="185">
        <v>395086</v>
      </c>
      <c r="Q34" s="186">
        <v>393005</v>
      </c>
    </row>
    <row r="35" spans="1:18" ht="24.95" customHeight="1">
      <c r="A35" s="285" t="e">
        <f>INDEX(Data!$I$4:$AY$90,MATCH(A$1,Data!$I$4:$I$90,0),MATCH($C35,Data!$I$4:$AY$4,0))</f>
        <v>#N/A</v>
      </c>
      <c r="B35" s="285" t="e">
        <f>IF(INDEX(Data!$I$4:$AY$90,MATCH(B$1,Data!$I$4:$I$90,0),MATCH($C35,Data!$I$4:$AY$4,0))=1,1000000,IF(INDEX(Data!$I$4:$AY$90,MATCH(B$1,Data!$I$4:$I$90,0),MATCH($C35,Data!$I$4:$AY$4,0))=1000000,1,INDEX(Data!$I$4:$AY$90,MATCH(B$1,Data!$I$4:$I$90,0),MATCH($C35,Data!$I$4:$AY$4,0))))</f>
        <v>#N/A</v>
      </c>
      <c r="C35" s="285" t="e">
        <f>+VLOOKUP(E35,sample!$A$3:$B$37,2,FALSE)</f>
        <v>#N/A</v>
      </c>
      <c r="E35" s="180" t="s">
        <v>308</v>
      </c>
      <c r="F35" s="181">
        <v>215609.09340000001</v>
      </c>
      <c r="G35" s="182">
        <v>64527.695</v>
      </c>
      <c r="H35" s="183">
        <v>76319.760999999999</v>
      </c>
      <c r="I35" s="184">
        <v>47393.875999999997</v>
      </c>
      <c r="J35" s="185">
        <v>710414.27243280178</v>
      </c>
      <c r="K35" s="183">
        <v>69023.760999999999</v>
      </c>
      <c r="L35" s="186">
        <v>6886.08</v>
      </c>
      <c r="M35" s="185">
        <v>318932.28899999999</v>
      </c>
      <c r="N35" s="183">
        <v>21122.29</v>
      </c>
      <c r="O35" s="186">
        <v>563.02599999999995</v>
      </c>
      <c r="P35" s="185">
        <v>61637.913999999997</v>
      </c>
      <c r="Q35" s="186">
        <v>43142.391000000003</v>
      </c>
    </row>
    <row r="36" spans="1:18" ht="24.95" customHeight="1">
      <c r="A36" s="285">
        <f>INDEX(Data!$I$4:$AY$90,MATCH(A$1,Data!$I$4:$I$90,0),MATCH($C36,Data!$I$4:$AY$4,0))</f>
        <v>1</v>
      </c>
      <c r="B36" s="285">
        <f>IF(INDEX(Data!$I$4:$AY$90,MATCH(B$1,Data!$I$4:$I$90,0),MATCH($C36,Data!$I$4:$AY$4,0))=1,1000000,IF(INDEX(Data!$I$4:$AY$90,MATCH(B$1,Data!$I$4:$I$90,0),MATCH($C36,Data!$I$4:$AY$4,0))=1000000,1,INDEX(Data!$I$4:$AY$90,MATCH(B$1,Data!$I$4:$I$90,0),MATCH($C36,Data!$I$4:$AY$4,0))))</f>
        <v>1</v>
      </c>
      <c r="C36" s="285" t="str">
        <f>+VLOOKUP(E36,sample!$A$3:$B$37,2,FALSE)</f>
        <v>NL_RAB</v>
      </c>
      <c r="E36" s="180" t="s">
        <v>283</v>
      </c>
      <c r="F36" s="181">
        <v>728314.7</v>
      </c>
      <c r="G36" s="182">
        <v>34512</v>
      </c>
      <c r="H36" s="183">
        <v>45074</v>
      </c>
      <c r="I36" s="184">
        <v>201592</v>
      </c>
      <c r="J36" s="185">
        <v>13311174.541917887</v>
      </c>
      <c r="K36" s="183">
        <v>211</v>
      </c>
      <c r="L36" s="186">
        <v>109089</v>
      </c>
      <c r="M36" s="185">
        <v>2638888.8259999999</v>
      </c>
      <c r="N36" s="183">
        <v>1120</v>
      </c>
      <c r="O36" s="186">
        <v>3976</v>
      </c>
      <c r="P36" s="185">
        <v>232257</v>
      </c>
      <c r="Q36" s="186">
        <v>77817</v>
      </c>
    </row>
    <row r="37" spans="1:18" ht="24.95" customHeight="1">
      <c r="A37" s="285">
        <f>INDEX(Data!$I$4:$AY$90,MATCH(A$1,Data!$I$4:$I$90,0),MATCH($C37,Data!$I$4:$AY$4,0))</f>
        <v>1.117905492</v>
      </c>
      <c r="B37" s="285">
        <f>IF(INDEX(Data!$I$4:$AY$90,MATCH(B$1,Data!$I$4:$I$90,0),MATCH($C37,Data!$I$4:$AY$4,0))=1,1000000,IF(INDEX(Data!$I$4:$AY$90,MATCH(B$1,Data!$I$4:$I$90,0),MATCH($C37,Data!$I$4:$AY$4,0))=1000000,1,INDEX(Data!$I$4:$AY$90,MATCH(B$1,Data!$I$4:$I$90,0),MATCH($C37,Data!$I$4:$AY$4,0))))</f>
        <v>1</v>
      </c>
      <c r="C37" s="285" t="str">
        <f>+VLOOKUP(E37,sample!$A$3:$B$37,2,FALSE)</f>
        <v>UK_RBS</v>
      </c>
      <c r="E37" s="180" t="s">
        <v>285</v>
      </c>
      <c r="F37" s="181">
        <v>1410546.7962546141</v>
      </c>
      <c r="G37" s="182">
        <v>198053.66535398399</v>
      </c>
      <c r="H37" s="183">
        <v>203226.34477180798</v>
      </c>
      <c r="I37" s="184">
        <v>135289.51079971198</v>
      </c>
      <c r="J37" s="185">
        <v>50421669.428470828</v>
      </c>
      <c r="K37" s="183">
        <v>141047.63122387198</v>
      </c>
      <c r="L37" s="186">
        <v>123200.66756361599</v>
      </c>
      <c r="M37" s="185">
        <v>38224419.038687997</v>
      </c>
      <c r="N37" s="183">
        <v>30842.213366687996</v>
      </c>
      <c r="O37" s="186">
        <v>6813.454869792</v>
      </c>
      <c r="P37" s="185">
        <v>472797.53481427196</v>
      </c>
      <c r="Q37" s="186">
        <v>349138.52856806398</v>
      </c>
    </row>
    <row r="38" spans="1:18" ht="24.95" customHeight="1">
      <c r="A38" s="285">
        <f>INDEX(Data!$I$4:$AY$90,MATCH(A$1,Data!$I$4:$I$90,0),MATCH($C38,Data!$I$4:$AY$4,0))</f>
        <v>1</v>
      </c>
      <c r="B38" s="285">
        <f>IF(INDEX(Data!$I$4:$AY$90,MATCH(B$1,Data!$I$4:$I$90,0),MATCH($C38,Data!$I$4:$AY$4,0))=1,1000000,IF(INDEX(Data!$I$4:$AY$90,MATCH(B$1,Data!$I$4:$I$90,0),MATCH($C38,Data!$I$4:$AY$4,0))=1000000,1,INDEX(Data!$I$4:$AY$90,MATCH(B$1,Data!$I$4:$I$90,0),MATCH($C38,Data!$I$4:$AY$4,0))))</f>
        <v>1</v>
      </c>
      <c r="C38" s="285" t="str">
        <f>+VLOOKUP(E38,sample!$A$3:$B$37,2,FALSE)</f>
        <v>ES_SAN</v>
      </c>
      <c r="E38" s="180" t="s">
        <v>286</v>
      </c>
      <c r="F38" s="181">
        <v>1455593.2001382192</v>
      </c>
      <c r="G38" s="182">
        <v>137532.72200000001</v>
      </c>
      <c r="H38" s="183">
        <v>223168.53481087001</v>
      </c>
      <c r="I38" s="184">
        <v>318504.31018091686</v>
      </c>
      <c r="J38" s="185">
        <v>13052266.064437566</v>
      </c>
      <c r="K38" s="183">
        <v>943103.88758771843</v>
      </c>
      <c r="L38" s="186">
        <v>29593.583868631933</v>
      </c>
      <c r="M38" s="185">
        <v>4117354</v>
      </c>
      <c r="N38" s="183">
        <v>43702.820613224219</v>
      </c>
      <c r="O38" s="186">
        <v>2557.0740000000001</v>
      </c>
      <c r="P38" s="185">
        <v>826402.72537700005</v>
      </c>
      <c r="Q38" s="186">
        <v>724955.59763649991</v>
      </c>
    </row>
    <row r="39" spans="1:18" ht="24.95" customHeight="1">
      <c r="A39" s="285">
        <f>INDEX(Data!$I$4:$AY$90,MATCH(A$1,Data!$I$4:$I$90,0),MATCH($C39,Data!$I$4:$AY$4,0))</f>
        <v>9.7515309999999994E-2</v>
      </c>
      <c r="B39" s="285">
        <f>IF(INDEX(Data!$I$4:$AY$90,MATCH(B$1,Data!$I$4:$I$90,0),MATCH($C39,Data!$I$4:$AY$4,0))=1,1000000,IF(INDEX(Data!$I$4:$AY$90,MATCH(B$1,Data!$I$4:$I$90,0),MATCH($C39,Data!$I$4:$AY$4,0))=1000000,1,INDEX(Data!$I$4:$AY$90,MATCH(B$1,Data!$I$4:$I$90,0),MATCH($C39,Data!$I$4:$AY$4,0))))</f>
        <v>1000</v>
      </c>
      <c r="C39" s="285" t="str">
        <f>+VLOOKUP(E39,sample!$A$3:$B$37,2,FALSE)</f>
        <v>SE_SEB</v>
      </c>
      <c r="E39" s="180" t="s">
        <v>288</v>
      </c>
      <c r="F39" s="181">
        <v>310460.43219021655</v>
      </c>
      <c r="G39" s="182">
        <v>35795.003894020934</v>
      </c>
      <c r="H39" s="183">
        <v>48244.555206894518</v>
      </c>
      <c r="I39" s="184">
        <v>100962.18948681638</v>
      </c>
      <c r="J39" s="185">
        <v>5680476.1497458341</v>
      </c>
      <c r="K39" s="183">
        <v>720004.25761700002</v>
      </c>
      <c r="L39" s="186">
        <v>18181.296075473369</v>
      </c>
      <c r="M39" s="185">
        <v>1442570.1605512791</v>
      </c>
      <c r="N39" s="183">
        <v>17091.223869399295</v>
      </c>
      <c r="O39" s="186">
        <v>3552.4326583120005</v>
      </c>
      <c r="P39" s="185">
        <v>94979.490553187614</v>
      </c>
      <c r="Q39" s="186">
        <v>110347.86992241097</v>
      </c>
      <c r="R39" s="187"/>
    </row>
    <row r="40" spans="1:18" ht="24.95" customHeight="1">
      <c r="A40" s="285">
        <f>INDEX(Data!$I$4:$AY$90,MATCH(A$1,Data!$I$4:$I$90,0),MATCH($C40,Data!$I$4:$AY$4,0))</f>
        <v>1</v>
      </c>
      <c r="B40" s="285">
        <f>IF(INDEX(Data!$I$4:$AY$90,MATCH(B$1,Data!$I$4:$I$90,0),MATCH($C40,Data!$I$4:$AY$4,0))=1,1000000,IF(INDEX(Data!$I$4:$AY$90,MATCH(B$1,Data!$I$4:$I$90,0),MATCH($C40,Data!$I$4:$AY$4,0))=1000000,1,INDEX(Data!$I$4:$AY$90,MATCH(B$1,Data!$I$4:$I$90,0),MATCH($C40,Data!$I$4:$AY$4,0))))</f>
        <v>1000000</v>
      </c>
      <c r="C40" s="285" t="str">
        <f>+VLOOKUP(E40,sample!$A$3:$B$37,2,FALSE)</f>
        <v>FR_SOC</v>
      </c>
      <c r="E40" s="180" t="s">
        <v>289</v>
      </c>
      <c r="F40" s="181">
        <v>1409198.164715013</v>
      </c>
      <c r="G40" s="182">
        <v>122442.22911711401</v>
      </c>
      <c r="H40" s="183">
        <v>176915.7925237384</v>
      </c>
      <c r="I40" s="184">
        <v>200579.04623444</v>
      </c>
      <c r="J40" s="185">
        <v>27650483.686409906</v>
      </c>
      <c r="K40" s="183">
        <v>3854000</v>
      </c>
      <c r="L40" s="186">
        <v>94506.545167597549</v>
      </c>
      <c r="M40" s="185">
        <v>18527798.598182</v>
      </c>
      <c r="N40" s="183">
        <v>108455.04863234995</v>
      </c>
      <c r="O40" s="186">
        <v>7166.2195670000001</v>
      </c>
      <c r="P40" s="185">
        <v>426598.77270700003</v>
      </c>
      <c r="Q40" s="186">
        <v>336572.96614099998</v>
      </c>
      <c r="R40" s="187"/>
    </row>
    <row r="41" spans="1:18" ht="24.95" customHeight="1">
      <c r="A41" s="285">
        <f>INDEX(Data!$I$4:$AY$90,MATCH(A$1,Data!$I$4:$I$90,0),MATCH($C41,Data!$I$4:$AY$4,0))</f>
        <v>0.87336244500000004</v>
      </c>
      <c r="B41" s="285">
        <f>IF(INDEX(Data!$I$4:$AY$90,MATCH(B$1,Data!$I$4:$I$90,0),MATCH($C41,Data!$I$4:$AY$4,0))=1,1000000,IF(INDEX(Data!$I$4:$AY$90,MATCH(B$1,Data!$I$4:$I$90,0),MATCH($C41,Data!$I$4:$AY$4,0))=1000000,1,INDEX(Data!$I$4:$AY$90,MATCH(B$1,Data!$I$4:$I$90,0),MATCH($C41,Data!$I$4:$AY$4,0))))</f>
        <v>1</v>
      </c>
      <c r="C41" s="285" t="str">
        <f>+VLOOKUP(E41,sample!$A$3:$B$37,2,FALSE)</f>
        <v>UK_STC</v>
      </c>
      <c r="E41" s="180" t="s">
        <v>291</v>
      </c>
      <c r="F41" s="181">
        <v>714448.48372563068</v>
      </c>
      <c r="G41" s="182">
        <v>161793.00428011807</v>
      </c>
      <c r="H41" s="183">
        <v>149839.63625494618</v>
      </c>
      <c r="I41" s="184">
        <v>118884.71505245578</v>
      </c>
      <c r="J41" s="185">
        <v>26296209.58568304</v>
      </c>
      <c r="K41" s="183">
        <v>752318.69072925544</v>
      </c>
      <c r="L41" s="186">
        <v>40209.381454924427</v>
      </c>
      <c r="M41" s="185">
        <v>5885030.8900211276</v>
      </c>
      <c r="N41" s="183">
        <v>46676.288632198208</v>
      </c>
      <c r="O41" s="186">
        <v>3073.0582339729999</v>
      </c>
      <c r="P41" s="185">
        <v>454535.04676393297</v>
      </c>
      <c r="Q41" s="186">
        <v>439149.98786487599</v>
      </c>
    </row>
    <row r="42" spans="1:18" ht="24.95" customHeight="1">
      <c r="A42" s="285">
        <f>INDEX(Data!$I$4:$AY$90,MATCH(A$1,Data!$I$4:$I$90,0),MATCH($C42,Data!$I$4:$AY$4,0))</f>
        <v>9.7515309999999994E-2</v>
      </c>
      <c r="B42" s="285">
        <f>IF(INDEX(Data!$I$4:$AY$90,MATCH(B$1,Data!$I$4:$I$90,0),MATCH($C42,Data!$I$4:$AY$4,0))=1,1000000,IF(INDEX(Data!$I$4:$AY$90,MATCH(B$1,Data!$I$4:$I$90,0),MATCH($C42,Data!$I$4:$AY$4,0))=1000000,1,INDEX(Data!$I$4:$AY$90,MATCH(B$1,Data!$I$4:$I$90,0),MATCH($C42,Data!$I$4:$AY$4,0))))</f>
        <v>1000</v>
      </c>
      <c r="C42" s="285" t="str">
        <f>+VLOOKUP(E42,sample!$A$3:$B$37,2,FALSE)</f>
        <v>SE_SWE</v>
      </c>
      <c r="E42" s="180" t="s">
        <v>293</v>
      </c>
      <c r="F42" s="216">
        <v>248499.67050661848</v>
      </c>
      <c r="G42" s="217">
        <v>23540.558791843468</v>
      </c>
      <c r="H42" s="218">
        <v>23949.048730664483</v>
      </c>
      <c r="I42" s="219">
        <v>114656.00504041764</v>
      </c>
      <c r="J42" s="220">
        <v>3133545.6692732708</v>
      </c>
      <c r="K42" s="218">
        <v>147543.07519630971</v>
      </c>
      <c r="L42" s="221">
        <v>61.626743244739998</v>
      </c>
      <c r="M42" s="220">
        <v>921549.82982009253</v>
      </c>
      <c r="N42" s="218">
        <v>4330.2219685577247</v>
      </c>
      <c r="O42" s="221">
        <v>16.821036921999998</v>
      </c>
      <c r="P42" s="220">
        <v>21851.497684555565</v>
      </c>
      <c r="Q42" s="221">
        <v>90822.814539038794</v>
      </c>
    </row>
    <row r="43" spans="1:18" ht="24.95" customHeight="1" thickBot="1">
      <c r="A43" s="285" t="e">
        <f>INDEX(Data!$I$4:$AY$90,MATCH(A$1,Data!$I$4:$I$90,0),MATCH($C43,Data!$I$4:$AY$4,0))</f>
        <v>#N/A</v>
      </c>
      <c r="B43" s="285" t="e">
        <f>IF(INDEX(Data!$I$4:$AY$90,MATCH(B$1,Data!$I$4:$I$90,0),MATCH($C43,Data!$I$4:$AY$4,0))=1,1000000,IF(INDEX(Data!$I$4:$AY$90,MATCH(B$1,Data!$I$4:$I$90,0),MATCH($C43,Data!$I$4:$AY$4,0))=1000000,1,INDEX(Data!$I$4:$AY$90,MATCH(B$1,Data!$I$4:$I$90,0),MATCH($C43,Data!$I$4:$AY$4,0))))</f>
        <v>#N/A</v>
      </c>
      <c r="C43" s="285" t="e">
        <f>+VLOOKUP(E43,sample!$A$3:$B$37,2,FALSE)</f>
        <v>#N/A</v>
      </c>
      <c r="E43" s="180" t="s">
        <v>295</v>
      </c>
      <c r="F43" s="210">
        <v>1034420.94818684</v>
      </c>
      <c r="G43" s="211">
        <v>151185.36062522</v>
      </c>
      <c r="H43" s="212">
        <v>214723.14511478</v>
      </c>
      <c r="I43" s="213">
        <v>186115.18783683999</v>
      </c>
      <c r="J43" s="214">
        <v>9690155.4469751362</v>
      </c>
      <c r="K43" s="212">
        <v>265045.34399999998</v>
      </c>
      <c r="L43" s="215">
        <v>71933.078800000003</v>
      </c>
      <c r="M43" s="214">
        <v>2498951.4819999998</v>
      </c>
      <c r="N43" s="212">
        <v>42445.004999999997</v>
      </c>
      <c r="O43" s="215">
        <v>6919.402</v>
      </c>
      <c r="P43" s="214">
        <v>438079.739</v>
      </c>
      <c r="Q43" s="215">
        <v>642944.19363373693</v>
      </c>
    </row>
    <row r="44" spans="1:18">
      <c r="F44" s="188"/>
      <c r="G44" s="189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8">
      <c r="F45" s="188"/>
      <c r="G45" s="189"/>
      <c r="H45" s="187"/>
      <c r="I45" s="187"/>
      <c r="J45" s="187"/>
      <c r="K45" s="187"/>
      <c r="L45" s="187"/>
      <c r="M45" s="187"/>
      <c r="N45" s="187"/>
      <c r="O45" s="187"/>
      <c r="P45" s="190" t="s">
        <v>329</v>
      </c>
      <c r="Q45" s="191">
        <f ca="1">+NOW()</f>
        <v>43686.505711805556</v>
      </c>
    </row>
    <row r="46" spans="1:18">
      <c r="F46" s="188"/>
      <c r="G46" s="189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47" spans="1:18">
      <c r="F47" s="188"/>
      <c r="G47" s="189"/>
      <c r="H47" s="187"/>
      <c r="I47" s="187"/>
      <c r="J47" s="187"/>
      <c r="K47" s="187"/>
      <c r="L47" s="187"/>
      <c r="M47" s="187"/>
      <c r="N47" s="187"/>
      <c r="O47" s="187"/>
      <c r="P47" s="187"/>
      <c r="Q47" s="187"/>
    </row>
    <row r="48" spans="1:18">
      <c r="F48" s="188"/>
      <c r="G48" s="189"/>
      <c r="H48" s="187"/>
      <c r="I48" s="187"/>
      <c r="J48" s="187"/>
      <c r="K48" s="187"/>
      <c r="L48" s="187"/>
      <c r="M48" s="187"/>
      <c r="N48" s="187"/>
      <c r="O48" s="187"/>
      <c r="P48" s="187"/>
      <c r="Q48" s="187"/>
    </row>
    <row r="49" spans="6:17">
      <c r="F49" s="188"/>
      <c r="G49" s="189"/>
      <c r="H49" s="187"/>
      <c r="I49" s="187"/>
      <c r="J49" s="187"/>
      <c r="K49" s="187"/>
      <c r="L49" s="187"/>
      <c r="M49" s="187"/>
      <c r="N49" s="187"/>
      <c r="O49" s="187"/>
      <c r="P49" s="187"/>
      <c r="Q49" s="187"/>
    </row>
    <row r="50" spans="6:17">
      <c r="F50" s="188"/>
      <c r="G50" s="189"/>
      <c r="H50" s="187"/>
      <c r="I50" s="187"/>
      <c r="J50" s="187"/>
      <c r="K50" s="187"/>
      <c r="L50" s="187"/>
      <c r="M50" s="187"/>
      <c r="N50" s="187"/>
      <c r="O50" s="187"/>
      <c r="P50" s="187"/>
      <c r="Q50" s="187"/>
    </row>
    <row r="51" spans="6:17">
      <c r="F51" s="188"/>
      <c r="G51" s="189"/>
      <c r="H51" s="187"/>
      <c r="I51" s="187"/>
      <c r="J51" s="187"/>
      <c r="K51" s="187"/>
      <c r="L51" s="187"/>
      <c r="M51" s="187"/>
      <c r="N51" s="187"/>
      <c r="O51" s="187"/>
      <c r="P51" s="187"/>
      <c r="Q51" s="187"/>
    </row>
    <row r="52" spans="6:17" ht="15.75" customHeight="1"/>
    <row r="53" spans="6:17" ht="15.75" customHeight="1"/>
    <row r="54" spans="6:17" ht="15.75" customHeight="1"/>
    <row r="55" spans="6:17" ht="15.75" customHeight="1"/>
    <row r="56" spans="6:17" ht="15.75" customHeight="1"/>
    <row r="57" spans="6:17" ht="15.75" customHeight="1"/>
    <row r="58" spans="6:17" ht="15.75" customHeight="1"/>
    <row r="59" spans="6:17" ht="15.75" customHeight="1"/>
    <row r="60" spans="6:17" ht="15.75" customHeight="1"/>
    <row r="61" spans="6:17" ht="15.75" customHeight="1"/>
    <row r="62" spans="6:17" ht="15.75" customHeight="1"/>
    <row r="63" spans="6:17" ht="15.75" customHeight="1"/>
  </sheetData>
  <sheetProtection algorithmName="SHA-512" hashValue="CO5rL3C9/MHhzaW1/b/DFScWR81narhwLalT03iiSpt9PbISUtr/2rzFQ4HXDO+QaVQp/ENBJ86fS/akdb4UPQ==" saltValue="6SGY3q4a1TqU7s0AzP+F2A==" spinCount="100000" sheet="1" autoFilter="0"/>
  <sortState ref="E7:E43">
    <sortCondition ref="E7"/>
  </sortState>
  <mergeCells count="7">
    <mergeCell ref="F5:Q5"/>
    <mergeCell ref="F2:Q2"/>
    <mergeCell ref="F3:Q3"/>
    <mergeCell ref="G4:I4"/>
    <mergeCell ref="J4:L4"/>
    <mergeCell ref="M4:O4"/>
    <mergeCell ref="P4:Q4"/>
  </mergeCells>
  <printOptions horizontalCentered="1"/>
  <pageMargins left="0.35433070866141736" right="0.35433070866141736" top="0.55118110236220474" bottom="0.55118110236220474" header="0.43307086614173229" footer="0.23622047244094491"/>
  <pageSetup paperSize="9" scale="45" orientation="landscape" r:id="rId1"/>
  <headerFooter>
    <oddFooter>&amp;LEuropean Banking Authority&amp;REnd-2018 G-SII disclosure exercise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0.79998168889431442"/>
    <pageSetUpPr fitToPage="1"/>
  </sheetPr>
  <dimension ref="A1:U62"/>
  <sheetViews>
    <sheetView showGridLines="0" view="pageBreakPreview" zoomScale="60" zoomScaleNormal="50" workbookViewId="0">
      <pane xSplit="5" ySplit="6" topLeftCell="F7" activePane="bottomRight" state="frozen"/>
      <selection activeCell="E1" sqref="E1:E1048576"/>
      <selection pane="topRight" activeCell="E1" sqref="E1:E1048576"/>
      <selection pane="bottomLeft" activeCell="E1" sqref="E1:E1048576"/>
      <selection pane="bottomRight" activeCell="E1" sqref="E1:E1048576"/>
    </sheetView>
  </sheetViews>
  <sheetFormatPr defaultColWidth="0" defaultRowHeight="15.75" customHeight="1" zeroHeight="1"/>
  <cols>
    <col min="1" max="4" width="10.7109375" style="222" hidden="1" customWidth="1"/>
    <col min="5" max="5" width="50.7109375" style="223" customWidth="1"/>
    <col min="6" max="6" width="20.7109375" style="222" customWidth="1"/>
    <col min="7" max="7" width="20.7109375" style="275" customWidth="1"/>
    <col min="8" max="17" width="20.7109375" style="222" customWidth="1"/>
    <col min="18" max="18" width="4.7109375" style="222" customWidth="1"/>
    <col min="19" max="21" width="9.140625" style="222" customWidth="1"/>
    <col min="22" max="16384" width="9.140625" style="222" hidden="1"/>
  </cols>
  <sheetData>
    <row r="1" spans="5:17" ht="15.75" customHeight="1">
      <c r="F1" s="224" t="s">
        <v>373</v>
      </c>
      <c r="G1" s="225" t="s">
        <v>31</v>
      </c>
      <c r="H1" s="224" t="s">
        <v>374</v>
      </c>
      <c r="I1" s="224" t="s">
        <v>375</v>
      </c>
      <c r="J1" s="224" t="s">
        <v>376</v>
      </c>
      <c r="K1" s="224" t="s">
        <v>377</v>
      </c>
      <c r="L1" s="224" t="s">
        <v>378</v>
      </c>
      <c r="M1" s="224" t="s">
        <v>81</v>
      </c>
      <c r="N1" s="224" t="s">
        <v>379</v>
      </c>
      <c r="O1" s="224" t="s">
        <v>89</v>
      </c>
      <c r="P1" s="224" t="s">
        <v>380</v>
      </c>
      <c r="Q1" s="224" t="s">
        <v>381</v>
      </c>
    </row>
    <row r="2" spans="5:17" s="226" customFormat="1" ht="24" customHeight="1" thickBot="1">
      <c r="E2" s="227"/>
      <c r="F2" s="520" t="s">
        <v>516</v>
      </c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</row>
    <row r="3" spans="5:17" s="228" customFormat="1" ht="24" customHeight="1">
      <c r="E3" s="229" t="s">
        <v>310</v>
      </c>
      <c r="F3" s="521" t="s">
        <v>311</v>
      </c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3"/>
    </row>
    <row r="4" spans="5:17" s="230" customFormat="1" ht="18.75">
      <c r="E4" s="231"/>
      <c r="F4" s="232" t="s">
        <v>312</v>
      </c>
      <c r="G4" s="524" t="s">
        <v>313</v>
      </c>
      <c r="H4" s="524"/>
      <c r="I4" s="524"/>
      <c r="J4" s="525" t="s">
        <v>314</v>
      </c>
      <c r="K4" s="525"/>
      <c r="L4" s="525"/>
      <c r="M4" s="526" t="s">
        <v>315</v>
      </c>
      <c r="N4" s="526"/>
      <c r="O4" s="526"/>
      <c r="P4" s="527" t="s">
        <v>316</v>
      </c>
      <c r="Q4" s="527"/>
    </row>
    <row r="5" spans="5:17" s="230" customFormat="1" ht="18.75">
      <c r="E5" s="231"/>
      <c r="F5" s="517" t="s">
        <v>317</v>
      </c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519"/>
    </row>
    <row r="6" spans="5:17" ht="110.25" customHeight="1" thickBot="1">
      <c r="E6" s="233" t="s">
        <v>318</v>
      </c>
      <c r="F6" s="234" t="s">
        <v>382</v>
      </c>
      <c r="G6" s="235" t="s">
        <v>319</v>
      </c>
      <c r="H6" s="236" t="s">
        <v>320</v>
      </c>
      <c r="I6" s="237" t="s">
        <v>321</v>
      </c>
      <c r="J6" s="238" t="s">
        <v>322</v>
      </c>
      <c r="K6" s="239" t="s">
        <v>323</v>
      </c>
      <c r="L6" s="240" t="s">
        <v>324</v>
      </c>
      <c r="M6" s="241" t="s">
        <v>383</v>
      </c>
      <c r="N6" s="242" t="s">
        <v>325</v>
      </c>
      <c r="O6" s="243" t="s">
        <v>326</v>
      </c>
      <c r="P6" s="244" t="s">
        <v>327</v>
      </c>
      <c r="Q6" s="245" t="s">
        <v>328</v>
      </c>
    </row>
    <row r="7" spans="5:17" s="226" customFormat="1" ht="24.95" customHeight="1">
      <c r="E7" s="246" t="s">
        <v>243</v>
      </c>
      <c r="F7" s="247">
        <v>421707.62530000001</v>
      </c>
      <c r="G7" s="248">
        <v>52974.052000000003</v>
      </c>
      <c r="H7" s="249">
        <v>44558.413326000002</v>
      </c>
      <c r="I7" s="250">
        <v>84892</v>
      </c>
      <c r="J7" s="251">
        <v>574979.28140841157</v>
      </c>
      <c r="K7" s="249">
        <v>112395.912</v>
      </c>
      <c r="L7" s="252">
        <v>4056.2559999999999</v>
      </c>
      <c r="M7" s="251">
        <v>947002</v>
      </c>
      <c r="N7" s="249">
        <v>1125</v>
      </c>
      <c r="O7" s="252">
        <v>1321</v>
      </c>
      <c r="P7" s="251">
        <v>94970.361000000004</v>
      </c>
      <c r="Q7" s="252">
        <v>117309.071</v>
      </c>
    </row>
    <row r="8" spans="5:17" s="226" customFormat="1" ht="24.95" customHeight="1">
      <c r="E8" s="494" t="s">
        <v>245</v>
      </c>
      <c r="F8" s="253">
        <v>211182.77753939002</v>
      </c>
      <c r="G8" s="254">
        <v>35384.270932019994</v>
      </c>
      <c r="H8" s="255">
        <v>37948.175392129997</v>
      </c>
      <c r="I8" s="256">
        <v>47116.872058269997</v>
      </c>
      <c r="J8" s="257">
        <v>784561.17113762209</v>
      </c>
      <c r="K8" s="255">
        <v>117544.511</v>
      </c>
      <c r="L8" s="258">
        <v>12437.833000000001</v>
      </c>
      <c r="M8" s="257">
        <v>332319.99113214749</v>
      </c>
      <c r="N8" s="255">
        <v>690.11800000000005</v>
      </c>
      <c r="O8" s="258">
        <v>690.60599999999999</v>
      </c>
      <c r="P8" s="257">
        <v>8804.1662390000001</v>
      </c>
      <c r="Q8" s="258">
        <v>23336.519476000001</v>
      </c>
    </row>
    <row r="9" spans="5:17" s="226" customFormat="1" ht="24.95" customHeight="1">
      <c r="E9" s="246" t="s">
        <v>246</v>
      </c>
      <c r="F9" s="253">
        <v>212493.35845458001</v>
      </c>
      <c r="G9" s="254">
        <v>22171.210999999999</v>
      </c>
      <c r="H9" s="255">
        <v>17026.074000000001</v>
      </c>
      <c r="I9" s="256">
        <v>10171.342000000001</v>
      </c>
      <c r="J9" s="257">
        <v>442880.09</v>
      </c>
      <c r="K9" s="255">
        <v>135100</v>
      </c>
      <c r="L9" s="258">
        <v>0</v>
      </c>
      <c r="M9" s="257">
        <v>40567.942000000003</v>
      </c>
      <c r="N9" s="255">
        <v>7736.0259999999998</v>
      </c>
      <c r="O9" s="258">
        <v>126.63200000000001</v>
      </c>
      <c r="P9" s="257">
        <v>557.88599999999997</v>
      </c>
      <c r="Q9" s="258">
        <v>557.88599999999997</v>
      </c>
    </row>
    <row r="10" spans="5:17" s="226" customFormat="1" ht="24.95" customHeight="1">
      <c r="E10" s="246" t="s">
        <v>248</v>
      </c>
      <c r="F10" s="259">
        <v>1962639.6087325828</v>
      </c>
      <c r="G10" s="260">
        <v>259692.13215846021</v>
      </c>
      <c r="H10" s="261">
        <v>162232.76437657161</v>
      </c>
      <c r="I10" s="262">
        <v>243855.46774988642</v>
      </c>
      <c r="J10" s="263">
        <v>39112492.711110696</v>
      </c>
      <c r="K10" s="261">
        <v>236255.74323479238</v>
      </c>
      <c r="L10" s="264">
        <v>312619.73914791254</v>
      </c>
      <c r="M10" s="263">
        <v>48244294.101830177</v>
      </c>
      <c r="N10" s="261">
        <v>157026.508307816</v>
      </c>
      <c r="O10" s="264">
        <v>39479.758054621394</v>
      </c>
      <c r="P10" s="263">
        <v>701445.36391244002</v>
      </c>
      <c r="Q10" s="264">
        <v>583873.01608283049</v>
      </c>
    </row>
    <row r="11" spans="5:17" s="226" customFormat="1" ht="24.95" customHeight="1">
      <c r="E11" s="246" t="s">
        <v>297</v>
      </c>
      <c r="F11" s="259">
        <v>289756.51520661876</v>
      </c>
      <c r="G11" s="260">
        <v>72793.348768341835</v>
      </c>
      <c r="H11" s="261">
        <v>108240.19402811196</v>
      </c>
      <c r="I11" s="262">
        <v>78342.672928332875</v>
      </c>
      <c r="J11" s="263">
        <v>2694467.2132430645</v>
      </c>
      <c r="K11" s="261">
        <v>85168.14</v>
      </c>
      <c r="L11" s="264">
        <v>6952.9765024438457</v>
      </c>
      <c r="M11" s="263">
        <v>1425525.7312519357</v>
      </c>
      <c r="N11" s="261">
        <v>3941.3870000000002</v>
      </c>
      <c r="O11" s="264">
        <v>4478</v>
      </c>
      <c r="P11" s="263">
        <v>70053.710999999996</v>
      </c>
      <c r="Q11" s="264">
        <v>20748.712</v>
      </c>
    </row>
    <row r="12" spans="5:17" s="226" customFormat="1" ht="24.95" customHeight="1">
      <c r="E12" s="246" t="s">
        <v>251</v>
      </c>
      <c r="F12" s="259">
        <v>681163.78104474302</v>
      </c>
      <c r="G12" s="260">
        <v>36559.898771566666</v>
      </c>
      <c r="H12" s="261">
        <v>47165.522316194772</v>
      </c>
      <c r="I12" s="262">
        <v>146605.25260437006</v>
      </c>
      <c r="J12" s="263">
        <v>6048306.3802728523</v>
      </c>
      <c r="K12" s="261">
        <v>573882.17500000005</v>
      </c>
      <c r="L12" s="264">
        <v>26197.778999999999</v>
      </c>
      <c r="M12" s="263">
        <v>1809907.2736984405</v>
      </c>
      <c r="N12" s="261">
        <v>32632.698039418145</v>
      </c>
      <c r="O12" s="264">
        <v>887.39</v>
      </c>
      <c r="P12" s="263">
        <v>260238.663</v>
      </c>
      <c r="Q12" s="264">
        <v>275213.94500000001</v>
      </c>
    </row>
    <row r="13" spans="5:17" s="226" customFormat="1" ht="24.95" customHeight="1">
      <c r="E13" s="246" t="s">
        <v>253</v>
      </c>
      <c r="F13" s="259">
        <v>2031623.0665639413</v>
      </c>
      <c r="G13" s="260">
        <v>205328.77704709404</v>
      </c>
      <c r="H13" s="261">
        <v>435011.48256100493</v>
      </c>
      <c r="I13" s="262">
        <v>313862.014043</v>
      </c>
      <c r="J13" s="263">
        <v>49556784.210087873</v>
      </c>
      <c r="K13" s="261">
        <v>4181078.2609963547</v>
      </c>
      <c r="L13" s="264">
        <v>189229.79399329654</v>
      </c>
      <c r="M13" s="263">
        <v>39104387</v>
      </c>
      <c r="N13" s="261">
        <v>185202.85773930623</v>
      </c>
      <c r="O13" s="264">
        <v>20589.658828881795</v>
      </c>
      <c r="P13" s="263">
        <v>876694.95532243676</v>
      </c>
      <c r="Q13" s="264">
        <v>584177.37924670591</v>
      </c>
    </row>
    <row r="14" spans="5:17" s="226" customFormat="1" ht="24.95" customHeight="1">
      <c r="E14" s="246" t="s">
        <v>255</v>
      </c>
      <c r="F14" s="259">
        <v>1235027</v>
      </c>
      <c r="G14" s="260">
        <v>106016</v>
      </c>
      <c r="H14" s="261">
        <v>161284</v>
      </c>
      <c r="I14" s="262">
        <v>261906</v>
      </c>
      <c r="J14" s="263">
        <v>24395138.554522105</v>
      </c>
      <c r="K14" s="261">
        <v>80900</v>
      </c>
      <c r="L14" s="264">
        <v>48513</v>
      </c>
      <c r="M14" s="263">
        <v>10521128</v>
      </c>
      <c r="N14" s="261">
        <v>6329</v>
      </c>
      <c r="O14" s="264">
        <v>14959</v>
      </c>
      <c r="P14" s="263">
        <v>236908</v>
      </c>
      <c r="Q14" s="264">
        <v>57925</v>
      </c>
    </row>
    <row r="15" spans="5:17" s="226" customFormat="1" ht="24.95" customHeight="1">
      <c r="E15" s="246" t="s">
        <v>299</v>
      </c>
      <c r="F15" s="259">
        <v>686192</v>
      </c>
      <c r="G15" s="260">
        <v>196056</v>
      </c>
      <c r="H15" s="261">
        <v>198439</v>
      </c>
      <c r="I15" s="262">
        <v>96284</v>
      </c>
      <c r="J15" s="263">
        <v>27556575.86131496</v>
      </c>
      <c r="K15" s="261">
        <v>192435.52185709</v>
      </c>
      <c r="L15" s="264">
        <v>25429</v>
      </c>
      <c r="M15" s="263">
        <v>7294752</v>
      </c>
      <c r="N15" s="261">
        <v>48706</v>
      </c>
      <c r="O15" s="264">
        <v>2182</v>
      </c>
      <c r="P15" s="263">
        <v>260690</v>
      </c>
      <c r="Q15" s="264">
        <v>133954</v>
      </c>
    </row>
    <row r="16" spans="5:17" s="226" customFormat="1" ht="24.95" customHeight="1">
      <c r="E16" s="246" t="s">
        <v>257</v>
      </c>
      <c r="F16" s="259">
        <v>1746395</v>
      </c>
      <c r="G16" s="260">
        <v>163301</v>
      </c>
      <c r="H16" s="261">
        <v>286461.48778469954</v>
      </c>
      <c r="I16" s="262">
        <v>250135</v>
      </c>
      <c r="J16" s="263">
        <v>20175277</v>
      </c>
      <c r="K16" s="261">
        <v>2254000</v>
      </c>
      <c r="L16" s="264">
        <v>65360</v>
      </c>
      <c r="M16" s="263">
        <v>13817621</v>
      </c>
      <c r="N16" s="261">
        <v>62091</v>
      </c>
      <c r="O16" s="264">
        <v>7462</v>
      </c>
      <c r="P16" s="263">
        <v>355550</v>
      </c>
      <c r="Q16" s="264">
        <v>305124</v>
      </c>
    </row>
    <row r="17" spans="5:17" s="226" customFormat="1" ht="24.95" customHeight="1">
      <c r="E17" s="246" t="s">
        <v>259</v>
      </c>
      <c r="F17" s="259">
        <v>635772.76807416882</v>
      </c>
      <c r="G17" s="260">
        <v>53684.815587175472</v>
      </c>
      <c r="H17" s="261">
        <v>45729.347452645066</v>
      </c>
      <c r="I17" s="262">
        <v>136575.71214132893</v>
      </c>
      <c r="J17" s="263">
        <v>5347472.2594455341</v>
      </c>
      <c r="K17" s="261">
        <v>269863</v>
      </c>
      <c r="L17" s="264">
        <v>1120</v>
      </c>
      <c r="M17" s="263">
        <v>658495.66599999997</v>
      </c>
      <c r="N17" s="261">
        <v>26867.194998852847</v>
      </c>
      <c r="O17" s="264">
        <v>4018.5768258253988</v>
      </c>
      <c r="P17" s="263">
        <v>75917.623430000007</v>
      </c>
      <c r="Q17" s="264">
        <v>42869.132821849191</v>
      </c>
    </row>
    <row r="18" spans="5:17" s="226" customFormat="1" ht="24.95" customHeight="1">
      <c r="E18" s="246" t="s">
        <v>261</v>
      </c>
      <c r="F18" s="259">
        <v>474469.65387711767</v>
      </c>
      <c r="G18" s="260">
        <v>74132.967071550083</v>
      </c>
      <c r="H18" s="261">
        <v>16520.022009668595</v>
      </c>
      <c r="I18" s="262">
        <v>154333.38826670908</v>
      </c>
      <c r="J18" s="263">
        <v>290406.17210109666</v>
      </c>
      <c r="K18" s="261">
        <v>78650.141546974992</v>
      </c>
      <c r="L18" s="264">
        <v>99419.983293695972</v>
      </c>
      <c r="M18" s="263">
        <v>6332416.5897256145</v>
      </c>
      <c r="N18" s="261">
        <v>5332.5379133489996</v>
      </c>
      <c r="O18" s="264">
        <v>1775.7698469019999</v>
      </c>
      <c r="P18" s="263">
        <v>178818.05288872748</v>
      </c>
      <c r="Q18" s="264">
        <v>281982.44025650178</v>
      </c>
    </row>
    <row r="19" spans="5:17" s="226" customFormat="1" ht="24.95" customHeight="1">
      <c r="E19" s="246" t="s">
        <v>301</v>
      </c>
      <c r="F19" s="259">
        <v>1747748.1287083481</v>
      </c>
      <c r="G19" s="260">
        <v>303108.21325123595</v>
      </c>
      <c r="H19" s="261">
        <v>249661.90138168604</v>
      </c>
      <c r="I19" s="262">
        <v>198552.2475152</v>
      </c>
      <c r="J19" s="263">
        <v>164892429.8037473</v>
      </c>
      <c r="K19" s="261">
        <v>3114659.9517211849</v>
      </c>
      <c r="L19" s="264">
        <v>319512</v>
      </c>
      <c r="M19" s="263">
        <v>49579006.43731755</v>
      </c>
      <c r="N19" s="261">
        <v>130131.50194777998</v>
      </c>
      <c r="O19" s="264">
        <v>27383.938968800001</v>
      </c>
      <c r="P19" s="263">
        <v>762580.20600000001</v>
      </c>
      <c r="Q19" s="264">
        <v>674204.62699999998</v>
      </c>
    </row>
    <row r="20" spans="5:17" s="226" customFormat="1" ht="24.95" customHeight="1">
      <c r="E20" s="246" t="s">
        <v>263</v>
      </c>
      <c r="F20" s="259">
        <v>287606.12399665877</v>
      </c>
      <c r="G20" s="260">
        <v>39135.691798155611</v>
      </c>
      <c r="H20" s="261">
        <v>23018.287850819728</v>
      </c>
      <c r="I20" s="262">
        <v>106936.47828103631</v>
      </c>
      <c r="J20" s="263">
        <v>13245970.683315551</v>
      </c>
      <c r="K20" s="261">
        <v>137390.88793500001</v>
      </c>
      <c r="L20" s="264">
        <v>16806.189463863346</v>
      </c>
      <c r="M20" s="263">
        <v>714603.71546586941</v>
      </c>
      <c r="N20" s="261">
        <v>1766.8684319015363</v>
      </c>
      <c r="O20" s="264">
        <v>16024.055502618612</v>
      </c>
      <c r="P20" s="263">
        <v>98883.175532399997</v>
      </c>
      <c r="Q20" s="264">
        <v>88838.904494138711</v>
      </c>
    </row>
    <row r="21" spans="5:17" s="226" customFormat="1" ht="24.95" customHeight="1">
      <c r="E21" s="246" t="s">
        <v>303</v>
      </c>
      <c r="F21" s="259">
        <v>335983.80239999999</v>
      </c>
      <c r="G21" s="260">
        <v>140782.09414082678</v>
      </c>
      <c r="H21" s="261">
        <v>123554.42801095558</v>
      </c>
      <c r="I21" s="262">
        <v>61761.766000000003</v>
      </c>
      <c r="J21" s="263">
        <v>4100120.248890148</v>
      </c>
      <c r="K21" s="261">
        <v>525145.299</v>
      </c>
      <c r="L21" s="264">
        <v>17146.5</v>
      </c>
      <c r="M21" s="263">
        <v>970581.68599999999</v>
      </c>
      <c r="N21" s="261">
        <v>19369.70681619101</v>
      </c>
      <c r="O21" s="264">
        <v>3120</v>
      </c>
      <c r="P21" s="263">
        <v>80159.858999999997</v>
      </c>
      <c r="Q21" s="264">
        <v>48387.758999999998</v>
      </c>
    </row>
    <row r="22" spans="5:17" s="226" customFormat="1" ht="24.95" customHeight="1">
      <c r="E22" s="246" t="s">
        <v>264</v>
      </c>
      <c r="F22" s="259">
        <v>230991.54858738001</v>
      </c>
      <c r="G22" s="260">
        <v>21076.853616384982</v>
      </c>
      <c r="H22" s="261">
        <v>23856.930433701578</v>
      </c>
      <c r="I22" s="262">
        <v>43739.284774350002</v>
      </c>
      <c r="J22" s="263">
        <v>5888810.952071025</v>
      </c>
      <c r="K22" s="261">
        <v>214340</v>
      </c>
      <c r="L22" s="264">
        <v>69</v>
      </c>
      <c r="M22" s="263">
        <v>259861</v>
      </c>
      <c r="N22" s="261">
        <v>10311.244741449998</v>
      </c>
      <c r="O22" s="264">
        <v>331</v>
      </c>
      <c r="P22" s="263">
        <v>105063.302</v>
      </c>
      <c r="Q22" s="264">
        <v>94755.839000000007</v>
      </c>
    </row>
    <row r="23" spans="5:17" s="226" customFormat="1" ht="24.95" customHeight="1">
      <c r="E23" s="246" t="s">
        <v>267</v>
      </c>
      <c r="F23" s="259">
        <v>323792.993369648</v>
      </c>
      <c r="G23" s="260">
        <v>24899.051346381693</v>
      </c>
      <c r="H23" s="261">
        <v>30298.211914833872</v>
      </c>
      <c r="I23" s="262">
        <v>154338.43311351762</v>
      </c>
      <c r="J23" s="263">
        <v>12918112.16156131</v>
      </c>
      <c r="K23" s="261">
        <v>173606.79925400001</v>
      </c>
      <c r="L23" s="264">
        <v>35.924755225863002</v>
      </c>
      <c r="M23" s="263">
        <v>889280.55657762301</v>
      </c>
      <c r="N23" s="261">
        <v>6172.5435006287498</v>
      </c>
      <c r="O23" s="264">
        <v>146.77224503641</v>
      </c>
      <c r="P23" s="263">
        <v>118384.05332091611</v>
      </c>
      <c r="Q23" s="264">
        <v>68878.146213929518</v>
      </c>
    </row>
    <row r="24" spans="5:17" s="226" customFormat="1" ht="24.95" customHeight="1">
      <c r="E24" s="246" t="s">
        <v>305</v>
      </c>
      <c r="F24" s="259">
        <v>205373.3675947866</v>
      </c>
      <c r="G24" s="260">
        <v>46672.664637967995</v>
      </c>
      <c r="H24" s="261">
        <v>82525.325754220001</v>
      </c>
      <c r="I24" s="262">
        <v>54761.68896105</v>
      </c>
      <c r="J24" s="263">
        <v>2116724.6141202315</v>
      </c>
      <c r="K24" s="261">
        <v>120200</v>
      </c>
      <c r="L24" s="264">
        <v>8473</v>
      </c>
      <c r="M24" s="263">
        <v>546818.28718191001</v>
      </c>
      <c r="N24" s="261">
        <v>21445.895414510003</v>
      </c>
      <c r="O24" s="264">
        <v>574.69375480999997</v>
      </c>
      <c r="P24" s="263">
        <v>49946.220999999998</v>
      </c>
      <c r="Q24" s="264">
        <v>11287.686</v>
      </c>
    </row>
    <row r="25" spans="5:17" s="226" customFormat="1" ht="24.95" customHeight="1">
      <c r="E25" s="246" t="s">
        <v>269</v>
      </c>
      <c r="F25" s="259">
        <v>2414659.9732727744</v>
      </c>
      <c r="G25" s="260">
        <v>396150.96410148859</v>
      </c>
      <c r="H25" s="261">
        <v>351346.20245102601</v>
      </c>
      <c r="I25" s="262">
        <v>313259.66521951143</v>
      </c>
      <c r="J25" s="263">
        <v>56572184.993503354</v>
      </c>
      <c r="K25" s="261">
        <v>4491000.7121357583</v>
      </c>
      <c r="L25" s="264">
        <v>255861.42739821313</v>
      </c>
      <c r="M25" s="263">
        <v>23786938.022958066</v>
      </c>
      <c r="N25" s="261">
        <v>186014.79216260699</v>
      </c>
      <c r="O25" s="264">
        <v>10712.8401463464</v>
      </c>
      <c r="P25" s="263">
        <v>1109379.8883798777</v>
      </c>
      <c r="Q25" s="264">
        <v>1238647.0713683756</v>
      </c>
    </row>
    <row r="26" spans="5:17" s="226" customFormat="1" ht="24.95" customHeight="1">
      <c r="E26" s="246" t="s">
        <v>271</v>
      </c>
      <c r="F26" s="259">
        <v>934934.3</v>
      </c>
      <c r="G26" s="260">
        <v>120153</v>
      </c>
      <c r="H26" s="261">
        <v>112744</v>
      </c>
      <c r="I26" s="262">
        <v>136282</v>
      </c>
      <c r="J26" s="263">
        <v>19088070.55060555</v>
      </c>
      <c r="K26" s="261">
        <v>172406</v>
      </c>
      <c r="L26" s="264">
        <v>26770</v>
      </c>
      <c r="M26" s="263">
        <v>3445785</v>
      </c>
      <c r="N26" s="261">
        <v>34469</v>
      </c>
      <c r="O26" s="264">
        <v>2601</v>
      </c>
      <c r="P26" s="263">
        <v>469701</v>
      </c>
      <c r="Q26" s="264">
        <v>456301</v>
      </c>
    </row>
    <row r="27" spans="5:17" s="226" customFormat="1" ht="24.95" customHeight="1">
      <c r="E27" s="246" t="s">
        <v>272</v>
      </c>
      <c r="F27" s="259">
        <v>686739.46308654896</v>
      </c>
      <c r="G27" s="260">
        <v>91100.21650237967</v>
      </c>
      <c r="H27" s="261">
        <v>52929.119468812773</v>
      </c>
      <c r="I27" s="262">
        <v>173891.97015196012</v>
      </c>
      <c r="J27" s="263">
        <v>10485571.55860276</v>
      </c>
      <c r="K27" s="261">
        <v>579084</v>
      </c>
      <c r="L27" s="264">
        <v>7.3956210000000002</v>
      </c>
      <c r="M27" s="263">
        <v>2593371.5350000001</v>
      </c>
      <c r="N27" s="261">
        <v>19469.662976334497</v>
      </c>
      <c r="O27" s="264">
        <v>6026</v>
      </c>
      <c r="P27" s="263">
        <v>101155</v>
      </c>
      <c r="Q27" s="264">
        <v>125619</v>
      </c>
    </row>
    <row r="28" spans="5:17" s="226" customFormat="1" ht="24.95" customHeight="1">
      <c r="E28" s="246" t="s">
        <v>274</v>
      </c>
      <c r="F28" s="259">
        <v>236939.41234585541</v>
      </c>
      <c r="G28" s="260">
        <v>26156.921228235184</v>
      </c>
      <c r="H28" s="261">
        <v>34568.216102561419</v>
      </c>
      <c r="I28" s="262">
        <v>28957</v>
      </c>
      <c r="J28" s="263">
        <v>4124870.8889150168</v>
      </c>
      <c r="K28" s="261">
        <v>210419.52000000002</v>
      </c>
      <c r="L28" s="264">
        <v>0</v>
      </c>
      <c r="M28" s="263">
        <v>448695.977691776</v>
      </c>
      <c r="N28" s="261">
        <v>3771</v>
      </c>
      <c r="O28" s="264">
        <v>3582</v>
      </c>
      <c r="P28" s="263">
        <v>98266</v>
      </c>
      <c r="Q28" s="264">
        <v>109623</v>
      </c>
    </row>
    <row r="29" spans="5:17" s="226" customFormat="1" ht="24.95" customHeight="1">
      <c r="E29" s="246" t="s">
        <v>275</v>
      </c>
      <c r="F29" s="259">
        <v>376236.27477390075</v>
      </c>
      <c r="G29" s="260">
        <v>18550.966985513955</v>
      </c>
      <c r="H29" s="261">
        <v>21009.781394594957</v>
      </c>
      <c r="I29" s="262">
        <v>82359.205945693</v>
      </c>
      <c r="J29" s="263">
        <v>2376029.2774501103</v>
      </c>
      <c r="K29" s="261">
        <v>107207.71434506001</v>
      </c>
      <c r="L29" s="264">
        <v>140</v>
      </c>
      <c r="M29" s="263">
        <v>428133.07999619411</v>
      </c>
      <c r="N29" s="261">
        <v>4654.7399186463617</v>
      </c>
      <c r="O29" s="264">
        <v>1697.7059999999999</v>
      </c>
      <c r="P29" s="263">
        <v>17367.192999999999</v>
      </c>
      <c r="Q29" s="264">
        <v>43.866</v>
      </c>
    </row>
    <row r="30" spans="5:17" s="226" customFormat="1" ht="24.95" customHeight="1">
      <c r="E30" s="246" t="s">
        <v>306</v>
      </c>
      <c r="F30" s="259">
        <v>312590.79452339001</v>
      </c>
      <c r="G30" s="260">
        <v>132618.01236426999</v>
      </c>
      <c r="H30" s="261">
        <v>125891.151492</v>
      </c>
      <c r="I30" s="262">
        <v>57214.709179080004</v>
      </c>
      <c r="J30" s="263">
        <v>4615120.8438748792</v>
      </c>
      <c r="K30" s="261">
        <v>220710.54218579998</v>
      </c>
      <c r="L30" s="264">
        <v>21621.31</v>
      </c>
      <c r="M30" s="263">
        <v>1228572.8984795304</v>
      </c>
      <c r="N30" s="261">
        <v>26640.922036894004</v>
      </c>
      <c r="O30" s="264">
        <v>2204.18790119</v>
      </c>
      <c r="P30" s="263">
        <v>76883.712</v>
      </c>
      <c r="Q30" s="264">
        <v>31478.994999999999</v>
      </c>
    </row>
    <row r="31" spans="5:17" s="226" customFormat="1" ht="24.95" customHeight="1">
      <c r="E31" s="246" t="s">
        <v>277</v>
      </c>
      <c r="F31" s="259">
        <v>999270.27278693754</v>
      </c>
      <c r="G31" s="260">
        <v>46487.78617003929</v>
      </c>
      <c r="H31" s="261">
        <v>42660.66026333355</v>
      </c>
      <c r="I31" s="262">
        <v>210758.066412488</v>
      </c>
      <c r="J31" s="263">
        <v>32207618.697860066</v>
      </c>
      <c r="K31" s="261">
        <v>12206.367055238043</v>
      </c>
      <c r="L31" s="264">
        <v>12180.64051596</v>
      </c>
      <c r="M31" s="263">
        <v>6284904.3979959171</v>
      </c>
      <c r="N31" s="261">
        <v>11441.765621048</v>
      </c>
      <c r="O31" s="264">
        <v>9235.9361864000002</v>
      </c>
      <c r="P31" s="263">
        <v>80653.712351911992</v>
      </c>
      <c r="Q31" s="264">
        <v>136637.87930828001</v>
      </c>
    </row>
    <row r="32" spans="5:17" s="226" customFormat="1" ht="24.95" customHeight="1">
      <c r="E32" s="246" t="s">
        <v>279</v>
      </c>
      <c r="F32" s="259">
        <v>253251.52928110558</v>
      </c>
      <c r="G32" s="260">
        <v>2948.3027462559999</v>
      </c>
      <c r="H32" s="261">
        <v>7647.8349512320001</v>
      </c>
      <c r="I32" s="262">
        <v>37491.903555623998</v>
      </c>
      <c r="J32" s="263">
        <v>1021557.7089330708</v>
      </c>
      <c r="K32" s="261">
        <v>0</v>
      </c>
      <c r="L32" s="264">
        <v>0</v>
      </c>
      <c r="M32" s="263">
        <v>134820.6788768</v>
      </c>
      <c r="N32" s="261">
        <v>3418.4958612</v>
      </c>
      <c r="O32" s="264">
        <v>98.356723024000004</v>
      </c>
      <c r="P32" s="263">
        <v>7904.5220088799997</v>
      </c>
      <c r="Q32" s="264">
        <v>7903.3225366480001</v>
      </c>
    </row>
    <row r="33" spans="5:18" s="226" customFormat="1" ht="24.95" customHeight="1">
      <c r="E33" s="246" t="s">
        <v>281</v>
      </c>
      <c r="F33" s="259">
        <v>663362.29999999993</v>
      </c>
      <c r="G33" s="260">
        <v>91594</v>
      </c>
      <c r="H33" s="261">
        <v>66764</v>
      </c>
      <c r="I33" s="262">
        <v>234109</v>
      </c>
      <c r="J33" s="263">
        <v>13532755.093936101</v>
      </c>
      <c r="K33" s="261">
        <v>627942</v>
      </c>
      <c r="L33" s="264">
        <v>37233</v>
      </c>
      <c r="M33" s="263">
        <v>6037650</v>
      </c>
      <c r="N33" s="261">
        <v>8533</v>
      </c>
      <c r="O33" s="264">
        <v>2966</v>
      </c>
      <c r="P33" s="263">
        <v>385793</v>
      </c>
      <c r="Q33" s="264">
        <v>312891</v>
      </c>
    </row>
    <row r="34" spans="5:18" s="226" customFormat="1" ht="24.95" customHeight="1">
      <c r="E34" s="246" t="s">
        <v>308</v>
      </c>
      <c r="F34" s="259">
        <v>225518.96919999999</v>
      </c>
      <c r="G34" s="260">
        <v>57653.452228000002</v>
      </c>
      <c r="H34" s="261">
        <v>50555.728000000003</v>
      </c>
      <c r="I34" s="262">
        <v>75994.701000000001</v>
      </c>
      <c r="J34" s="263">
        <v>4901116.0484523475</v>
      </c>
      <c r="K34" s="261">
        <v>61635.538999999997</v>
      </c>
      <c r="L34" s="264">
        <v>9309.33</v>
      </c>
      <c r="M34" s="263">
        <v>314917.18800000002</v>
      </c>
      <c r="N34" s="261">
        <v>21668.655999999999</v>
      </c>
      <c r="O34" s="264">
        <v>414.89400000000001</v>
      </c>
      <c r="P34" s="263">
        <v>66154.289000000004</v>
      </c>
      <c r="Q34" s="264">
        <v>28385.895</v>
      </c>
    </row>
    <row r="35" spans="5:18" s="226" customFormat="1" ht="24.95" customHeight="1">
      <c r="E35" s="246" t="s">
        <v>283</v>
      </c>
      <c r="F35" s="259">
        <v>731867.1</v>
      </c>
      <c r="G35" s="260">
        <v>45189</v>
      </c>
      <c r="H35" s="261">
        <v>44298</v>
      </c>
      <c r="I35" s="262">
        <v>206914</v>
      </c>
      <c r="J35" s="263">
        <v>18966425.467164461</v>
      </c>
      <c r="K35" s="261">
        <v>8237</v>
      </c>
      <c r="L35" s="264">
        <v>13995</v>
      </c>
      <c r="M35" s="263">
        <v>2821127</v>
      </c>
      <c r="N35" s="261">
        <v>1521</v>
      </c>
      <c r="O35" s="264">
        <v>2438</v>
      </c>
      <c r="P35" s="263">
        <v>232168</v>
      </c>
      <c r="Q35" s="264">
        <v>73823</v>
      </c>
    </row>
    <row r="36" spans="5:18" s="226" customFormat="1" ht="24.95" customHeight="1">
      <c r="E36" s="246" t="s">
        <v>285</v>
      </c>
      <c r="F36" s="259">
        <v>1394037.7831221577</v>
      </c>
      <c r="G36" s="260">
        <v>208002.87869558399</v>
      </c>
      <c r="H36" s="261">
        <v>199022.43009459999</v>
      </c>
      <c r="I36" s="262">
        <v>140782.05586984</v>
      </c>
      <c r="J36" s="263">
        <v>47446896.829188056</v>
      </c>
      <c r="K36" s="261">
        <v>61517.332362583998</v>
      </c>
      <c r="L36" s="264">
        <v>115440.806024376</v>
      </c>
      <c r="M36" s="263">
        <v>45795869.009315714</v>
      </c>
      <c r="N36" s="261">
        <v>38064.051810288001</v>
      </c>
      <c r="O36" s="264">
        <v>8109.6317605519998</v>
      </c>
      <c r="P36" s="263">
        <v>460958.37822983199</v>
      </c>
      <c r="Q36" s="264">
        <v>346654.67188139202</v>
      </c>
    </row>
    <row r="37" spans="5:18" s="226" customFormat="1" ht="24.95" customHeight="1">
      <c r="E37" s="246" t="s">
        <v>286</v>
      </c>
      <c r="F37" s="259">
        <v>1379106.7149738988</v>
      </c>
      <c r="G37" s="260">
        <v>102202.22977150943</v>
      </c>
      <c r="H37" s="261">
        <v>128858.697</v>
      </c>
      <c r="I37" s="262">
        <v>275850.44789999997</v>
      </c>
      <c r="J37" s="263">
        <v>11527072.658070989</v>
      </c>
      <c r="K37" s="261">
        <v>874230.26794899709</v>
      </c>
      <c r="L37" s="264">
        <v>27431.685517187758</v>
      </c>
      <c r="M37" s="263">
        <v>3815072</v>
      </c>
      <c r="N37" s="261">
        <v>26710.493385524998</v>
      </c>
      <c r="O37" s="264">
        <v>1431.3810000000001</v>
      </c>
      <c r="P37" s="263">
        <v>732557.54212299967</v>
      </c>
      <c r="Q37" s="264">
        <v>651697.60428600013</v>
      </c>
    </row>
    <row r="38" spans="5:18" s="226" customFormat="1" ht="24.95" customHeight="1">
      <c r="E38" s="246" t="s">
        <v>288</v>
      </c>
      <c r="F38" s="259">
        <v>281513.48272757203</v>
      </c>
      <c r="G38" s="260">
        <v>38748.401933072746</v>
      </c>
      <c r="H38" s="261">
        <v>47734.808126290118</v>
      </c>
      <c r="I38" s="262">
        <v>104141.74561726932</v>
      </c>
      <c r="J38" s="263">
        <v>5428709.1833614521</v>
      </c>
      <c r="K38" s="261">
        <v>672528.81011399999</v>
      </c>
      <c r="L38" s="264">
        <v>20149.226632975548</v>
      </c>
      <c r="M38" s="263">
        <v>1392197.145655635</v>
      </c>
      <c r="N38" s="261">
        <v>21240.344523957374</v>
      </c>
      <c r="O38" s="264">
        <v>2907.1801786649999</v>
      </c>
      <c r="P38" s="263">
        <v>123824.71110175231</v>
      </c>
      <c r="Q38" s="264">
        <v>139191.32758651418</v>
      </c>
      <c r="R38" s="265"/>
    </row>
    <row r="39" spans="5:18" s="226" customFormat="1" ht="24.95" customHeight="1">
      <c r="E39" s="246" t="s">
        <v>289</v>
      </c>
      <c r="F39" s="259">
        <v>1296685.1514638928</v>
      </c>
      <c r="G39" s="260">
        <v>109774.20223207081</v>
      </c>
      <c r="H39" s="261">
        <v>199270.2869361396</v>
      </c>
      <c r="I39" s="262">
        <v>220094.46593405452</v>
      </c>
      <c r="J39" s="263">
        <v>23531908.421071917</v>
      </c>
      <c r="K39" s="261">
        <v>3545000</v>
      </c>
      <c r="L39" s="264">
        <v>77258.167379000006</v>
      </c>
      <c r="M39" s="263">
        <v>18272869.093686</v>
      </c>
      <c r="N39" s="261">
        <v>122708.93119838923</v>
      </c>
      <c r="O39" s="264">
        <v>5780.6083840000001</v>
      </c>
      <c r="P39" s="263">
        <v>438088</v>
      </c>
      <c r="Q39" s="264">
        <v>348589.91049861</v>
      </c>
      <c r="R39" s="265"/>
    </row>
    <row r="40" spans="5:18" s="226" customFormat="1" ht="24.95" customHeight="1">
      <c r="E40" s="246" t="s">
        <v>291</v>
      </c>
      <c r="F40" s="259">
        <v>583762.79493429174</v>
      </c>
      <c r="G40" s="260">
        <v>138732.74425649073</v>
      </c>
      <c r="H40" s="261">
        <v>87292.0008025555</v>
      </c>
      <c r="I40" s="262">
        <v>90505.5470505798</v>
      </c>
      <c r="J40" s="263">
        <v>14221183.393390618</v>
      </c>
      <c r="K40" s="261">
        <v>587922.47305757832</v>
      </c>
      <c r="L40" s="264">
        <v>88362.700267519001</v>
      </c>
      <c r="M40" s="263">
        <v>3970144.2950158538</v>
      </c>
      <c r="N40" s="261">
        <v>48551.229038102996</v>
      </c>
      <c r="O40" s="264">
        <v>3236.8936246559997</v>
      </c>
      <c r="P40" s="263">
        <v>396599.95629462897</v>
      </c>
      <c r="Q40" s="264">
        <v>361186.280726848</v>
      </c>
    </row>
    <row r="41" spans="5:18" s="226" customFormat="1" ht="24.95" customHeight="1">
      <c r="E41" s="246" t="s">
        <v>293</v>
      </c>
      <c r="F41" s="259">
        <v>218642.36201695254</v>
      </c>
      <c r="G41" s="260">
        <v>23202.732020163341</v>
      </c>
      <c r="H41" s="261">
        <v>18355.597577633223</v>
      </c>
      <c r="I41" s="262">
        <v>84953.317005785037</v>
      </c>
      <c r="J41" s="263">
        <v>3043025.4850084134</v>
      </c>
      <c r="K41" s="261">
        <v>169762.10262620778</v>
      </c>
      <c r="L41" s="264">
        <v>35.086633974587997</v>
      </c>
      <c r="M41" s="263">
        <v>1433273.1693765672</v>
      </c>
      <c r="N41" s="261">
        <v>4362.0981681187113</v>
      </c>
      <c r="O41" s="264">
        <v>21.44687377</v>
      </c>
      <c r="P41" s="263">
        <v>32446.085003634529</v>
      </c>
      <c r="Q41" s="264">
        <v>144960.29954652203</v>
      </c>
    </row>
    <row r="42" spans="5:18" s="226" customFormat="1" ht="24.95" customHeight="1" thickBot="1">
      <c r="E42" s="246" t="s">
        <v>295</v>
      </c>
      <c r="F42" s="266">
        <v>1004589.7801410151</v>
      </c>
      <c r="G42" s="267">
        <v>143438.99851471002</v>
      </c>
      <c r="H42" s="268">
        <v>106319.15267708609</v>
      </c>
      <c r="I42" s="269">
        <v>195001.283</v>
      </c>
      <c r="J42" s="270">
        <v>6969024.1521668797</v>
      </c>
      <c r="K42" s="268">
        <v>504908.152</v>
      </c>
      <c r="L42" s="271">
        <v>62564.722000000002</v>
      </c>
      <c r="M42" s="270">
        <v>2704552.5159999998</v>
      </c>
      <c r="N42" s="268">
        <v>5254.7049999999999</v>
      </c>
      <c r="O42" s="271">
        <v>7412</v>
      </c>
      <c r="P42" s="270">
        <v>433361.88494366989</v>
      </c>
      <c r="Q42" s="271">
        <v>410000.17754658993</v>
      </c>
    </row>
    <row r="43" spans="5:18">
      <c r="F43" s="272"/>
      <c r="G43" s="273"/>
      <c r="H43" s="265"/>
      <c r="I43" s="265"/>
      <c r="J43" s="265"/>
      <c r="K43" s="265"/>
      <c r="L43" s="265"/>
      <c r="M43" s="265"/>
      <c r="N43" s="265"/>
      <c r="O43" s="265"/>
      <c r="P43" s="265"/>
      <c r="Q43" s="265"/>
    </row>
    <row r="44" spans="5:18">
      <c r="F44" s="272"/>
      <c r="G44" s="273"/>
      <c r="H44" s="265"/>
      <c r="I44" s="265"/>
      <c r="J44" s="265"/>
      <c r="K44" s="265"/>
      <c r="L44" s="265"/>
      <c r="M44" s="265"/>
      <c r="N44" s="265"/>
      <c r="O44" s="265"/>
    </row>
    <row r="45" spans="5:18">
      <c r="F45" s="272"/>
      <c r="G45" s="273"/>
      <c r="H45" s="265"/>
      <c r="I45" s="265"/>
      <c r="J45" s="265"/>
      <c r="K45" s="265"/>
      <c r="L45" s="265"/>
      <c r="M45" s="265"/>
      <c r="N45" s="265"/>
      <c r="O45" s="265"/>
      <c r="P45" s="274" t="s">
        <v>329</v>
      </c>
      <c r="Q45" s="191">
        <f ca="1">+NOW()</f>
        <v>43686.505711805556</v>
      </c>
    </row>
    <row r="46" spans="5:18">
      <c r="F46" s="272"/>
      <c r="G46" s="273"/>
      <c r="H46" s="265"/>
      <c r="I46" s="265"/>
      <c r="J46" s="265"/>
      <c r="K46" s="265"/>
      <c r="L46" s="265"/>
      <c r="M46" s="265"/>
      <c r="N46" s="265"/>
      <c r="O46" s="265"/>
      <c r="P46" s="265"/>
      <c r="Q46" s="265"/>
    </row>
    <row r="47" spans="5:18">
      <c r="F47" s="272"/>
      <c r="G47" s="273"/>
      <c r="H47" s="265"/>
      <c r="I47" s="265"/>
      <c r="J47" s="265"/>
      <c r="K47" s="265"/>
      <c r="L47" s="265"/>
      <c r="M47" s="265"/>
      <c r="N47" s="265"/>
      <c r="O47" s="265"/>
      <c r="P47" s="265"/>
      <c r="Q47" s="265"/>
    </row>
    <row r="48" spans="5:18">
      <c r="F48" s="272"/>
      <c r="G48" s="273"/>
      <c r="H48" s="265"/>
      <c r="I48" s="265"/>
      <c r="J48" s="265"/>
      <c r="K48" s="265"/>
      <c r="L48" s="265"/>
      <c r="M48" s="265"/>
      <c r="N48" s="265"/>
      <c r="O48" s="265"/>
      <c r="P48" s="265"/>
      <c r="Q48" s="265"/>
    </row>
    <row r="49" spans="6:17">
      <c r="F49" s="272"/>
      <c r="G49" s="273"/>
      <c r="H49" s="265"/>
      <c r="I49" s="265"/>
      <c r="J49" s="265"/>
      <c r="K49" s="265"/>
      <c r="L49" s="265"/>
      <c r="M49" s="265"/>
      <c r="N49" s="265"/>
      <c r="O49" s="265"/>
      <c r="P49" s="265"/>
      <c r="Q49" s="265"/>
    </row>
    <row r="50" spans="6:17" ht="15.75" customHeight="1">
      <c r="F50" s="272"/>
      <c r="G50" s="273"/>
      <c r="H50" s="265"/>
      <c r="I50" s="265"/>
      <c r="J50" s="265"/>
      <c r="K50" s="265"/>
      <c r="L50" s="265"/>
      <c r="M50" s="265"/>
      <c r="N50" s="265"/>
      <c r="O50" s="265"/>
      <c r="P50" s="265"/>
      <c r="Q50" s="265"/>
    </row>
    <row r="51" spans="6:17" ht="15.75" customHeight="1"/>
    <row r="52" spans="6:17" ht="15.75" customHeight="1"/>
    <row r="53" spans="6:17" ht="15.75" customHeight="1"/>
    <row r="54" spans="6:17" ht="15.75" customHeight="1"/>
    <row r="55" spans="6:17" ht="15.75" customHeight="1"/>
    <row r="56" spans="6:17" ht="15.75" customHeight="1"/>
    <row r="57" spans="6:17" ht="15.75" customHeight="1"/>
    <row r="58" spans="6:17" ht="15.75" customHeight="1"/>
    <row r="59" spans="6:17" ht="15.75" customHeight="1"/>
    <row r="60" spans="6:17" ht="15.75" customHeight="1"/>
    <row r="61" spans="6:17" ht="15.75" customHeight="1"/>
    <row r="62" spans="6:17" ht="15.75" customHeight="1"/>
  </sheetData>
  <sheetProtection algorithmName="SHA-512" hashValue="MjaoHIwy6AjJGFiqSwyWD611On3NAukcbzb8kDAUYE5c9H/4MszHugioeJIdTRJBk8QmGaM9fGQvnrACTDkRNg==" saltValue="hB0A6TE0fGZc9rIfZfWUKw==" spinCount="100000" sheet="1" autoFilter="0"/>
  <mergeCells count="7">
    <mergeCell ref="F5:Q5"/>
    <mergeCell ref="F2:Q2"/>
    <mergeCell ref="F3:Q3"/>
    <mergeCell ref="G4:I4"/>
    <mergeCell ref="J4:L4"/>
    <mergeCell ref="M4:O4"/>
    <mergeCell ref="P4:Q4"/>
  </mergeCells>
  <printOptions horizontalCentered="1"/>
  <pageMargins left="0.35433070866141736" right="0.35433070866141736" top="0.55118110236220474" bottom="0.55118110236220474" header="0.43307086614173229" footer="0.23622047244094491"/>
  <pageSetup paperSize="9" scale="46" orientation="landscape" r:id="rId1"/>
  <headerFooter>
    <oddFooter>&amp;LEuropean Banking Authority&amp;REnd-2018 G-SII disclosure exercise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-0.249977111117893"/>
  </sheetPr>
  <dimension ref="A1:Z170"/>
  <sheetViews>
    <sheetView showGridLines="0" view="pageBreakPreview" topLeftCell="A70" zoomScale="90" zoomScaleNormal="100" zoomScaleSheetLayoutView="90" workbookViewId="0"/>
  </sheetViews>
  <sheetFormatPr defaultColWidth="0" defaultRowHeight="15" customHeight="1" zeroHeight="1"/>
  <cols>
    <col min="1" max="1" width="1.28515625" style="193" customWidth="1"/>
    <col min="2" max="20" width="9.140625" style="193" customWidth="1"/>
    <col min="21" max="21" width="3.5703125" style="193" customWidth="1"/>
    <col min="22" max="22" width="1.85546875" style="193" customWidth="1"/>
    <col min="23" max="26" width="9.140625" style="193" customWidth="1"/>
    <col min="27" max="16384" width="9.140625" style="193" hidden="1"/>
  </cols>
  <sheetData>
    <row r="1" spans="2:21" ht="9.9499999999999993" customHeight="1"/>
    <row r="2" spans="2:21" s="195" customFormat="1" ht="24.95" customHeight="1">
      <c r="B2" s="194" t="s">
        <v>387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</row>
    <row r="3" spans="2:21"/>
    <row r="4" spans="2:21"/>
    <row r="5" spans="2:21"/>
    <row r="6" spans="2:21"/>
    <row r="7" spans="2:21"/>
    <row r="8" spans="2:21"/>
    <row r="9" spans="2:21"/>
    <row r="10" spans="2:21"/>
    <row r="11" spans="2:21"/>
    <row r="12" spans="2:21"/>
    <row r="13" spans="2:21"/>
    <row r="14" spans="2:21"/>
    <row r="15" spans="2:21"/>
    <row r="16" spans="2:21"/>
    <row r="17" spans="2:21"/>
    <row r="18" spans="2:21"/>
    <row r="19" spans="2:21"/>
    <row r="20" spans="2:21"/>
    <row r="21" spans="2:21" ht="15" customHeight="1"/>
    <row r="22" spans="2:21" s="195" customFormat="1" ht="24.95" customHeight="1">
      <c r="B22" s="196" t="s">
        <v>313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</row>
    <row r="23" spans="2:21"/>
    <row r="24" spans="2:21"/>
    <row r="25" spans="2:21"/>
    <row r="26" spans="2:21"/>
    <row r="27" spans="2:21"/>
    <row r="28" spans="2:21"/>
    <row r="29" spans="2:21"/>
    <row r="30" spans="2:21"/>
    <row r="31" spans="2:21"/>
    <row r="32" spans="2:21"/>
    <row r="33" spans="2:21"/>
    <row r="34" spans="2:21"/>
    <row r="35" spans="2:21"/>
    <row r="36" spans="2:21"/>
    <row r="37" spans="2:21"/>
    <row r="38" spans="2:21"/>
    <row r="39" spans="2:21" ht="27" customHeight="1"/>
    <row r="40" spans="2:21" ht="27" customHeight="1"/>
    <row r="41" spans="2:21" ht="27" customHeight="1"/>
    <row r="42" spans="2:21" ht="9.9499999999999993" customHeight="1"/>
    <row r="43" spans="2:21" s="195" customFormat="1" ht="24.95" customHeight="1">
      <c r="B43" s="197" t="s">
        <v>314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</row>
    <row r="44" spans="2:21"/>
    <row r="45" spans="2:21"/>
    <row r="46" spans="2:21"/>
    <row r="47" spans="2:21"/>
    <row r="48" spans="2:21"/>
    <row r="49"/>
    <row r="50"/>
    <row r="51"/>
    <row r="52"/>
    <row r="53"/>
    <row r="54"/>
    <row r="55"/>
    <row r="56"/>
    <row r="57"/>
    <row r="58"/>
    <row r="59"/>
    <row r="60"/>
    <row r="6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pans="2:21" ht="15" customHeight="1"/>
    <row r="82" spans="2:21" ht="15" customHeight="1"/>
    <row r="83" spans="2:21" ht="15" customHeight="1"/>
    <row r="84" spans="2:21" ht="15" customHeight="1"/>
    <row r="85" spans="2:21" ht="15" customHeight="1"/>
    <row r="86" spans="2:21" ht="15" customHeight="1"/>
    <row r="87" spans="2:21" ht="15" customHeight="1"/>
    <row r="88" spans="2:21" ht="15" customHeight="1"/>
    <row r="89" spans="2:21" ht="15" customHeight="1"/>
    <row r="90" spans="2:21" ht="9.75" customHeight="1"/>
    <row r="91" spans="2:21" s="195" customFormat="1" ht="24.95" customHeight="1">
      <c r="B91" s="198" t="s">
        <v>315</v>
      </c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</row>
    <row r="92" spans="2:21" ht="15" customHeight="1"/>
    <row r="93" spans="2:21" ht="15" customHeight="1"/>
    <row r="94" spans="2:21" ht="15" customHeight="1"/>
    <row r="95" spans="2:21" ht="15" customHeight="1"/>
    <row r="96" spans="2:21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spans="2:21" ht="15" customHeight="1"/>
    <row r="114" spans="2:21" s="386" customFormat="1" ht="24.95" customHeight="1">
      <c r="B114" s="385" t="s">
        <v>316</v>
      </c>
      <c r="C114" s="385"/>
      <c r="D114" s="385"/>
      <c r="E114" s="385"/>
      <c r="F114" s="385"/>
      <c r="G114" s="385"/>
      <c r="H114" s="385"/>
      <c r="I114" s="385"/>
      <c r="J114" s="385"/>
      <c r="K114" s="385"/>
      <c r="L114" s="385"/>
      <c r="M114" s="385"/>
      <c r="N114" s="385"/>
      <c r="O114" s="385"/>
      <c r="P114" s="385"/>
      <c r="Q114" s="385"/>
      <c r="R114" s="385"/>
      <c r="S114" s="385"/>
      <c r="T114" s="385"/>
      <c r="U114" s="385"/>
    </row>
    <row r="115" spans="2:21" ht="15" customHeight="1"/>
    <row r="116" spans="2:21" ht="15" customHeight="1"/>
    <row r="117" spans="2:21" ht="15" customHeight="1"/>
    <row r="118" spans="2:21" ht="15" customHeight="1"/>
    <row r="119" spans="2:21" ht="15" customHeight="1"/>
    <row r="120" spans="2:21" ht="15" customHeight="1"/>
    <row r="121" spans="2:21" ht="15" customHeight="1"/>
    <row r="122" spans="2:21" ht="15" customHeight="1"/>
    <row r="123" spans="2:21" ht="15" customHeight="1"/>
    <row r="124" spans="2:21" ht="15" customHeight="1"/>
    <row r="125" spans="2:21" ht="15" customHeight="1"/>
    <row r="126" spans="2:21" ht="15" customHeight="1"/>
    <row r="127" spans="2:21" ht="15" customHeight="1"/>
    <row r="128" spans="2:21" ht="15" customHeight="1"/>
    <row r="129" ht="15" customHeight="1"/>
    <row r="130" ht="15" customHeight="1"/>
    <row r="131" ht="15" customHeight="1"/>
    <row r="132" ht="15" customHeight="1"/>
    <row r="133" ht="15" customHeight="1"/>
    <row r="134"/>
    <row r="135"/>
    <row r="136"/>
    <row r="137"/>
    <row r="138"/>
    <row r="139"/>
    <row r="140"/>
    <row r="141"/>
    <row r="142"/>
    <row r="143"/>
    <row r="144"/>
    <row r="145"/>
    <row r="146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/>
    <row r="163"/>
    <row r="164"/>
    <row r="165"/>
    <row r="166"/>
    <row r="167"/>
    <row r="168"/>
    <row r="169"/>
    <row r="170"/>
  </sheetData>
  <sheetProtection algorithmName="SHA-512" hashValue="bB8DQikvSS8QsBZQLcQlNpz31MzLdOCdW44GnMjL8aSnCskKPihj9ZW874fd2NBQTW31ngMBNV2cU1yohD2TIA==" saltValue="yL3ajGgPNJuayn5YQJJ/iA==" spinCount="100000" sheet="1" autoFilter="0"/>
  <printOptions horizontalCentered="1"/>
  <pageMargins left="0.35433070866141736" right="0.35433070866141736" top="0.55118110236220474" bottom="0.55118110236220474" header="0.43307086614173229" footer="0.23622047244094491"/>
  <pageSetup paperSize="9" scale="72" fitToHeight="3" orientation="landscape" r:id="rId1"/>
  <headerFooter>
    <oddFooter>&amp;LEuropean Banking Authority&amp;REnd-2018 G-SII disclosure exercise</oddFooter>
  </headerFooter>
  <rowBreaks count="2" manualBreakCount="2">
    <brk id="41" max="20" man="1"/>
    <brk id="89" max="2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39997558519241921"/>
    <pageSetUpPr fitToPage="1"/>
  </sheetPr>
  <dimension ref="A1:XFC172"/>
  <sheetViews>
    <sheetView showGridLines="0" view="pageBreakPreview" zoomScale="80" zoomScaleNormal="100" zoomScaleSheetLayoutView="80" workbookViewId="0">
      <selection activeCell="W1" sqref="W1:XFD1048576"/>
    </sheetView>
  </sheetViews>
  <sheetFormatPr defaultColWidth="0" defaultRowHeight="0" customHeight="1" zeroHeight="1"/>
  <cols>
    <col min="1" max="1" width="1.28515625" style="276" customWidth="1"/>
    <col min="2" max="20" width="9.140625" style="276" customWidth="1"/>
    <col min="21" max="22" width="3.5703125" style="276" customWidth="1"/>
    <col min="23" max="23" width="4.42578125" style="276" hidden="1"/>
    <col min="24" max="24" width="27.140625" style="282" hidden="1"/>
    <col min="25" max="31" width="12.7109375" style="283" hidden="1"/>
    <col min="32" max="32" width="9.140625" style="353" hidden="1"/>
    <col min="33" max="16383" width="9.140625" style="276" hidden="1"/>
    <col min="16384" max="16384" width="1.140625" style="276" hidden="1"/>
  </cols>
  <sheetData>
    <row r="1" spans="2:32" ht="8.1" customHeight="1">
      <c r="V1" s="353"/>
      <c r="W1" s="353"/>
      <c r="X1" s="354"/>
      <c r="Y1" s="355"/>
      <c r="Z1" s="355"/>
      <c r="AA1" s="355"/>
      <c r="AB1" s="355"/>
      <c r="AC1" s="355"/>
      <c r="AD1" s="355"/>
      <c r="AE1" s="355"/>
    </row>
    <row r="2" spans="2:32" s="279" customFormat="1" ht="18.75">
      <c r="B2" s="528" t="s">
        <v>382</v>
      </c>
      <c r="C2" s="529"/>
      <c r="D2" s="529"/>
      <c r="E2" s="529"/>
      <c r="F2" s="530"/>
      <c r="G2" s="280"/>
      <c r="H2" s="351" t="s">
        <v>385</v>
      </c>
      <c r="I2" s="281"/>
      <c r="J2" s="281"/>
      <c r="K2" s="281"/>
      <c r="L2" s="281"/>
      <c r="M2" s="281"/>
      <c r="N2" s="281"/>
      <c r="O2" s="281"/>
      <c r="P2" s="281"/>
      <c r="Q2" s="281"/>
      <c r="R2" s="281"/>
      <c r="T2" s="352" t="s">
        <v>384</v>
      </c>
      <c r="V2" s="356"/>
      <c r="W2" s="356"/>
      <c r="X2" s="357"/>
      <c r="Y2" s="358"/>
      <c r="Z2" s="358"/>
      <c r="AA2" s="358"/>
      <c r="AB2" s="358"/>
      <c r="AC2" s="358"/>
      <c r="AD2" s="358"/>
      <c r="AE2" s="358"/>
      <c r="AF2" s="356"/>
    </row>
    <row r="3" spans="2:32" s="277" customFormat="1" ht="8.1" customHeight="1">
      <c r="T3" s="278"/>
      <c r="U3" s="278"/>
      <c r="V3" s="359"/>
      <c r="W3" s="359"/>
      <c r="X3" s="360"/>
      <c r="Y3" s="361"/>
      <c r="Z3" s="361"/>
      <c r="AA3" s="361"/>
      <c r="AB3" s="361"/>
      <c r="AC3" s="361"/>
      <c r="AD3" s="361"/>
      <c r="AE3" s="361"/>
      <c r="AF3" s="370"/>
    </row>
    <row r="4" spans="2:32" ht="15">
      <c r="V4" s="353"/>
      <c r="W4" s="353"/>
      <c r="X4" s="354"/>
      <c r="Y4" s="355"/>
      <c r="Z4" s="355"/>
      <c r="AA4" s="355"/>
      <c r="AB4" s="355"/>
      <c r="AC4" s="355"/>
      <c r="AD4" s="355"/>
      <c r="AE4" s="355"/>
    </row>
    <row r="5" spans="2:32" ht="15">
      <c r="V5" s="353"/>
      <c r="W5" s="353"/>
      <c r="X5" s="354"/>
      <c r="Y5" s="355"/>
      <c r="Z5" s="355"/>
      <c r="AA5" s="355"/>
      <c r="AB5" s="355"/>
      <c r="AC5" s="355"/>
      <c r="AD5" s="355"/>
      <c r="AE5" s="355"/>
    </row>
    <row r="6" spans="2:32" ht="15">
      <c r="V6" s="353"/>
      <c r="W6" s="353"/>
      <c r="X6" s="354"/>
      <c r="Y6" s="355"/>
      <c r="Z6" s="355"/>
      <c r="AA6" s="355"/>
      <c r="AB6" s="355"/>
      <c r="AC6" s="355"/>
      <c r="AD6" s="355"/>
      <c r="AE6" s="355"/>
    </row>
    <row r="7" spans="2:32" ht="15.75" customHeight="1">
      <c r="V7" s="353"/>
      <c r="W7" s="366"/>
      <c r="X7" s="354"/>
      <c r="Y7" s="355"/>
      <c r="Z7" s="355"/>
      <c r="AA7" s="355"/>
      <c r="AB7" s="355"/>
      <c r="AC7" s="355"/>
      <c r="AD7" s="355"/>
      <c r="AE7" s="355"/>
    </row>
    <row r="8" spans="2:32" ht="15.75" thickBot="1">
      <c r="V8" s="353"/>
      <c r="W8" s="366"/>
      <c r="X8" s="354"/>
      <c r="Y8" s="355"/>
      <c r="Z8" s="355"/>
      <c r="AA8" s="355"/>
      <c r="AB8" s="355"/>
      <c r="AC8" s="355"/>
      <c r="AD8" s="355"/>
      <c r="AE8" s="376"/>
    </row>
    <row r="9" spans="2:32" ht="15.95" customHeight="1" thickBot="1">
      <c r="V9" s="353"/>
      <c r="W9" s="367"/>
      <c r="X9" s="372"/>
      <c r="Y9" s="371">
        <v>2013</v>
      </c>
      <c r="Z9" s="371">
        <v>2014</v>
      </c>
      <c r="AA9" s="371">
        <v>2015</v>
      </c>
      <c r="AB9" s="371">
        <v>2016</v>
      </c>
      <c r="AC9" s="371">
        <v>2017</v>
      </c>
      <c r="AD9" s="371">
        <v>2018</v>
      </c>
      <c r="AE9" s="377" t="s">
        <v>386</v>
      </c>
    </row>
    <row r="10" spans="2:32" ht="15.95" customHeight="1">
      <c r="V10" s="353"/>
      <c r="W10" s="369" t="s">
        <v>382</v>
      </c>
      <c r="X10" s="365" t="s">
        <v>243</v>
      </c>
      <c r="Y10" s="364">
        <f>INDEX('Summary - 2013'!$E$6:$Q$42,MATCH('Charts - 5yr'!$X10,'Summary - 2013'!$E$6:$E$42,0),MATCH($B$2,'Summary - 2013'!$E$6:$Q$6,0))</f>
        <v>421707.62530000001</v>
      </c>
      <c r="Z10" s="364">
        <f>INDEX('Summary - 2014'!$E$6:$Q$43,MATCH('Charts - 5yr'!$X10,'Summary - 2014'!$E$6:$E$43,0),MATCH($B$2,'Summary - 2014'!$E$6:$Q$6,0))</f>
        <v>421311.04135842773</v>
      </c>
      <c r="AA10" s="364">
        <f>INDEX('Summary - 2015'!$E$6:$Q$42,MATCH('Charts - 5yr'!$X10,'Summary - 2015'!$E$6:$E$42,0),MATCH($B$2,'Summary - 2015'!$E$6:$Q$6,0))</f>
        <v>464177.41804640001</v>
      </c>
      <c r="AB10" s="364">
        <f>INDEX('Summary - 2016'!$E$6:$Q$41,MATCH('Charts - 5yr'!$X10,'Summary - 2016'!$E$6:$E$41,0),MATCH($B$2,'Summary - 2016'!$E$6:$Q$6,0))</f>
        <v>479926.02389999997</v>
      </c>
      <c r="AC10" s="364">
        <f>INDEX('Summary - 2017'!$E$6:$Q$42,MATCH('Charts - 5yr'!$X10,'Summary - 2017'!$E$6:$E$42,0),MATCH($B$2,'Summary - 2017'!$E$6:$Q$6,0))</f>
        <v>487465.96058150003</v>
      </c>
      <c r="AD10" s="364">
        <f>INDEX('Summary - 2018'!$E$6:$Q$42,MATCH('Charts - 5yr'!$X10,'Summary - 2018'!$E$6:$E$42,0),MATCH($B$2,'Summary - 2018'!$E$6:$Q$6,0))</f>
        <v>481832.53381540341</v>
      </c>
      <c r="AE10" s="378">
        <f>IFERROR(AD10/AC10-1,"")</f>
        <v>-1.1556554142521991E-2</v>
      </c>
    </row>
    <row r="11" spans="2:32" ht="15.95" customHeight="1">
      <c r="V11" s="353"/>
      <c r="W11" s="369" t="s">
        <v>319</v>
      </c>
      <c r="X11" s="354" t="s">
        <v>245</v>
      </c>
      <c r="Y11" s="375">
        <f>INDEX('Summary - 2013'!$E$6:$Q$42,MATCH('Charts - 5yr'!$X11,'Summary - 2013'!$E$6:$E$42,0),MATCH($B$2,'Summary - 2013'!$E$6:$Q$6,0))</f>
        <v>211182.77753939002</v>
      </c>
      <c r="Z11" s="375">
        <f>INDEX('Summary - 2014'!$E$6:$Q$43,MATCH('Charts - 5yr'!$X11,'Summary - 2014'!$E$6:$E$43,0),MATCH($B$2,'Summary - 2014'!$E$6:$Q$6,0))</f>
        <v>201384.52153600001</v>
      </c>
      <c r="AA11" s="375" t="e">
        <f>INDEX('Summary - 2015'!$E$6:$Q$42,MATCH('Charts - 5yr'!$X11,'Summary - 2015'!$E$6:$E$42,0),MATCH($B$2,'Summary - 2015'!$E$6:$Q$6,0))</f>
        <v>#N/A</v>
      </c>
      <c r="AB11" s="375" t="e">
        <f>INDEX('Summary - 2016'!$E$6:$Q$41,MATCH('Charts - 5yr'!$X11,'Summary - 2016'!$E$6:$E$41,0),MATCH($B$2,'Summary - 2016'!$E$6:$Q$6,0))</f>
        <v>#N/A</v>
      </c>
      <c r="AC11" s="364" t="e">
        <f>INDEX('Summary - 2017'!$E$6:$Q$42,MATCH('Charts - 5yr'!$X11,'Summary - 2017'!$E$6:$E$42,0),MATCH($B$2,'Summary - 2017'!$E$6:$Q$6,0))</f>
        <v>#N/A</v>
      </c>
      <c r="AD11" s="364" t="e">
        <f>INDEX('Summary - 2018'!$E$6:$Q$42,MATCH('Charts - 5yr'!$X11,'Summary - 2018'!$E$6:$E$42,0),MATCH($B$2,'Summary - 2018'!$E$6:$Q$6,0))</f>
        <v>#N/A</v>
      </c>
      <c r="AE11" s="379" t="str">
        <f t="shared" ref="AE11:AE48" si="0">IFERROR(AD11/AC11-1,"")</f>
        <v/>
      </c>
    </row>
    <row r="12" spans="2:32" ht="15.95" customHeight="1">
      <c r="V12" s="353"/>
      <c r="W12" s="369" t="s">
        <v>320</v>
      </c>
      <c r="X12" s="365" t="s">
        <v>246</v>
      </c>
      <c r="Y12" s="364">
        <f>INDEX('Summary - 2013'!$E$6:$Q$42,MATCH('Charts - 5yr'!$X12,'Summary - 2013'!$E$6:$E$42,0),MATCH($B$2,'Summary - 2013'!$E$6:$Q$6,0))</f>
        <v>212493.35845458001</v>
      </c>
      <c r="Z12" s="364">
        <f>INDEX('Summary - 2014'!$E$6:$Q$43,MATCH('Charts - 5yr'!$X12,'Summary - 2014'!$E$6:$E$43,0),MATCH($B$2,'Summary - 2014'!$E$6:$Q$6,0))</f>
        <v>223336.85661293901</v>
      </c>
      <c r="AA12" s="364">
        <f>INDEX('Summary - 2015'!$E$6:$Q$42,MATCH('Charts - 5yr'!$X12,'Summary - 2015'!$E$6:$E$42,0),MATCH($B$2,'Summary - 2015'!$E$6:$Q$6,0))</f>
        <v>234386.50750000001</v>
      </c>
      <c r="AB12" s="364">
        <f>INDEX('Summary - 2016'!$E$6:$Q$41,MATCH('Charts - 5yr'!$X12,'Summary - 2016'!$E$6:$E$41,0),MATCH($B$2,'Summary - 2016'!$E$6:$Q$6,0))</f>
        <v>236798.29309999998</v>
      </c>
      <c r="AC12" s="364">
        <f>INDEX('Summary - 2017'!$E$6:$Q$42,MATCH('Charts - 5yr'!$X12,'Summary - 2017'!$E$6:$E$42,0),MATCH($B$2,'Summary - 2017'!$E$6:$Q$6,0))</f>
        <v>239168.68059999999</v>
      </c>
      <c r="AD12" s="364">
        <f>INDEX('Summary - 2018'!$E$6:$Q$42,MATCH('Charts - 5yr'!$X12,'Summary - 2018'!$E$6:$E$42,0),MATCH($B$2,'Summary - 2018'!$E$6:$Q$6,0))</f>
        <v>255899.383</v>
      </c>
      <c r="AE12" s="380">
        <f t="shared" si="0"/>
        <v>6.9953567323396415E-2</v>
      </c>
    </row>
    <row r="13" spans="2:32" ht="15.95" customHeight="1">
      <c r="V13" s="353"/>
      <c r="W13" s="369" t="s">
        <v>321</v>
      </c>
      <c r="X13" s="354" t="s">
        <v>248</v>
      </c>
      <c r="Y13" s="375">
        <f>INDEX('Summary - 2013'!$E$6:$Q$42,MATCH('Charts - 5yr'!$X13,'Summary - 2013'!$E$6:$E$42,0),MATCH($B$2,'Summary - 2013'!$E$6:$Q$6,0))</f>
        <v>1962639.6087325828</v>
      </c>
      <c r="Z13" s="375">
        <f>INDEX('Summary - 2014'!$E$6:$Q$43,MATCH('Charts - 5yr'!$X13,'Summary - 2014'!$E$6:$E$43,0),MATCH($B$2,'Summary - 2014'!$E$6:$Q$6,0))</f>
        <v>1940281.8017415577</v>
      </c>
      <c r="AA13" s="375">
        <f>INDEX('Summary - 2015'!$E$6:$Q$42,MATCH('Charts - 5yr'!$X13,'Summary - 2015'!$E$6:$E$42,0),MATCH($B$2,'Summary - 2015'!$E$6:$Q$6,0))</f>
        <v>1419632.2250493173</v>
      </c>
      <c r="AB13" s="375">
        <f>INDEX('Summary - 2016'!$E$6:$Q$41,MATCH('Charts - 5yr'!$X13,'Summary - 2016'!$E$6:$E$41,0),MATCH($B$2,'Summary - 2016'!$E$6:$Q$6,0))</f>
        <v>1331969.5699471643</v>
      </c>
      <c r="AC13" s="364">
        <f>INDEX('Summary - 2017'!$E$6:$Q$42,MATCH('Charts - 5yr'!$X13,'Summary - 2017'!$E$6:$E$42,0),MATCH($B$2,'Summary - 2017'!$E$6:$Q$6,0))</f>
        <v>1282327.0179945831</v>
      </c>
      <c r="AD13" s="364">
        <f>INDEX('Summary - 2018'!$E$6:$Q$42,MATCH('Charts - 5yr'!$X13,'Summary - 2018'!$E$6:$E$42,0),MATCH($B$2,'Summary - 2018'!$E$6:$Q$6,0))</f>
        <v>1291118.0169713497</v>
      </c>
      <c r="AE13" s="379">
        <f t="shared" si="0"/>
        <v>6.8555047608016562E-3</v>
      </c>
    </row>
    <row r="14" spans="2:32" ht="15.95" customHeight="1">
      <c r="V14" s="353"/>
      <c r="W14" s="369" t="s">
        <v>322</v>
      </c>
      <c r="X14" s="365" t="s">
        <v>297</v>
      </c>
      <c r="Y14" s="364">
        <f>INDEX('Summary - 2013'!$E$6:$Q$42,MATCH('Charts - 5yr'!$X14,'Summary - 2013'!$E$6:$E$42,0),MATCH($B$2,'Summary - 2013'!$E$6:$Q$6,0))</f>
        <v>289756.51520661876</v>
      </c>
      <c r="Z14" s="364">
        <f>INDEX('Summary - 2014'!$E$6:$Q$43,MATCH('Charts - 5yr'!$X14,'Summary - 2014'!$E$6:$E$43,0),MATCH($B$2,'Summary - 2014'!$E$6:$Q$6,0))</f>
        <v>275254.76980000001</v>
      </c>
      <c r="AA14" s="364">
        <f>INDEX('Summary - 2015'!$E$6:$Q$42,MATCH('Charts - 5yr'!$X14,'Summary - 2015'!$E$6:$E$42,0),MATCH($B$2,'Summary - 2015'!$E$6:$Q$6,0))</f>
        <v>229232.38630000001</v>
      </c>
      <c r="AB14" s="364">
        <f>INDEX('Summary - 2016'!$E$6:$Q$41,MATCH('Charts - 5yr'!$X14,'Summary - 2016'!$E$6:$E$41,0),MATCH($B$2,'Summary - 2016'!$E$6:$Q$6,0))</f>
        <v>227457.58100000001</v>
      </c>
      <c r="AC14" s="364">
        <f>INDEX('Summary - 2017'!$E$6:$Q$42,MATCH('Charts - 5yr'!$X14,'Summary - 2017'!$E$6:$E$42,0),MATCH($B$2,'Summary - 2017'!$E$6:$Q$6,0))</f>
        <v>233086.68774138004</v>
      </c>
      <c r="AD14" s="364">
        <f>INDEX('Summary - 2018'!$E$6:$Q$42,MATCH('Charts - 5yr'!$X14,'Summary - 2018'!$E$6:$E$42,0),MATCH($B$2,'Summary - 2018'!$E$6:$Q$6,0))</f>
        <v>241355.31871219003</v>
      </c>
      <c r="AE14" s="380">
        <f t="shared" si="0"/>
        <v>3.5474488272725369E-2</v>
      </c>
    </row>
    <row r="15" spans="2:32" ht="15.95" customHeight="1">
      <c r="V15" s="353"/>
      <c r="W15" s="369" t="s">
        <v>323</v>
      </c>
      <c r="X15" s="354" t="s">
        <v>251</v>
      </c>
      <c r="Y15" s="375">
        <f>INDEX('Summary - 2013'!$E$6:$Q$42,MATCH('Charts - 5yr'!$X15,'Summary - 2013'!$E$6:$E$42,0),MATCH($B$2,'Summary - 2013'!$E$6:$Q$6,0))</f>
        <v>681163.78104474302</v>
      </c>
      <c r="Z15" s="375">
        <f>INDEX('Summary - 2014'!$E$6:$Q$43,MATCH('Charts - 5yr'!$X15,'Summary - 2014'!$E$6:$E$43,0),MATCH($B$2,'Summary - 2014'!$E$6:$Q$6,0))</f>
        <v>723166.99252178636</v>
      </c>
      <c r="AA15" s="375">
        <f>INDEX('Summary - 2015'!$E$6:$Q$42,MATCH('Charts - 5yr'!$X15,'Summary - 2015'!$E$6:$E$42,0),MATCH($B$2,'Summary - 2015'!$E$6:$Q$6,0))</f>
        <v>788369.68810000003</v>
      </c>
      <c r="AB15" s="375">
        <f>INDEX('Summary - 2016'!$E$6:$Q$41,MATCH('Charts - 5yr'!$X15,'Summary - 2016'!$E$6:$E$41,0),MATCH($B$2,'Summary - 2016'!$E$6:$Q$6,0))</f>
        <v>773146.13459999999</v>
      </c>
      <c r="AC15" s="364">
        <f>INDEX('Summary - 2017'!$E$6:$Q$42,MATCH('Charts - 5yr'!$X15,'Summary - 2017'!$E$6:$E$42,0),MATCH($B$2,'Summary - 2017'!$E$6:$Q$6,0))</f>
        <v>719400.70799999998</v>
      </c>
      <c r="AD15" s="364">
        <f>INDEX('Summary - 2018'!$E$6:$Q$42,MATCH('Charts - 5yr'!$X15,'Summary - 2018'!$E$6:$E$42,0),MATCH($B$2,'Summary - 2018'!$E$6:$Q$6,0))</f>
        <v>714310.91399999999</v>
      </c>
      <c r="AE15" s="379">
        <f t="shared" si="0"/>
        <v>-7.0750472489109484E-3</v>
      </c>
    </row>
    <row r="16" spans="2:32" ht="15.95" customHeight="1">
      <c r="V16" s="353"/>
      <c r="W16" s="369" t="s">
        <v>324</v>
      </c>
      <c r="X16" s="365" t="s">
        <v>368</v>
      </c>
      <c r="Y16" s="364" t="e">
        <f>INDEX('Summary - 2013'!$E$6:$Q$42,MATCH('Charts - 5yr'!$X16,'Summary - 2013'!$E$6:$E$42,0),MATCH($B$2,'Summary - 2013'!$E$6:$Q$6,0))</f>
        <v>#N/A</v>
      </c>
      <c r="Z16" s="364">
        <f>INDEX('Summary - 2014'!$E$6:$Q$43,MATCH('Charts - 5yr'!$X16,'Summary - 2014'!$E$6:$E$43,0),MATCH($B$2,'Summary - 2014'!$E$6:$Q$6,0))</f>
        <v>234816.41103946773</v>
      </c>
      <c r="AA16" s="364">
        <f>INDEX('Summary - 2015'!$E$6:$Q$42,MATCH('Charts - 5yr'!$X16,'Summary - 2015'!$E$6:$E$42,0),MATCH($B$2,'Summary - 2015'!$E$6:$Q$6,0))</f>
        <v>203554.6654</v>
      </c>
      <c r="AB16" s="364">
        <f>INDEX('Summary - 2016'!$E$6:$Q$41,MATCH('Charts - 5yr'!$X16,'Summary - 2016'!$E$6:$E$41,0),MATCH($B$2,'Summary - 2016'!$E$6:$Q$6,0))</f>
        <v>194112.33324052906</v>
      </c>
      <c r="AC16" s="364">
        <f>INDEX('Summary - 2017'!$E$6:$Q$42,MATCH('Charts - 5yr'!$X16,'Summary - 2017'!$E$6:$E$42,0),MATCH($B$2,'Summary - 2017'!$E$6:$Q$6,0))</f>
        <v>218553.42288549297</v>
      </c>
      <c r="AD16" s="364">
        <f>INDEX('Summary - 2018'!$E$6:$Q$42,MATCH('Charts - 5yr'!$X16,'Summary - 2018'!$E$6:$E$42,0),MATCH($B$2,'Summary - 2018'!$E$6:$Q$6,0))</f>
        <v>210947.217</v>
      </c>
      <c r="AE16" s="380">
        <f t="shared" si="0"/>
        <v>-3.4802501763965044E-2</v>
      </c>
    </row>
    <row r="17" spans="2:32" ht="15.95" customHeight="1">
      <c r="V17" s="353"/>
      <c r="W17" s="369" t="s">
        <v>383</v>
      </c>
      <c r="X17" s="354" t="s">
        <v>253</v>
      </c>
      <c r="Y17" s="375">
        <f>INDEX('Summary - 2013'!$E$6:$Q$42,MATCH('Charts - 5yr'!$X17,'Summary - 2013'!$E$6:$E$42,0),MATCH($B$2,'Summary - 2013'!$E$6:$Q$6,0))</f>
        <v>2031623.0665639413</v>
      </c>
      <c r="Z17" s="375">
        <f>INDEX('Summary - 2014'!$E$6:$Q$43,MATCH('Charts - 5yr'!$X17,'Summary - 2014'!$E$6:$E$43,0),MATCH($B$2,'Summary - 2014'!$E$6:$Q$6,0))</f>
        <v>2252752.4781192285</v>
      </c>
      <c r="AA17" s="375">
        <f>INDEX('Summary - 2015'!$E$6:$Q$42,MATCH('Charts - 5yr'!$X17,'Summary - 2015'!$E$6:$E$42,0),MATCH($B$2,'Summary - 2015'!$E$6:$Q$6,0))</f>
        <v>1862296.1059637209</v>
      </c>
      <c r="AB17" s="375">
        <f>INDEX('Summary - 2016'!$E$6:$Q$41,MATCH('Charts - 5yr'!$X17,'Summary - 2016'!$E$6:$E$41,0),MATCH($B$2,'Summary - 2016'!$E$6:$Q$6,0))</f>
        <v>1879936.6462524303</v>
      </c>
      <c r="AC17" s="364">
        <f>INDEX('Summary - 2017'!$E$6:$Q$42,MATCH('Charts - 5yr'!$X17,'Summary - 2017'!$E$6:$E$42,0),MATCH($B$2,'Summary - 2017'!$E$6:$Q$6,0))</f>
        <v>1819746.235167</v>
      </c>
      <c r="AD17" s="364">
        <f>INDEX('Summary - 2018'!$E$6:$Q$42,MATCH('Charts - 5yr'!$X17,'Summary - 2018'!$E$6:$E$42,0),MATCH($B$2,'Summary - 2018'!$E$6:$Q$6,0))</f>
        <v>1879908.4558926001</v>
      </c>
      <c r="AE17" s="379">
        <f t="shared" si="0"/>
        <v>3.3060774938258986E-2</v>
      </c>
    </row>
    <row r="18" spans="2:32" ht="15.95" customHeight="1">
      <c r="V18" s="353"/>
      <c r="W18" s="369" t="s">
        <v>325</v>
      </c>
      <c r="X18" s="365" t="s">
        <v>255</v>
      </c>
      <c r="Y18" s="364">
        <f>INDEX('Summary - 2013'!$E$6:$Q$42,MATCH('Charts - 5yr'!$X18,'Summary - 2013'!$E$6:$E$42,0),MATCH($B$2,'Summary - 2013'!$E$6:$Q$6,0))</f>
        <v>1235027</v>
      </c>
      <c r="Z18" s="364">
        <f>INDEX('Summary - 2014'!$E$6:$Q$43,MATCH('Charts - 5yr'!$X18,'Summary - 2014'!$E$6:$E$43,0),MATCH($B$2,'Summary - 2014'!$E$6:$Q$6,0))</f>
        <v>1336599.9354376059</v>
      </c>
      <c r="AA18" s="364">
        <f>INDEX('Summary - 2015'!$E$6:$Q$42,MATCH('Charts - 5yr'!$X18,'Summary - 2015'!$E$6:$E$42,0),MATCH($B$2,'Summary - 2015'!$E$6:$Q$6,0))</f>
        <v>1109881.9282708443</v>
      </c>
      <c r="AB18" s="364">
        <f>INDEX('Summary - 2016'!$E$6:$Q$41,MATCH('Charts - 5yr'!$X18,'Summary - 2016'!$E$6:$E$41,0),MATCH($B$2,'Summary - 2016'!$E$6:$Q$6,0))</f>
        <v>1163157.3</v>
      </c>
      <c r="AC18" s="364">
        <f>INDEX('Summary - 2017'!$E$6:$Q$42,MATCH('Charts - 5yr'!$X18,'Summary - 2017'!$E$6:$E$42,0),MATCH($B$2,'Summary - 2017'!$E$6:$Q$6,0))</f>
        <v>1183741.7403856278</v>
      </c>
      <c r="AD18" s="364">
        <f>INDEX('Summary - 2018'!$E$6:$Q$42,MATCH('Charts - 5yr'!$X18,'Summary - 2018'!$E$6:$E$42,0),MATCH($B$2,'Summary - 2018'!$E$6:$Q$6,0))</f>
        <v>1189082.7551169149</v>
      </c>
      <c r="AE18" s="380">
        <f t="shared" si="0"/>
        <v>4.5119763450658379E-3</v>
      </c>
    </row>
    <row r="19" spans="2:32" ht="15.95" customHeight="1">
      <c r="V19" s="353"/>
      <c r="W19" s="369" t="s">
        <v>326</v>
      </c>
      <c r="X19" s="354" t="s">
        <v>299</v>
      </c>
      <c r="Y19" s="375">
        <f>INDEX('Summary - 2013'!$E$6:$Q$42,MATCH('Charts - 5yr'!$X19,'Summary - 2013'!$E$6:$E$42,0),MATCH($B$2,'Summary - 2013'!$E$6:$Q$6,0))</f>
        <v>686192</v>
      </c>
      <c r="Z19" s="375">
        <f>INDEX('Summary - 2014'!$E$6:$Q$43,MATCH('Charts - 5yr'!$X19,'Summary - 2014'!$E$6:$E$43,0),MATCH($B$2,'Summary - 2014'!$E$6:$Q$6,0))</f>
        <v>655685.6</v>
      </c>
      <c r="AA19" s="375">
        <f>INDEX('Summary - 2015'!$E$6:$Q$42,MATCH('Charts - 5yr'!$X19,'Summary - 2015'!$E$6:$E$42,0),MATCH($B$2,'Summary - 2015'!$E$6:$Q$6,0))</f>
        <v>535023.18894059886</v>
      </c>
      <c r="AB19" s="375">
        <f>INDEX('Summary - 2016'!$E$6:$Q$41,MATCH('Charts - 5yr'!$X19,'Summary - 2016'!$E$6:$E$41,0),MATCH($B$2,'Summary - 2016'!$E$6:$Q$6,0))</f>
        <v>492525.02476253349</v>
      </c>
      <c r="AC19" s="364">
        <f>INDEX('Summary - 2017'!$E$6:$Q$42,MATCH('Charts - 5yr'!$X19,'Summary - 2017'!$E$6:$E$42,0),MATCH($B$2,'Summary - 2017'!$E$6:$Q$6,0))</f>
        <v>475579.39832624968</v>
      </c>
      <c r="AD19" s="364">
        <f>INDEX('Summary - 2018'!$E$6:$Q$42,MATCH('Charts - 5yr'!$X19,'Summary - 2018'!$E$6:$E$42,0),MATCH($B$2,'Summary - 2018'!$E$6:$Q$6,0))</f>
        <v>491115.4473474035</v>
      </c>
      <c r="AE19" s="379">
        <f t="shared" si="0"/>
        <v>3.2667624114566918E-2</v>
      </c>
    </row>
    <row r="20" spans="2:32" ht="15.95" customHeight="1">
      <c r="V20" s="353"/>
      <c r="W20" s="369" t="s">
        <v>327</v>
      </c>
      <c r="X20" s="365" t="s">
        <v>257</v>
      </c>
      <c r="Y20" s="364">
        <f>INDEX('Summary - 2013'!$E$6:$Q$42,MATCH('Charts - 5yr'!$X20,'Summary - 2013'!$E$6:$E$42,0),MATCH($B$2,'Summary - 2013'!$E$6:$Q$6,0))</f>
        <v>1746395</v>
      </c>
      <c r="Z20" s="364">
        <f>INDEX('Summary - 2014'!$E$6:$Q$43,MATCH('Charts - 5yr'!$X20,'Summary - 2014'!$E$6:$E$43,0),MATCH($B$2,'Summary - 2014'!$E$6:$Q$6,0))</f>
        <v>1723005.5889625901</v>
      </c>
      <c r="AA20" s="364">
        <f>INDEX('Summary - 2015'!$E$6:$Q$42,MATCH('Charts - 5yr'!$X20,'Summary - 2015'!$E$6:$E$42,0),MATCH($B$2,'Summary - 2015'!$E$6:$Q$6,0))</f>
        <v>1422900.9042558016</v>
      </c>
      <c r="AB20" s="364">
        <f>INDEX('Summary - 2016'!$E$6:$Q$41,MATCH('Charts - 5yr'!$X20,'Summary - 2016'!$E$6:$E$41,0),MATCH($B$2,'Summary - 2016'!$E$6:$Q$6,0))</f>
        <v>1447004.0416806717</v>
      </c>
      <c r="AC20" s="364">
        <f>INDEX('Summary - 2017'!$E$6:$Q$42,MATCH('Charts - 5yr'!$X20,'Summary - 2017'!$E$6:$E$42,0),MATCH($B$2,'Summary - 2017'!$E$6:$Q$6,0))</f>
        <v>1493620.3200042148</v>
      </c>
      <c r="AD20" s="364">
        <f>INDEX('Summary - 2018'!$E$6:$Q$42,MATCH('Charts - 5yr'!$X20,'Summary - 2018'!$E$6:$E$42,0),MATCH($B$2,'Summary - 2018'!$E$6:$Q$6,0))</f>
        <v>1610995.7478372389</v>
      </c>
      <c r="AE20" s="380">
        <f t="shared" si="0"/>
        <v>7.8584514592499044E-2</v>
      </c>
    </row>
    <row r="21" spans="2:32" ht="15.95" customHeight="1">
      <c r="V21" s="353"/>
      <c r="W21" s="369" t="s">
        <v>328</v>
      </c>
      <c r="X21" s="354" t="s">
        <v>259</v>
      </c>
      <c r="Y21" s="375">
        <f>INDEX('Summary - 2013'!$E$6:$Q$42,MATCH('Charts - 5yr'!$X21,'Summary - 2013'!$E$6:$E$42,0),MATCH($B$2,'Summary - 2013'!$E$6:$Q$6,0))</f>
        <v>635772.76807416882</v>
      </c>
      <c r="Z21" s="375">
        <f>INDEX('Summary - 2014'!$E$6:$Q$43,MATCH('Charts - 5yr'!$X21,'Summary - 2014'!$E$6:$E$43,0),MATCH($B$2,'Summary - 2014'!$E$6:$Q$6,0))</f>
        <v>695303.55137687246</v>
      </c>
      <c r="AA21" s="375">
        <f>INDEX('Summary - 2015'!$E$6:$Q$42,MATCH('Charts - 5yr'!$X21,'Summary - 2015'!$E$6:$E$42,0),MATCH($B$2,'Summary - 2015'!$E$6:$Q$6,0))</f>
        <v>640785.48328798998</v>
      </c>
      <c r="AB21" s="375">
        <f>INDEX('Summary - 2016'!$E$6:$Q$41,MATCH('Charts - 5yr'!$X21,'Summary - 2016'!$E$6:$E$41,0),MATCH($B$2,'Summary - 2016'!$E$6:$Q$6,0))</f>
        <v>687372.43617971684</v>
      </c>
      <c r="AC21" s="364">
        <f>INDEX('Summary - 2017'!$E$6:$Q$42,MATCH('Charts - 5yr'!$X21,'Summary - 2017'!$E$6:$E$42,0),MATCH($B$2,'Summary - 2017'!$E$6:$Q$6,0))</f>
        <v>700607.18736414169</v>
      </c>
      <c r="AD21" s="364">
        <f>INDEX('Summary - 2018'!$E$6:$Q$42,MATCH('Charts - 5yr'!$X21,'Summary - 2018'!$E$6:$E$42,0),MATCH($B$2,'Summary - 2018'!$E$6:$Q$6,0))</f>
        <v>744847.57346797653</v>
      </c>
      <c r="AE21" s="379">
        <f t="shared" si="0"/>
        <v>6.3145778264533936E-2</v>
      </c>
    </row>
    <row r="22" spans="2:32" ht="15.95" customHeight="1">
      <c r="V22" s="353"/>
      <c r="W22" s="366"/>
      <c r="X22" s="365" t="s">
        <v>261</v>
      </c>
      <c r="Y22" s="364">
        <f>INDEX('Summary - 2013'!$E$6:$Q$42,MATCH('Charts - 5yr'!$X22,'Summary - 2013'!$E$6:$E$42,0),MATCH($B$2,'Summary - 2013'!$E$6:$Q$6,0))</f>
        <v>474469.65387711767</v>
      </c>
      <c r="Z22" s="364">
        <f>INDEX('Summary - 2014'!$E$6:$Q$43,MATCH('Charts - 5yr'!$X22,'Summary - 2014'!$E$6:$E$43,0),MATCH($B$2,'Summary - 2014'!$E$6:$Q$6,0))</f>
        <v>494215.85136634496</v>
      </c>
      <c r="AA22" s="364">
        <f>INDEX('Summary - 2015'!$E$6:$Q$42,MATCH('Charts - 5yr'!$X22,'Summary - 2015'!$E$6:$E$42,0),MATCH($B$2,'Summary - 2015'!$E$6:$Q$6,0))</f>
        <v>442132.49935773195</v>
      </c>
      <c r="AB22" s="364">
        <f>INDEX('Summary - 2016'!$E$6:$Q$41,MATCH('Charts - 5yr'!$X22,'Summary - 2016'!$E$6:$E$41,0),MATCH($B$2,'Summary - 2016'!$E$6:$Q$6,0))</f>
        <v>456299.09568425996</v>
      </c>
      <c r="AC22" s="364">
        <f>INDEX('Summary - 2017'!$E$6:$Q$42,MATCH('Charts - 5yr'!$X22,'Summary - 2017'!$E$6:$E$42,0),MATCH($B$2,'Summary - 2017'!$E$6:$Q$6,0))</f>
        <v>461768.07072857686</v>
      </c>
      <c r="AD22" s="364">
        <f>INDEX('Summary - 2018'!$E$6:$Q$42,MATCH('Charts - 5yr'!$X22,'Summary - 2018'!$E$6:$E$42,0),MATCH($B$2,'Summary - 2018'!$E$6:$Q$6,0))</f>
        <v>440927.83076536481</v>
      </c>
      <c r="AE22" s="380">
        <f t="shared" si="0"/>
        <v>-4.5131400987362236E-2</v>
      </c>
    </row>
    <row r="23" spans="2:32" s="277" customFormat="1" ht="15.95" customHeight="1"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359"/>
      <c r="W23" s="368"/>
      <c r="X23" s="354" t="s">
        <v>301</v>
      </c>
      <c r="Y23" s="375">
        <f>INDEX('Summary - 2013'!$E$6:$Q$42,MATCH('Charts - 5yr'!$X23,'Summary - 2013'!$E$6:$E$42,0),MATCH($B$2,'Summary - 2013'!$E$6:$Q$6,0))</f>
        <v>1747748.1287083481</v>
      </c>
      <c r="Z23" s="375">
        <f>INDEX('Summary - 2014'!$E$6:$Q$43,MATCH('Charts - 5yr'!$X23,'Summary - 2014'!$E$6:$E$43,0),MATCH($B$2,'Summary - 2014'!$E$6:$Q$6,0))</f>
        <v>1659337.4266617456</v>
      </c>
      <c r="AA23" s="375">
        <f>INDEX('Summary - 2015'!$E$6:$Q$42,MATCH('Charts - 5yr'!$X23,'Summary - 2015'!$E$6:$E$42,0),MATCH($B$2,'Summary - 2015'!$E$6:$Q$6,0))</f>
        <v>1411887.1830298088</v>
      </c>
      <c r="AB23" s="375">
        <f>INDEX('Summary - 2016'!$E$6:$Q$41,MATCH('Charts - 5yr'!$X23,'Summary - 2016'!$E$6:$E$41,0),MATCH($B$2,'Summary - 2016'!$E$6:$Q$6,0))</f>
        <v>1363142.5686239148</v>
      </c>
      <c r="AC23" s="364">
        <f>INDEX('Summary - 2017'!$E$6:$Q$42,MATCH('Charts - 5yr'!$X23,'Summary - 2017'!$E$6:$E$42,0),MATCH($B$2,'Summary - 2017'!$E$6:$Q$6,0))</f>
        <v>1409118.447862338</v>
      </c>
      <c r="AD23" s="364">
        <f>INDEX('Summary - 2018'!$E$6:$Q$42,MATCH('Charts - 5yr'!$X23,'Summary - 2018'!$E$6:$E$42,0),MATCH($B$2,'Summary - 2018'!$E$6:$Q$6,0))</f>
        <v>1286322.1365683451</v>
      </c>
      <c r="AE23" s="379">
        <f t="shared" si="0"/>
        <v>-8.7144066192787029E-2</v>
      </c>
      <c r="AF23" s="370"/>
    </row>
    <row r="24" spans="2:32" ht="15.95" customHeight="1">
      <c r="V24" s="353"/>
      <c r="W24" s="366"/>
      <c r="X24" s="365" t="s">
        <v>263</v>
      </c>
      <c r="Y24" s="364">
        <f>INDEX('Summary - 2013'!$E$6:$Q$42,MATCH('Charts - 5yr'!$X24,'Summary - 2013'!$E$6:$E$42,0),MATCH($B$2,'Summary - 2013'!$E$6:$Q$6,0))</f>
        <v>287606.12399665877</v>
      </c>
      <c r="Z24" s="364">
        <f>INDEX('Summary - 2014'!$E$6:$Q$43,MATCH('Charts - 5yr'!$X24,'Summary - 2014'!$E$6:$E$43,0),MATCH($B$2,'Summary - 2014'!$E$6:$Q$6,0))</f>
        <v>332370.63327132998</v>
      </c>
      <c r="AA24" s="364">
        <f>INDEX('Summary - 2015'!$E$6:$Q$42,MATCH('Charts - 5yr'!$X24,'Summary - 2015'!$E$6:$E$42,0),MATCH($B$2,'Summary - 2015'!$E$6:$Q$6,0))</f>
        <v>263297.08005900116</v>
      </c>
      <c r="AB24" s="364">
        <f>INDEX('Summary - 2016'!$E$6:$Q$41,MATCH('Charts - 5yr'!$X24,'Summary - 2016'!$E$6:$E$41,0),MATCH($B$2,'Summary - 2016'!$E$6:$Q$6,0))</f>
        <v>280613.89085629449</v>
      </c>
      <c r="AC24" s="364">
        <f>INDEX('Summary - 2017'!$E$6:$Q$42,MATCH('Charts - 5yr'!$X24,'Summary - 2017'!$E$6:$E$42,0),MATCH($B$2,'Summary - 2017'!$E$6:$Q$6,0))</f>
        <v>265770.57734303683</v>
      </c>
      <c r="AD24" s="364">
        <f>INDEX('Summary - 2018'!$E$6:$Q$42,MATCH('Charts - 5yr'!$X24,'Summary - 2018'!$E$6:$E$42,0),MATCH($B$2,'Summary - 2018'!$E$6:$Q$6,0))</f>
        <v>257418.62358116606</v>
      </c>
      <c r="AE24" s="380">
        <f t="shared" si="0"/>
        <v>-3.1425426566653702E-2</v>
      </c>
    </row>
    <row r="25" spans="2:32" ht="15.95" customHeight="1">
      <c r="V25" s="353"/>
      <c r="W25" s="366"/>
      <c r="X25" s="354" t="s">
        <v>303</v>
      </c>
      <c r="Y25" s="375">
        <f>INDEX('Summary - 2013'!$E$6:$Q$42,MATCH('Charts - 5yr'!$X25,'Summary - 2013'!$E$6:$E$42,0),MATCH($B$2,'Summary - 2013'!$E$6:$Q$6,0))</f>
        <v>335983.80239999999</v>
      </c>
      <c r="Z25" s="375">
        <f>INDEX('Summary - 2014'!$E$6:$Q$43,MATCH('Charts - 5yr'!$X25,'Summary - 2014'!$E$6:$E$43,0),MATCH($B$2,'Summary - 2014'!$E$6:$Q$6,0))</f>
        <v>355518.68718637089</v>
      </c>
      <c r="AA25" s="375">
        <f>INDEX('Summary - 2015'!$E$6:$Q$42,MATCH('Charts - 5yr'!$X25,'Summary - 2015'!$E$6:$E$42,0),MATCH($B$2,'Summary - 2015'!$E$6:$Q$6,0))</f>
        <v>345213.08761241933</v>
      </c>
      <c r="AB25" s="375">
        <f>INDEX('Summary - 2016'!$E$6:$Q$41,MATCH('Charts - 5yr'!$X25,'Summary - 2016'!$E$6:$E$41,0),MATCH($B$2,'Summary - 2016'!$E$6:$Q$6,0))</f>
        <v>443344.23728960002</v>
      </c>
      <c r="AC25" s="364">
        <f>INDEX('Summary - 2017'!$E$6:$Q$42,MATCH('Charts - 5yr'!$X25,'Summary - 2017'!$E$6:$E$42,0),MATCH($B$2,'Summary - 2017'!$E$6:$Q$6,0))</f>
        <v>432903.49594379996</v>
      </c>
      <c r="AD25" s="364">
        <f>INDEX('Summary - 2018'!$E$6:$Q$42,MATCH('Charts - 5yr'!$X25,'Summary - 2018'!$E$6:$E$42,0),MATCH($B$2,'Summary - 2018'!$E$6:$Q$6,0))</f>
        <v>442617.6779367</v>
      </c>
      <c r="AE25" s="379">
        <f t="shared" si="0"/>
        <v>2.2439601629276718E-2</v>
      </c>
    </row>
    <row r="26" spans="2:32" ht="15.95" customHeight="1">
      <c r="V26" s="353"/>
      <c r="W26" s="353"/>
      <c r="X26" s="365" t="s">
        <v>264</v>
      </c>
      <c r="Y26" s="364">
        <f>INDEX('Summary - 2013'!$E$6:$Q$42,MATCH('Charts - 5yr'!$X26,'Summary - 2013'!$E$6:$E$42,0),MATCH($B$2,'Summary - 2013'!$E$6:$Q$6,0))</f>
        <v>230991.54858738001</v>
      </c>
      <c r="Z26" s="364">
        <f>INDEX('Summary - 2014'!$E$6:$Q$43,MATCH('Charts - 5yr'!$X26,'Summary - 2014'!$E$6:$E$43,0),MATCH($B$2,'Summary - 2014'!$E$6:$Q$6,0))</f>
        <v>219007.88699999999</v>
      </c>
      <c r="AA26" s="364">
        <f>INDEX('Summary - 2015'!$E$6:$Q$42,MATCH('Charts - 5yr'!$X26,'Summary - 2015'!$E$6:$E$42,0),MATCH($B$2,'Summary - 2015'!$E$6:$Q$6,0))</f>
        <v>212952.50712696099</v>
      </c>
      <c r="AB26" s="364">
        <f>INDEX('Summary - 2016'!$E$6:$Q$41,MATCH('Charts - 5yr'!$X26,'Summary - 2016'!$E$6:$E$41,0),MATCH($B$2,'Summary - 2016'!$E$6:$Q$6,0))</f>
        <v>224827.42539414999</v>
      </c>
      <c r="AC26" s="364">
        <f>INDEX('Summary - 2017'!$E$6:$Q$42,MATCH('Charts - 5yr'!$X26,'Summary - 2017'!$E$6:$E$42,0),MATCH($B$2,'Summary - 2017'!$E$6:$Q$6,0))</f>
        <v>236506.53962036996</v>
      </c>
      <c r="AD26" s="364">
        <f>INDEX('Summary - 2018'!$E$6:$Q$42,MATCH('Charts - 5yr'!$X26,'Summary - 2018'!$E$6:$E$42,0),MATCH($B$2,'Summary - 2018'!$E$6:$Q$6,0))</f>
        <v>251962.12950400004</v>
      </c>
      <c r="AE26" s="380">
        <f t="shared" si="0"/>
        <v>6.5349524408241377E-2</v>
      </c>
    </row>
    <row r="27" spans="2:32" ht="15.95" customHeight="1">
      <c r="V27" s="353"/>
      <c r="W27" s="353"/>
      <c r="X27" s="354" t="s">
        <v>267</v>
      </c>
      <c r="Y27" s="375">
        <f>INDEX('Summary - 2013'!$E$6:$Q$42,MATCH('Charts - 5yr'!$X27,'Summary - 2013'!$E$6:$E$42,0),MATCH($B$2,'Summary - 2013'!$E$6:$Q$6,0))</f>
        <v>323792.993369648</v>
      </c>
      <c r="Z27" s="375">
        <f>INDEX('Summary - 2014'!$E$6:$Q$43,MATCH('Charts - 5yr'!$X27,'Summary - 2014'!$E$6:$E$43,0),MATCH($B$2,'Summary - 2014'!$E$6:$Q$6,0))</f>
        <v>334417.22726097272</v>
      </c>
      <c r="AA27" s="375">
        <f>INDEX('Summary - 2015'!$E$6:$Q$42,MATCH('Charts - 5yr'!$X27,'Summary - 2015'!$E$6:$E$42,0),MATCH($B$2,'Summary - 2015'!$E$6:$Q$6,0))</f>
        <v>285634.99436096026</v>
      </c>
      <c r="AB27" s="375">
        <f>INDEX('Summary - 2016'!$E$6:$Q$41,MATCH('Charts - 5yr'!$X27,'Summary - 2016'!$E$6:$E$41,0),MATCH($B$2,'Summary - 2016'!$E$6:$Q$6,0))</f>
        <v>283822.51822767965</v>
      </c>
      <c r="AC27" s="364">
        <f>INDEX('Summary - 2017'!$E$6:$Q$42,MATCH('Charts - 5yr'!$X27,'Summary - 2017'!$E$6:$E$42,0),MATCH($B$2,'Summary - 2017'!$E$6:$Q$6,0))</f>
        <v>288883.1407128693</v>
      </c>
      <c r="AD27" s="364">
        <f>INDEX('Summary - 2018'!$E$6:$Q$42,MATCH('Charts - 5yr'!$X27,'Summary - 2018'!$E$6:$E$42,0),MATCH($B$2,'Summary - 2018'!$E$6:$Q$6,0))</f>
        <v>294950.02767437272</v>
      </c>
      <c r="AE27" s="379">
        <f t="shared" si="0"/>
        <v>2.1001180430717747E-2</v>
      </c>
    </row>
    <row r="28" spans="2:32" ht="15.95" customHeight="1">
      <c r="V28" s="353"/>
      <c r="W28" s="353"/>
      <c r="X28" s="365" t="s">
        <v>305</v>
      </c>
      <c r="Y28" s="364">
        <f>INDEX('Summary - 2013'!$E$6:$Q$42,MATCH('Charts - 5yr'!$X28,'Summary - 2013'!$E$6:$E$42,0),MATCH($B$2,'Summary - 2013'!$E$6:$Q$6,0))</f>
        <v>205373.3675947866</v>
      </c>
      <c r="Z28" s="364">
        <f>INDEX('Summary - 2014'!$E$6:$Q$43,MATCH('Charts - 5yr'!$X28,'Summary - 2014'!$E$6:$E$43,0),MATCH($B$2,'Summary - 2014'!$E$6:$Q$6,0))</f>
        <v>198878.45577728952</v>
      </c>
      <c r="AA28" s="364" t="e">
        <f>INDEX('Summary - 2015'!$E$6:$Q$42,MATCH('Charts - 5yr'!$X28,'Summary - 2015'!$E$6:$E$42,0),MATCH($B$2,'Summary - 2015'!$E$6:$Q$6,0))</f>
        <v>#N/A</v>
      </c>
      <c r="AB28" s="364" t="e">
        <f>INDEX('Summary - 2016'!$E$6:$Q$41,MATCH('Charts - 5yr'!$X28,'Summary - 2016'!$E$6:$E$41,0),MATCH($B$2,'Summary - 2016'!$E$6:$Q$6,0))</f>
        <v>#N/A</v>
      </c>
      <c r="AC28" s="364" t="e">
        <f>INDEX('Summary - 2017'!$E$6:$Q$42,MATCH('Charts - 5yr'!$X28,'Summary - 2017'!$E$6:$E$42,0),MATCH($B$2,'Summary - 2017'!$E$6:$Q$6,0))</f>
        <v>#N/A</v>
      </c>
      <c r="AD28" s="364" t="e">
        <f>INDEX('Summary - 2018'!$E$6:$Q$42,MATCH('Charts - 5yr'!$X28,'Summary - 2018'!$E$6:$E$42,0),MATCH($B$2,'Summary - 2018'!$E$6:$Q$6,0))</f>
        <v>#N/A</v>
      </c>
      <c r="AE28" s="380" t="str">
        <f t="shared" si="0"/>
        <v/>
      </c>
    </row>
    <row r="29" spans="2:32" ht="15.95" customHeight="1">
      <c r="V29" s="353"/>
      <c r="W29" s="353"/>
      <c r="X29" s="354" t="s">
        <v>269</v>
      </c>
      <c r="Y29" s="375">
        <f>INDEX('Summary - 2013'!$E$6:$Q$42,MATCH('Charts - 5yr'!$X29,'Summary - 2013'!$E$6:$E$42,0),MATCH($B$2,'Summary - 2013'!$E$6:$Q$6,0))</f>
        <v>2414659.9732727744</v>
      </c>
      <c r="Z29" s="375">
        <f>INDEX('Summary - 2014'!$E$6:$Q$43,MATCH('Charts - 5yr'!$X29,'Summary - 2014'!$E$6:$E$43,0),MATCH($B$2,'Summary - 2014'!$E$6:$Q$6,0))</f>
        <v>2679723.7473253459</v>
      </c>
      <c r="AA29" s="375">
        <f>INDEX('Summary - 2015'!$E$6:$Q$42,MATCH('Charts - 5yr'!$X29,'Summary - 2015'!$E$6:$E$42,0),MATCH($B$2,'Summary - 2015'!$E$6:$Q$6,0))</f>
        <v>2603612.1974670254</v>
      </c>
      <c r="AB29" s="375">
        <f>INDEX('Summary - 2016'!$E$6:$Q$41,MATCH('Charts - 5yr'!$X29,'Summary - 2016'!$E$6:$E$41,0),MATCH($B$2,'Summary - 2016'!$E$6:$Q$6,0))</f>
        <v>2266180.1072599208</v>
      </c>
      <c r="AC29" s="364">
        <f>INDEX('Summary - 2017'!$E$6:$Q$42,MATCH('Charts - 5yr'!$X29,'Summary - 2017'!$E$6:$E$42,0),MATCH($B$2,'Summary - 2017'!$E$6:$Q$6,0))</f>
        <v>2168531.1357533964</v>
      </c>
      <c r="AD29" s="364">
        <f>INDEX('Summary - 2018'!$E$6:$Q$42,MATCH('Charts - 5yr'!$X29,'Summary - 2018'!$E$6:$E$42,0),MATCH($B$2,'Summary - 2018'!$E$6:$Q$6,0))</f>
        <v>2313302.239469388</v>
      </c>
      <c r="AE29" s="379">
        <f t="shared" si="0"/>
        <v>6.6759983902972664E-2</v>
      </c>
    </row>
    <row r="30" spans="2:32" ht="15.95" customHeight="1">
      <c r="V30" s="353"/>
      <c r="W30" s="353"/>
      <c r="X30" s="365" t="s">
        <v>271</v>
      </c>
      <c r="Y30" s="364">
        <f>INDEX('Summary - 2013'!$E$6:$Q$42,MATCH('Charts - 5yr'!$X30,'Summary - 2013'!$E$6:$E$42,0),MATCH($B$2,'Summary - 2013'!$E$6:$Q$6,0))</f>
        <v>934934.3</v>
      </c>
      <c r="Z30" s="364">
        <f>INDEX('Summary - 2014'!$E$6:$Q$43,MATCH('Charts - 5yr'!$X30,'Summary - 2014'!$E$6:$E$43,0),MATCH($B$2,'Summary - 2014'!$E$6:$Q$6,0))</f>
        <v>1163853.3999999999</v>
      </c>
      <c r="AA30" s="364">
        <f>INDEX('Summary - 2015'!$E$6:$Q$42,MATCH('Charts - 5yr'!$X30,'Summary - 2015'!$E$6:$E$42,0),MATCH($B$2,'Summary - 2015'!$E$6:$Q$6,0))</f>
        <v>1097868.5</v>
      </c>
      <c r="AB30" s="364">
        <f>INDEX('Summary - 2016'!$E$6:$Q$41,MATCH('Charts - 5yr'!$X30,'Summary - 2016'!$E$6:$E$41,0),MATCH($B$2,'Summary - 2016'!$E$6:$Q$6,0))</f>
        <v>1098265.5</v>
      </c>
      <c r="AC30" s="364">
        <f>INDEX('Summary - 2017'!$E$6:$Q$42,MATCH('Charts - 5yr'!$X30,'Summary - 2017'!$E$6:$E$42,0),MATCH($B$2,'Summary - 2017'!$E$6:$Q$6,0))</f>
        <v>1085213.6954300001</v>
      </c>
      <c r="AD30" s="364">
        <f>INDEX('Summary - 2018'!$E$6:$Q$42,MATCH('Charts - 5yr'!$X30,'Summary - 2018'!$E$6:$E$42,0),MATCH($B$2,'Summary - 2018'!$E$6:$Q$6,0))</f>
        <v>1167968.0070992983</v>
      </c>
      <c r="AE30" s="380">
        <f t="shared" si="0"/>
        <v>7.6256236000143751E-2</v>
      </c>
    </row>
    <row r="31" spans="2:32" ht="15.95" customHeight="1">
      <c r="V31" s="353"/>
      <c r="W31" s="353"/>
      <c r="X31" s="354" t="s">
        <v>272</v>
      </c>
      <c r="Y31" s="375">
        <f>INDEX('Summary - 2013'!$E$6:$Q$42,MATCH('Charts - 5yr'!$X31,'Summary - 2013'!$E$6:$E$42,0),MATCH($B$2,'Summary - 2013'!$E$6:$Q$6,0))</f>
        <v>686739.46308654896</v>
      </c>
      <c r="Z31" s="375">
        <f>INDEX('Summary - 2014'!$E$6:$Q$43,MATCH('Charts - 5yr'!$X31,'Summary - 2014'!$E$6:$E$43,0),MATCH($B$2,'Summary - 2014'!$E$6:$Q$6,0))</f>
        <v>695873.05279999995</v>
      </c>
      <c r="AA31" s="375">
        <f>INDEX('Summary - 2015'!$E$6:$Q$42,MATCH('Charts - 5yr'!$X31,'Summary - 2015'!$E$6:$E$42,0),MATCH($B$2,'Summary - 2015'!$E$6:$Q$6,0))</f>
        <v>595860.63589999999</v>
      </c>
      <c r="AB31" s="375">
        <f>INDEX('Summary - 2016'!$E$6:$Q$41,MATCH('Charts - 5yr'!$X31,'Summary - 2016'!$E$6:$E$41,0),MATCH($B$2,'Summary - 2016'!$E$6:$Q$6,0))</f>
        <v>634857.70900000003</v>
      </c>
      <c r="AC31" s="364">
        <f>INDEX('Summary - 2017'!$E$6:$Q$42,MATCH('Charts - 5yr'!$X31,'Summary - 2017'!$E$6:$E$42,0),MATCH($B$2,'Summary - 2017'!$E$6:$Q$6,0))</f>
        <v>688523.67748700001</v>
      </c>
      <c r="AD31" s="364">
        <f>INDEX('Summary - 2018'!$E$6:$Q$42,MATCH('Charts - 5yr'!$X31,'Summary - 2018'!$E$6:$E$42,0),MATCH($B$2,'Summary - 2018'!$E$6:$Q$6,0))</f>
        <v>682434.220218</v>
      </c>
      <c r="AE31" s="379">
        <f t="shared" si="0"/>
        <v>-8.8442234713344003E-3</v>
      </c>
    </row>
    <row r="32" spans="2:32" ht="15.95" customHeight="1">
      <c r="V32" s="353"/>
      <c r="W32" s="353"/>
      <c r="X32" s="365" t="s">
        <v>274</v>
      </c>
      <c r="Y32" s="364">
        <f>INDEX('Summary - 2013'!$E$6:$Q$42,MATCH('Charts - 5yr'!$X32,'Summary - 2013'!$E$6:$E$42,0),MATCH($B$2,'Summary - 2013'!$E$6:$Q$6,0))</f>
        <v>236939.41234585541</v>
      </c>
      <c r="Z32" s="364">
        <f>INDEX('Summary - 2014'!$E$6:$Q$43,MATCH('Charts - 5yr'!$X32,'Summary - 2014'!$E$6:$E$43,0),MATCH($B$2,'Summary - 2014'!$E$6:$Q$6,0))</f>
        <v>232376.24815421976</v>
      </c>
      <c r="AA32" s="364">
        <f>INDEX('Summary - 2015'!$E$6:$Q$42,MATCH('Charts - 5yr'!$X32,'Summary - 2015'!$E$6:$E$42,0),MATCH($B$2,'Summary - 2015'!$E$6:$Q$6,0))</f>
        <v>227942.3</v>
      </c>
      <c r="AB32" s="364">
        <f>INDEX('Summary - 2016'!$E$6:$Q$41,MATCH('Charts - 5yr'!$X32,'Summary - 2016'!$E$6:$E$41,0),MATCH($B$2,'Summary - 2016'!$E$6:$Q$6,0))</f>
        <v>255468.88125869961</v>
      </c>
      <c r="AC32" s="364">
        <f>INDEX('Summary - 2017'!$E$6:$Q$42,MATCH('Charts - 5yr'!$X32,'Summary - 2017'!$E$6:$E$42,0),MATCH($B$2,'Summary - 2017'!$E$6:$Q$6,0))</f>
        <v>274955.99956272607</v>
      </c>
      <c r="AD32" s="364">
        <f>INDEX('Summary - 2018'!$E$6:$Q$42,MATCH('Charts - 5yr'!$X32,'Summary - 2018'!$E$6:$E$42,0),MATCH($B$2,'Summary - 2018'!$E$6:$Q$6,0))</f>
        <v>267962.03641957376</v>
      </c>
      <c r="AE32" s="380">
        <f t="shared" si="0"/>
        <v>-2.5436663154377759E-2</v>
      </c>
    </row>
    <row r="33" spans="2:32" ht="15.95" customHeight="1">
      <c r="V33" s="353"/>
      <c r="W33" s="353"/>
      <c r="X33" s="354" t="s">
        <v>820</v>
      </c>
      <c r="Y33" s="375">
        <f>IF(ISERROR(INDEX('Summary - 2013'!$E$6:$Q$42,MATCH('Charts - 5yr'!$X33,'Summary - 2013'!$E$6:$E$42,0),MATCH($B$2,'Summary - 2013'!$E$6:$Q$6,0))),INDEX('Summary - 2013'!$E$6:$Q$42,MATCH("La Caixa",'Summary - 2013'!$E$6:$E$42,0),MATCH($B$2,'Summary - 2013'!$E$6:$Q$6,0)),INDEX('Summary - 2013'!$E$6:$Q$42,MATCH('Charts - 5yr'!$X33,'Summary - 2013'!$E$6:$E$42,0),MATCH($B$2,'Summary - 2013'!$E$6:$Q$6,0)))</f>
        <v>376236.27477390075</v>
      </c>
      <c r="Z33" s="375">
        <f>IF(ISERROR(INDEX('Summary - 2014'!$E$6:$Q$43,MATCH('Charts - 5yr'!$X33,'Summary - 2014'!$E$6:$E$43,0),MATCH($B$2,'Summary - 2014'!$E$6:$Q$6,0))),INDEX('Summary - 2014'!$E$6:$Q$43,MATCH("La Caixa",'Summary - 2014'!$E$6:$E$43,0),MATCH($B$2,'Summary - 2014'!$E$6:$Q$6,0)),INDEX('Summary - 2014'!$E$6:$Q$43,MATCH('Charts - 5yr'!$X33,'Summary - 2014'!$E$6:$E$43,0),MATCH($B$2,'Summary - 2014'!$E$6:$Q$6,0)))</f>
        <v>376672.80518630275</v>
      </c>
      <c r="AA33" s="375">
        <f>IF(ISERROR(INDEX('Summary - 2015'!$E$6:$Q$42,MATCH('Charts - 5yr'!$X33,'Summary - 2015'!$E$6:$E$42,0),MATCH($B$2,'Summary - 2015'!$E$6:$Q$6,0))),INDEX('Summary - 2015'!$E$6:$Q$42,MATCH("La Caixa",'Summary - 2015'!$E$6:$E$42,0),MATCH($B$2,'Summary - 2015'!$E$6:$Q$6,0)),INDEX('Summary - 2015'!$E$6:$Q$42,MATCH('Charts - 5yr'!$X33,'Summary - 2015'!$E$6:$E$42,0),MATCH($B$2,'Summary - 2015'!$E$6:$Q$6,0)))</f>
        <v>336433.13635903614</v>
      </c>
      <c r="AB33" s="375">
        <f>IF(ISERROR(INDEX('Summary - 2016'!$E$6:$Q$41,MATCH('Charts - 5yr'!$X33,'Summary - 2016'!$E$6:$E$41,0),MATCH($B$2,'Summary - 2016'!$E$6:$Q$6,0))),INDEX('Summary - 2016'!$E$6:$Q$41,MATCH("La Caixa",'Summary - 2016'!$E$6:$E$41,0),MATCH($B$2,'Summary - 2016'!$E$6:$Q$6,0)),INDEX('Summary - 2016'!$E$6:$Q$41,MATCH('Charts - 5yr'!$X33,'Summary - 2016'!$E$6:$E$41,0),MATCH($B$2,'Summary - 2016'!$E$6:$Q$6,0)))</f>
        <v>328168.85456944653</v>
      </c>
      <c r="AC33" s="364">
        <f>INDEX('Summary - 2017'!$E$6:$Q$42,MATCH('Charts - 5yr'!$X33,'Summary - 2017'!$E$6:$E$42,0),MATCH($B$2,'Summary - 2017'!$E$6:$Q$6,0))</f>
        <v>350133.70145019563</v>
      </c>
      <c r="AD33" s="364">
        <f>INDEX('Summary - 2018'!$E$6:$Q$42,MATCH('Charts - 5yr'!$X33,'Summary - 2018'!$E$6:$E$42,0),MATCH($B$2,'Summary - 2018'!$E$6:$Q$6,0))</f>
        <v>350942.36137326946</v>
      </c>
      <c r="AE33" s="379">
        <f t="shared" si="0"/>
        <v>2.309574655980029E-3</v>
      </c>
    </row>
    <row r="34" spans="2:32" ht="15.95" customHeight="1">
      <c r="V34" s="353"/>
      <c r="W34" s="353"/>
      <c r="X34" s="365" t="s">
        <v>306</v>
      </c>
      <c r="Y34" s="364">
        <f>INDEX('Summary - 2013'!$E$6:$Q$42,MATCH('Charts - 5yr'!$X34,'Summary - 2013'!$E$6:$E$42,0),MATCH($B$2,'Summary - 2013'!$E$6:$Q$6,0))</f>
        <v>312590.79452339001</v>
      </c>
      <c r="Z34" s="364">
        <f>INDEX('Summary - 2014'!$E$6:$Q$43,MATCH('Charts - 5yr'!$X34,'Summary - 2014'!$E$6:$E$43,0),MATCH($B$2,'Summary - 2014'!$E$6:$Q$6,0))</f>
        <v>289931.27506001305</v>
      </c>
      <c r="AA34" s="364">
        <f>INDEX('Summary - 2015'!$E$6:$Q$42,MATCH('Charts - 5yr'!$X34,'Summary - 2015'!$E$6:$E$42,0),MATCH($B$2,'Summary - 2015'!$E$6:$Q$6,0))</f>
        <v>240912.81217085436</v>
      </c>
      <c r="AB34" s="364">
        <f>INDEX('Summary - 2016'!$E$6:$Q$41,MATCH('Charts - 5yr'!$X34,'Summary - 2016'!$E$6:$E$41,0),MATCH($B$2,'Summary - 2016'!$E$6:$Q$6,0))</f>
        <v>253744.71072280302</v>
      </c>
      <c r="AC34" s="364">
        <f>INDEX('Summary - 2017'!$E$6:$Q$42,MATCH('Charts - 5yr'!$X34,'Summary - 2017'!$E$6:$E$42,0),MATCH($B$2,'Summary - 2017'!$E$6:$Q$6,0))</f>
        <v>257945.42943514852</v>
      </c>
      <c r="AD34" s="364">
        <f>INDEX('Summary - 2018'!$E$6:$Q$42,MATCH('Charts - 5yr'!$X34,'Summary - 2018'!$E$6:$E$42,0),MATCH($B$2,'Summary - 2018'!$E$6:$Q$6,0))</f>
        <v>264167.96203149651</v>
      </c>
      <c r="AE34" s="380">
        <f t="shared" si="0"/>
        <v>2.412344583881243E-2</v>
      </c>
    </row>
    <row r="35" spans="2:32" ht="15.95" customHeight="1">
      <c r="V35" s="353"/>
      <c r="W35" s="353"/>
      <c r="X35" s="354" t="s">
        <v>277</v>
      </c>
      <c r="Y35" s="375">
        <f>INDEX('Summary - 2013'!$E$6:$Q$42,MATCH('Charts - 5yr'!$X35,'Summary - 2013'!$E$6:$E$42,0),MATCH($B$2,'Summary - 2013'!$E$6:$Q$6,0))</f>
        <v>999270.27278693754</v>
      </c>
      <c r="Z35" s="375">
        <f>INDEX('Summary - 2014'!$E$6:$Q$43,MATCH('Charts - 5yr'!$X35,'Summary - 2014'!$E$6:$E$43,0),MATCH($B$2,'Summary - 2014'!$E$6:$Q$6,0))</f>
        <v>1107113.7497601504</v>
      </c>
      <c r="AA35" s="375">
        <f>INDEX('Summary - 2015'!$E$6:$Q$42,MATCH('Charts - 5yr'!$X35,'Summary - 2015'!$E$6:$E$42,0),MATCH($B$2,'Summary - 2015'!$E$6:$Q$6,0))</f>
        <v>982781.93346300232</v>
      </c>
      <c r="AB35" s="375">
        <f>INDEX('Summary - 2016'!$E$6:$Q$41,MATCH('Charts - 5yr'!$X35,'Summary - 2016'!$E$6:$E$41,0),MATCH($B$2,'Summary - 2016'!$E$6:$Q$6,0))</f>
        <v>869602.42000079516</v>
      </c>
      <c r="AC35" s="364">
        <f>INDEX('Summary - 2017'!$E$6:$Q$42,MATCH('Charts - 5yr'!$X35,'Summary - 2017'!$E$6:$E$42,0),MATCH($B$2,'Summary - 2017'!$E$6:$Q$6,0))</f>
        <v>810088.36503585801</v>
      </c>
      <c r="AD35" s="364">
        <f>INDEX('Summary - 2018'!$E$6:$Q$42,MATCH('Charts - 5yr'!$X35,'Summary - 2018'!$E$6:$E$42,0),MATCH($B$2,'Summary - 2018'!$E$6:$Q$6,0))</f>
        <v>806619.90075898438</v>
      </c>
      <c r="AE35" s="379">
        <f t="shared" si="0"/>
        <v>-4.2815875731286868E-3</v>
      </c>
    </row>
    <row r="36" spans="2:32" ht="15.95" customHeight="1">
      <c r="V36" s="353"/>
      <c r="W36" s="353"/>
      <c r="X36" s="365" t="s">
        <v>279</v>
      </c>
      <c r="Y36" s="364">
        <f>INDEX('Summary - 2013'!$E$6:$Q$42,MATCH('Charts - 5yr'!$X36,'Summary - 2013'!$E$6:$E$42,0),MATCH($B$2,'Summary - 2013'!$E$6:$Q$6,0))</f>
        <v>253251.52928110558</v>
      </c>
      <c r="Z36" s="364">
        <f>INDEX('Summary - 2014'!$E$6:$Q$43,MATCH('Charts - 5yr'!$X36,'Summary - 2014'!$E$6:$E$43,0),MATCH($B$2,'Summary - 2014'!$E$6:$Q$6,0))</f>
        <v>276998.62646784983</v>
      </c>
      <c r="AA36" s="364">
        <f>INDEX('Summary - 2015'!$E$6:$Q$42,MATCH('Charts - 5yr'!$X36,'Summary - 2015'!$E$6:$E$42,0),MATCH($B$2,'Summary - 2015'!$E$6:$Q$6,0))</f>
        <v>292241.32014876051</v>
      </c>
      <c r="AB36" s="364">
        <f>INDEX('Summary - 2016'!$E$6:$Q$41,MATCH('Charts - 5yr'!$X36,'Summary - 2016'!$E$6:$E$41,0),MATCH($B$2,'Summary - 2016'!$E$6:$Q$6,0))</f>
        <v>273640.97819379228</v>
      </c>
      <c r="AC36" s="364">
        <f>INDEX('Summary - 2017'!$E$6:$Q$42,MATCH('Charts - 5yr'!$X36,'Summary - 2017'!$E$6:$E$42,0),MATCH($B$2,'Summary - 2017'!$E$6:$Q$6,0))</f>
        <v>274818.31489109225</v>
      </c>
      <c r="AD36" s="364">
        <f>INDEX('Summary - 2018'!$E$6:$Q$42,MATCH('Charts - 5yr'!$X36,'Summary - 2018'!$E$6:$E$42,0),MATCH($B$2,'Summary - 2018'!$E$6:$Q$6,0))</f>
        <v>280318.64245941641</v>
      </c>
      <c r="AE36" s="380">
        <f t="shared" si="0"/>
        <v>2.0014414143045389E-2</v>
      </c>
    </row>
    <row r="37" spans="2:32" ht="15.95" customHeight="1">
      <c r="V37" s="353"/>
      <c r="W37" s="353"/>
      <c r="X37" s="354" t="s">
        <v>281</v>
      </c>
      <c r="Y37" s="375">
        <f>INDEX('Summary - 2013'!$E$6:$Q$42,MATCH('Charts - 5yr'!$X37,'Summary - 2013'!$E$6:$E$42,0),MATCH($B$2,'Summary - 2013'!$E$6:$Q$6,0))</f>
        <v>663362.29999999993</v>
      </c>
      <c r="Z37" s="375">
        <f>INDEX('Summary - 2014'!$E$6:$Q$43,MATCH('Charts - 5yr'!$X37,'Summary - 2014'!$E$6:$E$43,0),MATCH($B$2,'Summary - 2014'!$E$6:$Q$6,0))</f>
        <v>654514.6</v>
      </c>
      <c r="AA37" s="375">
        <f>INDEX('Summary - 2015'!$E$6:$Q$42,MATCH('Charts - 5yr'!$X37,'Summary - 2015'!$E$6:$E$42,0),MATCH($B$2,'Summary - 2015'!$E$6:$Q$6,0))</f>
        <v>574300.74463860283</v>
      </c>
      <c r="AB37" s="375">
        <f>INDEX('Summary - 2016'!$E$6:$Q$41,MATCH('Charts - 5yr'!$X37,'Summary - 2016'!$E$6:$E$41,0),MATCH($B$2,'Summary - 2016'!$E$6:$Q$6,0))</f>
        <v>558586.19035771</v>
      </c>
      <c r="AC37" s="364">
        <f>INDEX('Summary - 2017'!$E$6:$Q$42,MATCH('Charts - 5yr'!$X37,'Summary - 2017'!$E$6:$E$42,0),MATCH($B$2,'Summary - 2017'!$E$6:$Q$6,0))</f>
        <v>543607.67229999998</v>
      </c>
      <c r="AD37" s="364">
        <f>INDEX('Summary - 2018'!$E$6:$Q$42,MATCH('Charts - 5yr'!$X37,'Summary - 2018'!$E$6:$E$42,0),MATCH($B$2,'Summary - 2018'!$E$6:$Q$6,0))</f>
        <v>532583.7574</v>
      </c>
      <c r="AE37" s="379">
        <f t="shared" si="0"/>
        <v>-2.0279174599132976E-2</v>
      </c>
    </row>
    <row r="38" spans="2:32" ht="15.95" customHeight="1">
      <c r="V38" s="353"/>
      <c r="W38" s="353"/>
      <c r="X38" s="365" t="s">
        <v>308</v>
      </c>
      <c r="Y38" s="364">
        <f>INDEX('Summary - 2013'!$E$6:$Q$42,MATCH('Charts - 5yr'!$X38,'Summary - 2013'!$E$6:$E$42,0),MATCH($B$2,'Summary - 2013'!$E$6:$Q$6,0))</f>
        <v>225518.96919999999</v>
      </c>
      <c r="Z38" s="364">
        <f>INDEX('Summary - 2014'!$E$6:$Q$43,MATCH('Charts - 5yr'!$X38,'Summary - 2014'!$E$6:$E$43,0),MATCH($B$2,'Summary - 2014'!$E$6:$Q$6,0))</f>
        <v>215609.09340000001</v>
      </c>
      <c r="AA38" s="364">
        <f>INDEX('Summary - 2015'!$E$6:$Q$42,MATCH('Charts - 5yr'!$X38,'Summary - 2015'!$E$6:$E$42,0),MATCH($B$2,'Summary - 2015'!$E$6:$Q$6,0))</f>
        <v>194807.88161216315</v>
      </c>
      <c r="AB38" s="364" t="e">
        <f>INDEX('Summary - 2016'!$E$6:$Q$41,MATCH('Charts - 5yr'!$X38,'Summary - 2016'!$E$6:$E$41,0),MATCH($B$2,'Summary - 2016'!$E$6:$Q$6,0))</f>
        <v>#N/A</v>
      </c>
      <c r="AC38" s="364" t="e">
        <f>INDEX('Summary - 2017'!$E$6:$Q$42,MATCH('Charts - 5yr'!$X38,'Summary - 2017'!$E$6:$E$42,0),MATCH($B$2,'Summary - 2017'!$E$6:$Q$6,0))</f>
        <v>#N/A</v>
      </c>
      <c r="AD38" s="364" t="e">
        <f>INDEX('Summary - 2018'!$E$6:$Q$42,MATCH('Charts - 5yr'!$X38,'Summary - 2018'!$E$6:$E$42,0),MATCH($B$2,'Summary - 2018'!$E$6:$Q$6,0))</f>
        <v>#N/A</v>
      </c>
      <c r="AE38" s="379" t="str">
        <f t="shared" si="0"/>
        <v/>
      </c>
    </row>
    <row r="39" spans="2:32" ht="15.95" customHeight="1">
      <c r="V39" s="353"/>
      <c r="W39" s="353"/>
      <c r="X39" s="354" t="s">
        <v>388</v>
      </c>
      <c r="Y39" s="375" t="e">
        <f>INDEX('Summary - 2013'!$E$6:$Q$42,MATCH('Charts - 5yr'!$X39,'Summary - 2013'!$E$6:$E$42,0),MATCH($B$2,'Summary - 2013'!$E$6:$Q$6,0))</f>
        <v>#N/A</v>
      </c>
      <c r="Z39" s="375" t="e">
        <f>INDEX('Summary - 2014'!$E$6:$Q$43,MATCH('Charts - 5yr'!$X39,'Summary - 2014'!$E$6:$E$43,0),MATCH($B$2,'Summary - 2014'!$E$6:$Q$6,0))</f>
        <v>#N/A</v>
      </c>
      <c r="AA39" s="375">
        <f>INDEX('Summary - 2015'!$E$6:$Q$42,MATCH('Charts - 5yr'!$X39,'Summary - 2015'!$E$6:$E$42,0),MATCH($B$2,'Summary - 2015'!$E$6:$Q$6,0))</f>
        <v>185797.4550866003</v>
      </c>
      <c r="AB39" s="375" t="e">
        <f>INDEX('Summary - 2016'!$E$6:$Q$41,MATCH('Charts - 5yr'!$X39,'Summary - 2016'!$E$6:$E$41,0),MATCH($B$2,'Summary - 2016'!$E$6:$Q$6,0))</f>
        <v>#N/A</v>
      </c>
      <c r="AC39" s="364">
        <f>INDEX('Summary - 2017'!$E$6:$Q$42,MATCH('Charts - 5yr'!$X39,'Summary - 2017'!$E$6:$E$42,0),MATCH($B$2,'Summary - 2017'!$E$6:$Q$6,0))</f>
        <v>205430.44289986492</v>
      </c>
      <c r="AD39" s="364">
        <f>INDEX('Summary - 2018'!$E$6:$Q$42,MATCH('Charts - 5yr'!$X39,'Summary - 2018'!$E$6:$E$42,0),MATCH($B$2,'Summary - 2018'!$E$6:$Q$6,0))</f>
        <v>205760.32778220924</v>
      </c>
      <c r="AE39" s="379">
        <f t="shared" si="0"/>
        <v>1.6058227674906611E-3</v>
      </c>
    </row>
    <row r="40" spans="2:32" ht="15.95" customHeight="1">
      <c r="V40" s="353"/>
      <c r="W40" s="353"/>
      <c r="X40" s="365" t="s">
        <v>283</v>
      </c>
      <c r="Y40" s="364">
        <f>INDEX('Summary - 2013'!$E$6:$Q$42,MATCH('Charts - 5yr'!$X40,'Summary - 2013'!$E$6:$E$42,0),MATCH($B$2,'Summary - 2013'!$E$6:$Q$6,0))</f>
        <v>731867.1</v>
      </c>
      <c r="Z40" s="364">
        <f>INDEX('Summary - 2014'!$E$6:$Q$43,MATCH('Charts - 5yr'!$X40,'Summary - 2014'!$E$6:$E$43,0),MATCH($B$2,'Summary - 2014'!$E$6:$Q$6,0))</f>
        <v>728314.7</v>
      </c>
      <c r="AA40" s="364">
        <f>INDEX('Summary - 2015'!$E$6:$Q$42,MATCH('Charts - 5yr'!$X40,'Summary - 2015'!$E$6:$E$42,0),MATCH($B$2,'Summary - 2015'!$E$6:$Q$6,0))</f>
        <v>689820</v>
      </c>
      <c r="AB40" s="364">
        <f>INDEX('Summary - 2016'!$E$6:$Q$41,MATCH('Charts - 5yr'!$X40,'Summary - 2016'!$E$6:$E$41,0),MATCH($B$2,'Summary - 2016'!$E$6:$Q$6,0))</f>
        <v>681604.89999999991</v>
      </c>
      <c r="AC40" s="364">
        <f>INDEX('Summary - 2017'!$E$6:$Q$42,MATCH('Charts - 5yr'!$X40,'Summary - 2017'!$E$6:$E$42,0),MATCH($B$2,'Summary - 2017'!$E$6:$Q$6,0))</f>
        <v>619543.89999999991</v>
      </c>
      <c r="AD40" s="364">
        <f>INDEX('Summary - 2018'!$E$6:$Q$42,MATCH('Charts - 5yr'!$X40,'Summary - 2018'!$E$6:$E$42,0),MATCH($B$2,'Summary - 2018'!$E$6:$Q$6,0))</f>
        <v>610102.30000000005</v>
      </c>
      <c r="AE40" s="379">
        <f t="shared" si="0"/>
        <v>-1.5239598033327195E-2</v>
      </c>
    </row>
    <row r="41" spans="2:32" ht="15.95" customHeight="1">
      <c r="V41" s="353"/>
      <c r="W41" s="353"/>
      <c r="X41" s="354" t="s">
        <v>285</v>
      </c>
      <c r="Y41" s="375">
        <f>INDEX('Summary - 2013'!$E$6:$Q$42,MATCH('Charts - 5yr'!$X41,'Summary - 2013'!$E$6:$E$42,0),MATCH($B$2,'Summary - 2013'!$E$6:$Q$6,0))</f>
        <v>1394037.7831221577</v>
      </c>
      <c r="Z41" s="375">
        <f>INDEX('Summary - 2014'!$E$6:$Q$43,MATCH('Charts - 5yr'!$X41,'Summary - 2014'!$E$6:$E$43,0),MATCH($B$2,'Summary - 2014'!$E$6:$Q$6,0))</f>
        <v>1410546.7962546141</v>
      </c>
      <c r="AA41" s="375">
        <f>INDEX('Summary - 2015'!$E$6:$Q$42,MATCH('Charts - 5yr'!$X41,'Summary - 2015'!$E$6:$E$42,0),MATCH($B$2,'Summary - 2015'!$E$6:$Q$6,0))</f>
        <v>970342.80273090221</v>
      </c>
      <c r="AB41" s="375">
        <f>INDEX('Summary - 2016'!$E$6:$Q$41,MATCH('Charts - 5yr'!$X41,'Summary - 2016'!$E$6:$E$41,0),MATCH($B$2,'Summary - 2016'!$E$6:$Q$6,0))</f>
        <v>810338.01298705919</v>
      </c>
      <c r="AC41" s="364">
        <f>INDEX('Summary - 2017'!$E$6:$Q$42,MATCH('Charts - 5yr'!$X41,'Summary - 2017'!$E$6:$E$42,0),MATCH($B$2,'Summary - 2017'!$E$6:$Q$6,0))</f>
        <v>776287.88488457631</v>
      </c>
      <c r="AD41" s="364">
        <f>INDEX('Summary - 2018'!$E$6:$Q$42,MATCH('Charts - 5yr'!$X41,'Summary - 2018'!$E$6:$E$42,0),MATCH($B$2,'Summary - 2018'!$E$6:$Q$6,0))</f>
        <v>731024.90521874558</v>
      </c>
      <c r="AE41" s="379">
        <f t="shared" si="0"/>
        <v>-5.830695099996408E-2</v>
      </c>
    </row>
    <row r="42" spans="2:32" ht="15.95" customHeight="1">
      <c r="V42" s="353"/>
      <c r="W42" s="353"/>
      <c r="X42" s="354" t="s">
        <v>627</v>
      </c>
      <c r="Y42" s="375" t="e">
        <f>INDEX('Summary - 2013'!$E$6:$Q$42,MATCH('Charts - 5yr'!$X42,'Summary - 2013'!$E$6:$E$42,0),MATCH($B$2,'Summary - 2013'!$E$6:$Q$6,0))</f>
        <v>#N/A</v>
      </c>
      <c r="Z42" s="375" t="e">
        <f>INDEX('Summary - 2014'!$E$6:$Q$43,MATCH('Charts - 5yr'!$X42,'Summary - 2014'!$E$6:$E$43,0),MATCH($B$2,'Summary - 2014'!$E$6:$Q$6,0))</f>
        <v>#N/A</v>
      </c>
      <c r="AA42" s="375" t="e">
        <f>INDEX('Summary - 2015'!$E$6:$Q$42,MATCH('Charts - 5yr'!$X42,'Summary - 2015'!$E$6:$E$42,0),MATCH($B$2,'Summary - 2015'!$E$6:$Q$6,0))</f>
        <v>#N/A</v>
      </c>
      <c r="AB42" s="375">
        <f>INDEX('Summary - 2016'!$E$6:$Q$41,MATCH('Charts - 5yr'!$X42,'Summary - 2016'!$E$6:$E$41,0),MATCH($B$2,'Summary - 2016'!$E$6:$Q$6,0))</f>
        <v>218581.924076</v>
      </c>
      <c r="AC42" s="364">
        <f>INDEX('Summary - 2017'!$E$6:$Q$42,MATCH('Charts - 5yr'!$X42,'Summary - 2017'!$E$6:$E$42,0),MATCH($B$2,'Summary - 2017'!$E$6:$Q$6,0))</f>
        <v>226499.06349999999</v>
      </c>
      <c r="AD42" s="364">
        <f>INDEX('Summary - 2018'!$E$6:$Q$42,MATCH('Charts - 5yr'!$X42,'Summary - 2018'!$E$6:$E$42,0),MATCH($B$2,'Summary - 2018'!$E$6:$Q$6,0))</f>
        <v>224944.83869</v>
      </c>
      <c r="AE42" s="379">
        <f t="shared" si="0"/>
        <v>-6.8619480627565288E-3</v>
      </c>
    </row>
    <row r="43" spans="2:32" ht="15.95" customHeight="1">
      <c r="V43" s="353"/>
      <c r="W43" s="353"/>
      <c r="X43" s="365" t="s">
        <v>286</v>
      </c>
      <c r="Y43" s="364">
        <f>INDEX('Summary - 2013'!$E$6:$Q$42,MATCH('Charts - 5yr'!$X43,'Summary - 2013'!$E$6:$E$42,0),MATCH($B$2,'Summary - 2013'!$E$6:$Q$6,0))</f>
        <v>1379106.7149738988</v>
      </c>
      <c r="Z43" s="364">
        <f>INDEX('Summary - 2014'!$E$6:$Q$43,MATCH('Charts - 5yr'!$X43,'Summary - 2014'!$E$6:$E$43,0),MATCH($B$2,'Summary - 2014'!$E$6:$Q$6,0))</f>
        <v>1455593.2001382192</v>
      </c>
      <c r="AA43" s="364">
        <f>INDEX('Summary - 2015'!$E$6:$Q$42,MATCH('Charts - 5yr'!$X43,'Summary - 2015'!$E$6:$E$42,0),MATCH($B$2,'Summary - 2015'!$E$6:$Q$6,0))</f>
        <v>1392281.7036711297</v>
      </c>
      <c r="AB43" s="364">
        <f>INDEX('Summary - 2016'!$E$6:$Q$41,MATCH('Charts - 5yr'!$X43,'Summary - 2016'!$E$6:$E$41,0),MATCH($B$2,'Summary - 2016'!$E$6:$Q$6,0))</f>
        <v>1402130.7058946518</v>
      </c>
      <c r="AC43" s="364">
        <f>INDEX('Summary - 2017'!$E$6:$Q$42,MATCH('Charts - 5yr'!$X43,'Summary - 2017'!$E$6:$E$42,0),MATCH($B$2,'Summary - 2017'!$E$6:$Q$6,0))</f>
        <v>1495034.663105608</v>
      </c>
      <c r="AD43" s="364">
        <f>INDEX('Summary - 2018'!$E$6:$Q$42,MATCH('Charts - 5yr'!$X43,'Summary - 2018'!$E$6:$E$42,0),MATCH($B$2,'Summary - 2018'!$E$6:$Q$6,0))</f>
        <v>1523092.1421796042</v>
      </c>
      <c r="AE43" s="379">
        <f t="shared" si="0"/>
        <v>1.876710939645565E-2</v>
      </c>
    </row>
    <row r="44" spans="2:32" s="277" customFormat="1" ht="15.95" customHeight="1"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359"/>
      <c r="W44" s="359"/>
      <c r="X44" s="354" t="s">
        <v>288</v>
      </c>
      <c r="Y44" s="375">
        <f>INDEX('Summary - 2013'!$E$6:$Q$42,MATCH('Charts - 5yr'!$X44,'Summary - 2013'!$E$6:$E$42,0),MATCH($B$2,'Summary - 2013'!$E$6:$Q$6,0))</f>
        <v>281513.48272757203</v>
      </c>
      <c r="Z44" s="375">
        <f>INDEX('Summary - 2014'!$E$6:$Q$43,MATCH('Charts - 5yr'!$X44,'Summary - 2014'!$E$6:$E$43,0),MATCH($B$2,'Summary - 2014'!$E$6:$Q$6,0))</f>
        <v>310460.43219021655</v>
      </c>
      <c r="AA44" s="375">
        <f>INDEX('Summary - 2015'!$E$6:$Q$42,MATCH('Charts - 5yr'!$X44,'Summary - 2015'!$E$6:$E$42,0),MATCH($B$2,'Summary - 2015'!$E$6:$Q$6,0))</f>
        <v>309184.47755349084</v>
      </c>
      <c r="AB44" s="375">
        <f>INDEX('Summary - 2016'!$E$6:$Q$41,MATCH('Charts - 5yr'!$X44,'Summary - 2016'!$E$6:$E$41,0),MATCH($B$2,'Summary - 2016'!$E$6:$Q$6,0))</f>
        <v>267847.62954210647</v>
      </c>
      <c r="AC44" s="364">
        <f>INDEX('Summary - 2017'!$E$6:$Q$42,MATCH('Charts - 5yr'!$X44,'Summary - 2017'!$E$6:$E$42,0),MATCH($B$2,'Summary - 2017'!$E$6:$Q$6,0))</f>
        <v>257339.41242210122</v>
      </c>
      <c r="AD44" s="364">
        <f>INDEX('Summary - 2018'!$E$6:$Q$42,MATCH('Charts - 5yr'!$X44,'Summary - 2018'!$E$6:$E$42,0),MATCH($B$2,'Summary - 2018'!$E$6:$Q$6,0))</f>
        <v>276125.69591777842</v>
      </c>
      <c r="AE44" s="379">
        <f t="shared" si="0"/>
        <v>7.3001967785886412E-2</v>
      </c>
      <c r="AF44" s="370"/>
    </row>
    <row r="45" spans="2:32" ht="15.95" customHeight="1">
      <c r="V45" s="353"/>
      <c r="W45" s="353"/>
      <c r="X45" s="365" t="s">
        <v>289</v>
      </c>
      <c r="Y45" s="364">
        <f>INDEX('Summary - 2013'!$E$6:$Q$42,MATCH('Charts - 5yr'!$X45,'Summary - 2013'!$E$6:$E$42,0),MATCH($B$2,'Summary - 2013'!$E$6:$Q$6,0))</f>
        <v>1296685.1514638928</v>
      </c>
      <c r="Z45" s="364">
        <f>INDEX('Summary - 2014'!$E$6:$Q$43,MATCH('Charts - 5yr'!$X45,'Summary - 2014'!$E$6:$E$43,0),MATCH($B$2,'Summary - 2014'!$E$6:$Q$6,0))</f>
        <v>1409198.164715013</v>
      </c>
      <c r="AA45" s="364">
        <f>INDEX('Summary - 2015'!$E$6:$Q$42,MATCH('Charts - 5yr'!$X45,'Summary - 2015'!$E$6:$E$42,0),MATCH($B$2,'Summary - 2015'!$E$6:$Q$6,0))</f>
        <v>1246605.0884494972</v>
      </c>
      <c r="AB45" s="364">
        <f>INDEX('Summary - 2016'!$E$6:$Q$41,MATCH('Charts - 5yr'!$X45,'Summary - 2016'!$E$6:$E$41,0),MATCH($B$2,'Summary - 2016'!$E$6:$Q$6,0))</f>
        <v>1227083.1988144999</v>
      </c>
      <c r="AC45" s="364">
        <f>INDEX('Summary - 2017'!$E$6:$Q$42,MATCH('Charts - 5yr'!$X45,'Summary - 2017'!$E$6:$E$42,0),MATCH($B$2,'Summary - 2017'!$E$6:$Q$6,0))</f>
        <v>1160560.6381612998</v>
      </c>
      <c r="AD45" s="364">
        <f>INDEX('Summary - 2018'!$E$6:$Q$42,MATCH('Charts - 5yr'!$X45,'Summary - 2018'!$E$6:$E$42,0),MATCH($B$2,'Summary - 2018'!$E$6:$Q$6,0))</f>
        <v>1219284.4066834999</v>
      </c>
      <c r="AE45" s="380">
        <f t="shared" si="0"/>
        <v>5.059948320773433E-2</v>
      </c>
    </row>
    <row r="46" spans="2:32" ht="15.95" customHeight="1">
      <c r="V46" s="353"/>
      <c r="W46" s="353"/>
      <c r="X46" s="354" t="s">
        <v>291</v>
      </c>
      <c r="Y46" s="375">
        <f>INDEX('Summary - 2013'!$E$6:$Q$42,MATCH('Charts - 5yr'!$X46,'Summary - 2013'!$E$6:$E$42,0),MATCH($B$2,'Summary - 2013'!$E$6:$Q$6,0))</f>
        <v>583762.79493429174</v>
      </c>
      <c r="Z46" s="375">
        <f>INDEX('Summary - 2014'!$E$6:$Q$43,MATCH('Charts - 5yr'!$X46,'Summary - 2014'!$E$6:$E$43,0),MATCH($B$2,'Summary - 2014'!$E$6:$Q$6,0))</f>
        <v>714448.48372563068</v>
      </c>
      <c r="AA46" s="375">
        <f>INDEX('Summary - 2015'!$E$6:$Q$42,MATCH('Charts - 5yr'!$X46,'Summary - 2015'!$E$6:$E$42,0),MATCH($B$2,'Summary - 2015'!$E$6:$Q$6,0))</f>
        <v>675623.49576533795</v>
      </c>
      <c r="AB46" s="375">
        <f>INDEX('Summary - 2016'!$E$6:$Q$41,MATCH('Charts - 5yr'!$X46,'Summary - 2016'!$E$6:$E$41,0),MATCH($B$2,'Summary - 2016'!$E$6:$Q$6,0))</f>
        <v>687145.43144303013</v>
      </c>
      <c r="AC46" s="364">
        <f>INDEX('Summary - 2017'!$E$6:$Q$42,MATCH('Charts - 5yr'!$X46,'Summary - 2017'!$E$6:$E$42,0),MATCH($B$2,'Summary - 2017'!$E$6:$Q$6,0))</f>
        <v>639213.02117214096</v>
      </c>
      <c r="AD46" s="364">
        <f>INDEX('Summary - 2018'!$E$6:$Q$42,MATCH('Charts - 5yr'!$X46,'Summary - 2018'!$E$6:$E$42,0),MATCH($B$2,'Summary - 2018'!$E$6:$Q$6,0))</f>
        <v>700945.37529824255</v>
      </c>
      <c r="AE46" s="379">
        <f t="shared" si="0"/>
        <v>9.6575557883507246E-2</v>
      </c>
    </row>
    <row r="47" spans="2:32" ht="15.95" customHeight="1">
      <c r="V47" s="353"/>
      <c r="W47" s="353"/>
      <c r="X47" s="365" t="s">
        <v>293</v>
      </c>
      <c r="Y47" s="364">
        <f>INDEX('Summary - 2013'!$E$6:$Q$42,MATCH('Charts - 5yr'!$X47,'Summary - 2013'!$E$6:$E$42,0),MATCH($B$2,'Summary - 2013'!$E$6:$Q$6,0))</f>
        <v>218642.36201695254</v>
      </c>
      <c r="Z47" s="364">
        <f>INDEX('Summary - 2014'!$E$6:$Q$43,MATCH('Charts - 5yr'!$X47,'Summary - 2014'!$E$6:$E$43,0),MATCH($B$2,'Summary - 2014'!$E$6:$Q$6,0))</f>
        <v>248499.67050661848</v>
      </c>
      <c r="AA47" s="364">
        <f>INDEX('Summary - 2015'!$E$6:$Q$42,MATCH('Charts - 5yr'!$X47,'Summary - 2015'!$E$6:$E$42,0),MATCH($B$2,'Summary - 2015'!$E$6:$Q$6,0))</f>
        <v>230884.9568487248</v>
      </c>
      <c r="AB47" s="364">
        <f>INDEX('Summary - 2016'!$E$6:$Q$41,MATCH('Charts - 5yr'!$X47,'Summary - 2016'!$E$6:$E$41,0),MATCH($B$2,'Summary - 2016'!$E$6:$Q$6,0))</f>
        <v>221716.12431511696</v>
      </c>
      <c r="AC47" s="364">
        <f>INDEX('Summary - 2017'!$E$6:$Q$42,MATCH('Charts - 5yr'!$X47,'Summary - 2017'!$E$6:$E$42,0),MATCH($B$2,'Summary - 2017'!$E$6:$Q$6,0))</f>
        <v>217987.69414665244</v>
      </c>
      <c r="AD47" s="364">
        <f>INDEX('Summary - 2018'!$E$6:$Q$42,MATCH('Charts - 5yr'!$X47,'Summary - 2018'!$E$6:$E$42,0),MATCH($B$2,'Summary - 2018'!$E$6:$Q$6,0))</f>
        <v>220340.32757659158</v>
      </c>
      <c r="AE47" s="380">
        <f t="shared" si="0"/>
        <v>1.0792505692346133E-2</v>
      </c>
    </row>
    <row r="48" spans="2:32" ht="15.95" customHeight="1" thickBot="1">
      <c r="V48" s="353"/>
      <c r="W48" s="353"/>
      <c r="X48" s="373" t="s">
        <v>295</v>
      </c>
      <c r="Y48" s="374">
        <f>INDEX('Summary - 2013'!$E$6:$Q$42,MATCH('Charts - 5yr'!$X48,'Summary - 2013'!$E$6:$E$42,0),MATCH($B$2,'Summary - 2013'!$E$6:$Q$6,0))</f>
        <v>1004589.7801410151</v>
      </c>
      <c r="Z48" s="374">
        <f>INDEX('Summary - 2014'!$E$6:$Q$43,MATCH('Charts - 5yr'!$X48,'Summary - 2014'!$E$6:$E$43,0),MATCH($B$2,'Summary - 2014'!$E$6:$Q$6,0))</f>
        <v>1034420.94818684</v>
      </c>
      <c r="AA48" s="374">
        <f>INDEX('Summary - 2015'!$E$6:$Q$42,MATCH('Charts - 5yr'!$X48,'Summary - 2015'!$E$6:$E$42,0),MATCH($B$2,'Summary - 2015'!$E$6:$Q$6,0))</f>
        <v>975720.75270000007</v>
      </c>
      <c r="AB48" s="374">
        <f>INDEX('Summary - 2016'!$E$6:$Q$41,MATCH('Charts - 5yr'!$X48,'Summary - 2016'!$E$6:$E$41,0),MATCH($B$2,'Summary - 2016'!$E$6:$Q$6,0))</f>
        <v>974373.43359999987</v>
      </c>
      <c r="AC48" s="374">
        <f>INDEX('Summary - 2017'!$E$6:$Q$42,MATCH('Charts - 5yr'!$X48,'Summary - 2017'!$E$6:$E$42,0),MATCH($B$2,'Summary - 2017'!$E$6:$Q$6,0))</f>
        <v>959035.23879999993</v>
      </c>
      <c r="AD48" s="374">
        <f>INDEX('Summary - 2018'!$E$6:$Q$42,MATCH('Charts - 5yr'!$X48,'Summary - 2018'!$E$6:$E$42,0),MATCH($B$2,'Summary - 2018'!$E$6:$Q$6,0))</f>
        <v>1001572.8879</v>
      </c>
      <c r="AE48" s="381">
        <f t="shared" si="0"/>
        <v>4.435462575204796E-2</v>
      </c>
    </row>
    <row r="49" spans="22:31" ht="15" customHeight="1">
      <c r="V49" s="353"/>
      <c r="W49" s="353"/>
      <c r="X49" s="354"/>
      <c r="Y49" s="362"/>
      <c r="Z49" s="362"/>
      <c r="AA49" s="362"/>
      <c r="AB49" s="362"/>
      <c r="AC49" s="362"/>
      <c r="AD49" s="362"/>
      <c r="AE49" s="382"/>
    </row>
    <row r="50" spans="22:31" ht="15" customHeight="1">
      <c r="V50" s="353"/>
      <c r="W50" s="353"/>
      <c r="X50" s="354"/>
      <c r="Y50" s="362"/>
      <c r="Z50" s="362"/>
      <c r="AA50" s="362"/>
      <c r="AB50" s="362"/>
      <c r="AC50" s="362"/>
      <c r="AD50" s="362"/>
      <c r="AE50" s="363"/>
    </row>
    <row r="51" spans="22:31" ht="15" customHeight="1">
      <c r="V51" s="353"/>
      <c r="W51" s="353"/>
      <c r="X51" s="354"/>
      <c r="Y51" s="362"/>
      <c r="Z51" s="362"/>
      <c r="AA51" s="362"/>
      <c r="AB51" s="362"/>
      <c r="AC51" s="362"/>
      <c r="AD51" s="362"/>
      <c r="AE51" s="363"/>
    </row>
    <row r="52" spans="22:31" ht="15" customHeight="1">
      <c r="V52" s="353"/>
      <c r="W52" s="353"/>
      <c r="X52" s="354"/>
      <c r="Y52" s="355"/>
      <c r="Z52" s="355"/>
      <c r="AA52" s="355"/>
      <c r="AB52" s="355"/>
      <c r="AC52" s="355"/>
      <c r="AD52" s="355"/>
      <c r="AE52" s="355"/>
    </row>
    <row r="53" spans="22:31" ht="15" customHeight="1">
      <c r="V53" s="353"/>
      <c r="W53" s="353"/>
      <c r="X53" s="354"/>
      <c r="Y53" s="355"/>
      <c r="Z53" s="355"/>
      <c r="AA53" s="355"/>
      <c r="AB53" s="355"/>
      <c r="AC53" s="355"/>
      <c r="AD53" s="355"/>
      <c r="AE53" s="355"/>
    </row>
    <row r="54" spans="22:31" ht="15" customHeight="1">
      <c r="V54" s="353"/>
      <c r="W54" s="353"/>
      <c r="X54" s="354"/>
      <c r="Y54" s="355"/>
      <c r="Z54" s="355"/>
      <c r="AA54" s="355"/>
      <c r="AB54" s="355"/>
      <c r="AC54" s="355"/>
      <c r="AD54" s="355"/>
      <c r="AE54" s="355"/>
    </row>
    <row r="55" spans="22:31" ht="15" customHeight="1">
      <c r="V55" s="353"/>
      <c r="W55" s="353"/>
      <c r="X55" s="354"/>
      <c r="Y55" s="355"/>
      <c r="Z55" s="355"/>
      <c r="AA55" s="355"/>
      <c r="AB55" s="355"/>
      <c r="AC55" s="355"/>
      <c r="AD55" s="355"/>
      <c r="AE55" s="355"/>
    </row>
    <row r="56" spans="22:31" ht="15" customHeight="1">
      <c r="V56" s="353"/>
      <c r="W56" s="353"/>
      <c r="X56" s="354"/>
      <c r="Y56" s="355"/>
      <c r="Z56" s="355"/>
      <c r="AA56" s="355"/>
      <c r="AB56" s="355"/>
      <c r="AC56" s="355"/>
      <c r="AD56" s="355"/>
      <c r="AE56" s="355"/>
    </row>
    <row r="57" spans="22:31" ht="15" customHeight="1">
      <c r="V57" s="353"/>
      <c r="W57" s="353"/>
      <c r="X57" s="354"/>
      <c r="Y57" s="355"/>
      <c r="Z57" s="355"/>
      <c r="AA57" s="355"/>
      <c r="AB57" s="355"/>
      <c r="AC57" s="355"/>
      <c r="AD57" s="355"/>
      <c r="AE57" s="355"/>
    </row>
    <row r="58" spans="22:31" ht="15" customHeight="1">
      <c r="V58" s="353"/>
      <c r="W58" s="353"/>
      <c r="X58" s="354"/>
      <c r="Y58" s="355"/>
      <c r="Z58" s="355"/>
      <c r="AA58" s="355"/>
      <c r="AB58" s="355"/>
      <c r="AC58" s="355"/>
      <c r="AD58" s="355"/>
      <c r="AE58" s="355"/>
    </row>
    <row r="59" spans="22:31" ht="15" customHeight="1">
      <c r="V59" s="353"/>
      <c r="W59" s="353"/>
      <c r="X59" s="354"/>
      <c r="Y59" s="355"/>
      <c r="Z59" s="355"/>
      <c r="AA59" s="355"/>
      <c r="AB59" s="355"/>
      <c r="AC59" s="355"/>
      <c r="AD59" s="355"/>
      <c r="AE59" s="355"/>
    </row>
    <row r="60" spans="22:31" ht="15" customHeight="1">
      <c r="X60" s="354"/>
      <c r="Y60" s="355"/>
      <c r="Z60" s="355"/>
      <c r="AA60" s="355"/>
      <c r="AB60" s="355"/>
      <c r="AC60" s="355"/>
      <c r="AD60" s="355"/>
      <c r="AE60" s="355"/>
    </row>
    <row r="61" spans="22:31" ht="15" hidden="1"/>
    <row r="62" spans="22:31" ht="15" hidden="1"/>
    <row r="63" spans="22:31" ht="15" hidden="1"/>
    <row r="64" spans="22:31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  <row r="110" ht="15" hidden="1" customHeight="1"/>
    <row r="111" ht="15" hidden="1" customHeight="1"/>
    <row r="112" ht="15" hidden="1" customHeight="1"/>
    <row r="113" ht="15" hidden="1" customHeight="1"/>
    <row r="114" ht="15" hidden="1" customHeight="1"/>
    <row r="115" ht="15" hidden="1" customHeight="1"/>
    <row r="116" ht="15" hidden="1" customHeight="1"/>
    <row r="117" ht="15" hidden="1" customHeight="1"/>
    <row r="118" ht="15" hidden="1" customHeight="1"/>
    <row r="119" ht="15" hidden="1" customHeight="1"/>
    <row r="120" ht="15" hidden="1" customHeight="1"/>
    <row r="121" ht="15" hidden="1" customHeight="1"/>
    <row r="122" ht="15" hidden="1" customHeight="1"/>
    <row r="123" ht="15" hidden="1" customHeight="1"/>
    <row r="124" ht="15" hidden="1" customHeight="1"/>
    <row r="125" ht="15" hidden="1" customHeight="1"/>
    <row r="126" ht="15" hidden="1" customHeight="1"/>
    <row r="127" ht="15" hidden="1" customHeight="1"/>
    <row r="128" ht="15" hidden="1" customHeight="1"/>
    <row r="129" ht="15" hidden="1" customHeight="1"/>
    <row r="130" ht="15" hidden="1" customHeight="1"/>
    <row r="131" ht="15" hidden="1" customHeight="1"/>
    <row r="132" ht="15" hidden="1" customHeight="1"/>
    <row r="133" ht="15" hidden="1" customHeight="1"/>
    <row r="134" ht="15" hidden="1" customHeight="1"/>
    <row r="135" ht="15" hidden="1" customHeight="1"/>
    <row r="136" ht="15" hidden="1" customHeight="1"/>
    <row r="137" ht="15" hidden="1" customHeight="1"/>
    <row r="138" ht="15" hidden="1" customHeight="1"/>
    <row r="139" ht="15" hidden="1" customHeight="1"/>
    <row r="140" ht="15" hidden="1" customHeight="1"/>
    <row r="141" ht="15" hidden="1" customHeight="1"/>
    <row r="142" ht="15" hidden="1" customHeight="1"/>
    <row r="143" ht="15" hidden="1" customHeight="1"/>
    <row r="144" ht="15" hidden="1" customHeight="1"/>
    <row r="145" ht="15" hidden="1" customHeight="1"/>
    <row r="146" ht="15" hidden="1" customHeight="1"/>
    <row r="147" ht="15" hidden="1" customHeight="1"/>
    <row r="148" ht="15" hidden="1" customHeight="1"/>
    <row r="149" ht="15" hidden="1" customHeight="1"/>
    <row r="150" ht="15" hidden="1" customHeight="1"/>
    <row r="151" ht="15" hidden="1" customHeight="1"/>
    <row r="152" ht="15" hidden="1" customHeight="1"/>
    <row r="153" ht="15" hidden="1" customHeight="1"/>
    <row r="154" ht="15" hidden="1" customHeight="1"/>
    <row r="155" ht="15" hidden="1" customHeight="1"/>
    <row r="156" ht="15" hidden="1" customHeight="1"/>
    <row r="157" ht="15" hidden="1" customHeight="1"/>
    <row r="158" ht="15" hidden="1" customHeight="1"/>
    <row r="159" ht="15" hidden="1" customHeight="1"/>
    <row r="160" ht="15" hidden="1" customHeight="1"/>
    <row r="161" ht="15" hidden="1" customHeight="1"/>
    <row r="162" ht="15" hidden="1" customHeight="1"/>
    <row r="163" ht="15" hidden="1" customHeight="1"/>
    <row r="164" ht="15" hidden="1" customHeight="1"/>
    <row r="165" ht="15" hidden="1" customHeight="1"/>
    <row r="166" ht="15" hidden="1" customHeight="1"/>
    <row r="167" ht="15" hidden="1" customHeight="1"/>
    <row r="168" ht="15" hidden="1" customHeight="1"/>
    <row r="169" ht="15" hidden="1" customHeight="1"/>
    <row r="170" ht="15" hidden="1" customHeight="1"/>
    <row r="171" ht="15" hidden="1" customHeight="1"/>
    <row r="172" ht="0" hidden="1" customHeight="1"/>
  </sheetData>
  <sheetProtection algorithmName="SHA-512" hashValue="tqy/h+q4QUjCUDUk0DYmh+y9ZSLCric0I5gRiGQYQTvCu/1OzJ0QnAdzi5Ro18FDiyonw5wUdLqjFhSrHcsPAA==" saltValue="NEonon4olaQDqdNt5T1Ogg==" spinCount="100000" sheet="1" autoFilter="0"/>
  <mergeCells count="1">
    <mergeCell ref="B2:F2"/>
  </mergeCells>
  <dataValidations count="1">
    <dataValidation type="list" allowBlank="1" showInputMessage="1" showErrorMessage="1" sqref="B2">
      <formula1>$W$10:$W$21</formula1>
    </dataValidation>
  </dataValidations>
  <printOptions horizontalCentered="1"/>
  <pageMargins left="0.70866141732283472" right="0.70866141732283472" top="0.55118110236220474" bottom="0.55118110236220474" header="0.31496062992125984" footer="0.11811023622047245"/>
  <pageSetup paperSize="9" scale="55" orientation="landscape" r:id="rId1"/>
  <headerFooter>
    <oddFooter>&amp;LEuropean Banking Authority&amp;REnd-2018 G-SII disclosure exercise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10</vt:i4>
      </vt:variant>
    </vt:vector>
  </HeadingPairs>
  <TitlesOfParts>
    <vt:vector size="24" baseType="lpstr">
      <vt:lpstr>Bank Template - 2018</vt:lpstr>
      <vt:lpstr>Summary - 2018</vt:lpstr>
      <vt:lpstr>Summary - 2017</vt:lpstr>
      <vt:lpstr>Summary - 2016</vt:lpstr>
      <vt:lpstr>Summary - 2015</vt:lpstr>
      <vt:lpstr>Summary - 2014</vt:lpstr>
      <vt:lpstr>Summary - 2013</vt:lpstr>
      <vt:lpstr>Charts 2018</vt:lpstr>
      <vt:lpstr>Charts - 5yr</vt:lpstr>
      <vt:lpstr>Chart - Single Bank Evolution</vt:lpstr>
      <vt:lpstr>Interactive Heatmap</vt:lpstr>
      <vt:lpstr>Data</vt:lpstr>
      <vt:lpstr>blank template</vt:lpstr>
      <vt:lpstr>sample</vt:lpstr>
      <vt:lpstr>Bankname</vt:lpstr>
      <vt:lpstr>'Chart - Single Bank Evolution'!Print_Area</vt:lpstr>
      <vt:lpstr>'Charts - 5yr'!Print_Area</vt:lpstr>
      <vt:lpstr>'Charts 2018'!Print_Area</vt:lpstr>
      <vt:lpstr>'Interactive Heatmap'!Print_Area</vt:lpstr>
      <vt:lpstr>'Summary - 2015'!Print_Area</vt:lpstr>
      <vt:lpstr>'Summary - 2016'!Print_Area</vt:lpstr>
      <vt:lpstr>'Summary - 2017'!Print_Area</vt:lpstr>
      <vt:lpstr>'Summary - 2018'!Print_Area</vt:lpstr>
      <vt:lpstr>'Bank Template - 2018'!Print_Titles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Garcia</dc:creator>
  <cp:lastModifiedBy>Luis Garcia</cp:lastModifiedBy>
  <cp:lastPrinted>2019-08-09T06:29:32Z</cp:lastPrinted>
  <dcterms:created xsi:type="dcterms:W3CDTF">2015-07-27T16:50:27Z</dcterms:created>
  <dcterms:modified xsi:type="dcterms:W3CDTF">2019-08-09T10:08:15Z</dcterms:modified>
</cp:coreProperties>
</file>