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theme/themeOverride11.xml" ContentType="application/vnd.openxmlformats-officedocument.themeOverride+xml"/>
  <Override PartName="/xl/charts/chart18.xml" ContentType="application/vnd.openxmlformats-officedocument.drawingml.chart+xml"/>
  <Override PartName="/xl/theme/themeOverride12.xml" ContentType="application/vnd.openxmlformats-officedocument.themeOverride+xml"/>
  <Override PartName="/xl/charts/chart19.xml" ContentType="application/vnd.openxmlformats-officedocument.drawingml.chart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330 - Macroprudential Matters\Global &amp; other systemically important institutions\G-SIIs\EBA Disclosure\end-2017 data\"/>
    </mc:Choice>
  </mc:AlternateContent>
  <bookViews>
    <workbookView xWindow="-15" yWindow="6840" windowWidth="20730" windowHeight="6900" tabRatio="916" firstSheet="1" activeTab="1"/>
  </bookViews>
  <sheets>
    <sheet name="Bank Template - 2017" sheetId="1" r:id="rId1"/>
    <sheet name="Summary - 2017" sheetId="22" r:id="rId2"/>
    <sheet name="Summary - 2016" sheetId="18" r:id="rId3"/>
    <sheet name="Summary - 2015" sheetId="17" r:id="rId4"/>
    <sheet name="Summary - 2014" sheetId="6" r:id="rId5"/>
    <sheet name="Summary - 2013" sheetId="10" r:id="rId6"/>
    <sheet name="Charts 2017" sheetId="7" r:id="rId7"/>
    <sheet name="Charts - 5yr" sheetId="11" r:id="rId8"/>
    <sheet name="Chart - Single Bank Evolution" sheetId="20" r:id="rId9"/>
    <sheet name="Interactive Heatmap" sheetId="21" r:id="rId10"/>
    <sheet name="Data" sheetId="8" r:id="rId11"/>
    <sheet name="blank template" sheetId="19" r:id="rId12"/>
    <sheet name="sample" sheetId="5" r:id="rId13"/>
  </sheets>
  <definedNames>
    <definedName name="_xlnm._FilterDatabase" localSheetId="11" hidden="1">'blank template'!$A$3:$A$311</definedName>
    <definedName name="_xlnm._FilterDatabase" localSheetId="9" hidden="1">'Interactive Heatmap'!$A$7:$S$7</definedName>
    <definedName name="_xlnm._FilterDatabase" localSheetId="12" hidden="1">sample!$A$3:$D$38</definedName>
    <definedName name="_xlnm.Print_Area" localSheetId="8">'Chart - Single Bank Evolution'!$A$2:$Q$98</definedName>
    <definedName name="_xlnm.Print_Area" localSheetId="7">'Charts - 5yr'!$A$3:$U$59</definedName>
    <definedName name="_xlnm.Print_Area" localSheetId="6">'Charts 2017'!$A$1:$U$136</definedName>
    <definedName name="_xlnm.Print_Area" localSheetId="9">'Interactive Heatmap'!$B$2:$S$45</definedName>
    <definedName name="_xlnm.Print_Area" localSheetId="3">'Summary - 2015'!$E$1:$Q$45</definedName>
    <definedName name="_xlnm.Print_Area" localSheetId="2">'Summary - 2016'!$E$1:$Q$45</definedName>
    <definedName name="_xlnm.Print_Area" localSheetId="1">'Summary - 2017'!$E$1:$Q$46</definedName>
    <definedName name="_xlnm.Print_Titles" localSheetId="0">'Bank Template - 2017'!$1:$3</definedName>
  </definedNames>
  <calcPr calcId="162913"/>
</workbook>
</file>

<file path=xl/calcChain.xml><?xml version="1.0" encoding="utf-8"?>
<calcChain xmlns="http://schemas.openxmlformats.org/spreadsheetml/2006/main">
  <c r="AC11" i="11" l="1"/>
  <c r="AC16" i="11"/>
  <c r="AC28" i="11"/>
  <c r="AC38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32" i="11"/>
  <c r="AB31" i="11"/>
  <c r="AB30" i="11"/>
  <c r="AB29" i="11"/>
  <c r="AB28" i="11"/>
  <c r="AB27" i="11"/>
  <c r="AB26" i="11"/>
  <c r="AB25" i="11"/>
  <c r="AB24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D38" i="11" l="1"/>
  <c r="AD28" i="11"/>
  <c r="AD16" i="11"/>
  <c r="AD11" i="11"/>
  <c r="AC39" i="11"/>
  <c r="AD39" i="11" s="1"/>
  <c r="AC34" i="11"/>
  <c r="AD34" i="11" s="1"/>
  <c r="AC30" i="11"/>
  <c r="AD30" i="11" s="1"/>
  <c r="Y36" i="20"/>
  <c r="Y34" i="20"/>
  <c r="Y32" i="20"/>
  <c r="Y30" i="20"/>
  <c r="Y28" i="20"/>
  <c r="Y26" i="20"/>
  <c r="Y24" i="20"/>
  <c r="Y22" i="20"/>
  <c r="Y20" i="20"/>
  <c r="Y18" i="20"/>
  <c r="AC25" i="11"/>
  <c r="AD25" i="11" s="1"/>
  <c r="AC20" i="11"/>
  <c r="AD20" i="11" s="1"/>
  <c r="AC15" i="11"/>
  <c r="AD15" i="11" s="1"/>
  <c r="AC10" i="11"/>
  <c r="AD10" i="11" s="1"/>
  <c r="Y14" i="20"/>
  <c r="AC43" i="11" l="1"/>
  <c r="AD43" i="11" s="1"/>
  <c r="AC47" i="11"/>
  <c r="AD47" i="11" s="1"/>
  <c r="AC12" i="11"/>
  <c r="AD12" i="11" s="1"/>
  <c r="AC17" i="11"/>
  <c r="AD17" i="11" s="1"/>
  <c r="AC21" i="11"/>
  <c r="AD21" i="11" s="1"/>
  <c r="AC31" i="11"/>
  <c r="AD31" i="11" s="1"/>
  <c r="AC35" i="11"/>
  <c r="AD35" i="11" s="1"/>
  <c r="AC40" i="11"/>
  <c r="AD40" i="11" s="1"/>
  <c r="AC44" i="11"/>
  <c r="AD44" i="11" s="1"/>
  <c r="AC48" i="11"/>
  <c r="AD48" i="11" s="1"/>
  <c r="AC24" i="11"/>
  <c r="AD24" i="11" s="1"/>
  <c r="AC22" i="11"/>
  <c r="AD22" i="11" s="1"/>
  <c r="AC27" i="11"/>
  <c r="AD27" i="11" s="1"/>
  <c r="AC32" i="11"/>
  <c r="AD32" i="11" s="1"/>
  <c r="AC36" i="11"/>
  <c r="AD36" i="11" s="1"/>
  <c r="AC41" i="11"/>
  <c r="AD41" i="11" s="1"/>
  <c r="AC45" i="11"/>
  <c r="AD45" i="11" s="1"/>
  <c r="AC13" i="11"/>
  <c r="AD13" i="11" s="1"/>
  <c r="AC18" i="11"/>
  <c r="AD18" i="11" s="1"/>
  <c r="AC14" i="11"/>
  <c r="AD14" i="11" s="1"/>
  <c r="AC19" i="11"/>
  <c r="AD19" i="11" s="1"/>
  <c r="AC23" i="11"/>
  <c r="AD23" i="11" s="1"/>
  <c r="AC29" i="11"/>
  <c r="AD29" i="11" s="1"/>
  <c r="AC33" i="11"/>
  <c r="AD33" i="11" s="1"/>
  <c r="AC37" i="11"/>
  <c r="AD37" i="11" s="1"/>
  <c r="AC42" i="11"/>
  <c r="AD42" i="11" s="1"/>
  <c r="AC46" i="11"/>
  <c r="AD46" i="11" s="1"/>
  <c r="Y16" i="20"/>
  <c r="AC26" i="11"/>
  <c r="AD26" i="11" s="1"/>
  <c r="AA48" i="11" l="1"/>
  <c r="Z48" i="11"/>
  <c r="Y48" i="11"/>
  <c r="AA47" i="11"/>
  <c r="Z47" i="11"/>
  <c r="Y47" i="11"/>
  <c r="AA46" i="11"/>
  <c r="Z46" i="11"/>
  <c r="Y46" i="11"/>
  <c r="AA45" i="11"/>
  <c r="Z45" i="11"/>
  <c r="Y45" i="11"/>
  <c r="AA44" i="11"/>
  <c r="Z44" i="11"/>
  <c r="Y44" i="11"/>
  <c r="AA43" i="11"/>
  <c r="Z43" i="11"/>
  <c r="Y43" i="11"/>
  <c r="AA42" i="11"/>
  <c r="Z42" i="11"/>
  <c r="Y42" i="11"/>
  <c r="I1" i="5" l="1"/>
  <c r="E46" i="18" l="1"/>
  <c r="B30" i="21"/>
  <c r="B34" i="21"/>
  <c r="B29" i="21"/>
  <c r="B42" i="21"/>
  <c r="B33" i="21"/>
  <c r="B41" i="21"/>
  <c r="B31" i="21"/>
  <c r="B35" i="21"/>
  <c r="B40" i="21"/>
  <c r="B32" i="21"/>
  <c r="B38" i="21"/>
  <c r="B39" i="21"/>
  <c r="B36" i="21"/>
  <c r="B37" i="21"/>
  <c r="L81" i="20" l="1"/>
  <c r="D81" i="20"/>
  <c r="M62" i="20"/>
  <c r="H62" i="20"/>
  <c r="C62" i="20"/>
  <c r="M43" i="20"/>
  <c r="H43" i="20"/>
  <c r="C43" i="20"/>
  <c r="H5" i="20"/>
  <c r="M25" i="20"/>
  <c r="H25" i="20"/>
  <c r="C25" i="20"/>
  <c r="U16" i="20"/>
  <c r="V16" i="20"/>
  <c r="W16" i="20"/>
  <c r="U18" i="20"/>
  <c r="V18" i="20"/>
  <c r="W18" i="20"/>
  <c r="U20" i="20"/>
  <c r="V20" i="20"/>
  <c r="W20" i="20"/>
  <c r="U22" i="20"/>
  <c r="V22" i="20"/>
  <c r="W22" i="20"/>
  <c r="U24" i="20"/>
  <c r="V24" i="20"/>
  <c r="W24" i="20"/>
  <c r="U26" i="20"/>
  <c r="V26" i="20"/>
  <c r="W26" i="20"/>
  <c r="U28" i="20"/>
  <c r="V28" i="20"/>
  <c r="W28" i="20"/>
  <c r="U30" i="20"/>
  <c r="V30" i="20"/>
  <c r="W30" i="20"/>
  <c r="U32" i="20"/>
  <c r="V32" i="20"/>
  <c r="W32" i="20"/>
  <c r="U34" i="20"/>
  <c r="V34" i="20"/>
  <c r="W34" i="20"/>
  <c r="U36" i="20"/>
  <c r="V36" i="20"/>
  <c r="W36" i="20"/>
  <c r="W14" i="20"/>
  <c r="U14" i="20"/>
  <c r="V14" i="20"/>
  <c r="Y10" i="11"/>
  <c r="B9" i="21"/>
  <c r="B14" i="21"/>
  <c r="B23" i="21"/>
  <c r="B17" i="21"/>
  <c r="B20" i="21"/>
  <c r="B8" i="21"/>
  <c r="B44" i="21"/>
  <c r="B13" i="21"/>
  <c r="B26" i="21"/>
  <c r="B21" i="21"/>
  <c r="B10" i="21"/>
  <c r="B22" i="21"/>
  <c r="B15" i="21"/>
  <c r="B27" i="21"/>
  <c r="B19" i="21"/>
  <c r="B16" i="21"/>
  <c r="B43" i="21"/>
  <c r="B18" i="21"/>
  <c r="B24" i="21"/>
  <c r="B11" i="21"/>
  <c r="B12" i="21"/>
  <c r="B28" i="21"/>
  <c r="B25" i="21"/>
  <c r="U15" i="20" l="1"/>
  <c r="Y15" i="20"/>
  <c r="U37" i="20"/>
  <c r="Y37" i="20"/>
  <c r="U29" i="20"/>
  <c r="Y29" i="20"/>
  <c r="U35" i="20"/>
  <c r="Y35" i="20"/>
  <c r="U27" i="20"/>
  <c r="Y27" i="20"/>
  <c r="U19" i="20"/>
  <c r="Y19" i="20"/>
  <c r="U21" i="20"/>
  <c r="Y21" i="20"/>
  <c r="U31" i="20"/>
  <c r="Y31" i="20"/>
  <c r="U23" i="20"/>
  <c r="Y23" i="20"/>
  <c r="U33" i="20"/>
  <c r="Y33" i="20"/>
  <c r="U25" i="20"/>
  <c r="Y25" i="20"/>
  <c r="U17" i="20"/>
  <c r="Y17" i="20"/>
  <c r="W31" i="20"/>
  <c r="W23" i="20"/>
  <c r="W25" i="20"/>
  <c r="W17" i="20"/>
  <c r="W27" i="20"/>
  <c r="W19" i="20"/>
  <c r="W21" i="20"/>
  <c r="W29" i="20"/>
  <c r="W33" i="20"/>
  <c r="W37" i="20"/>
  <c r="W35" i="20"/>
  <c r="V15" i="20"/>
  <c r="W15" i="20"/>
  <c r="V37" i="20"/>
  <c r="V35" i="20"/>
  <c r="V33" i="20"/>
  <c r="V31" i="20"/>
  <c r="V29" i="20"/>
  <c r="V27" i="20"/>
  <c r="V25" i="20"/>
  <c r="V23" i="20"/>
  <c r="V21" i="20"/>
  <c r="V19" i="20"/>
  <c r="V17" i="20"/>
  <c r="Q45" i="18"/>
  <c r="X28" i="20" l="1"/>
  <c r="X29" i="20" s="1"/>
  <c r="X32" i="20"/>
  <c r="X33" i="20" s="1"/>
  <c r="X34" i="20"/>
  <c r="X35" i="20" s="1"/>
  <c r="X18" i="20"/>
  <c r="X19" i="20" s="1"/>
  <c r="N51" i="21"/>
  <c r="F51" i="21"/>
  <c r="C51" i="21"/>
  <c r="O51" i="21"/>
  <c r="R51" i="21"/>
  <c r="J51" i="21"/>
  <c r="K51" i="21"/>
  <c r="E51" i="21"/>
  <c r="M51" i="21"/>
  <c r="G51" i="21"/>
  <c r="I51" i="21"/>
  <c r="Q51" i="21"/>
  <c r="X16" i="20" l="1"/>
  <c r="X17" i="20" s="1"/>
  <c r="X26" i="20"/>
  <c r="X27" i="20" s="1"/>
  <c r="X24" i="20"/>
  <c r="X25" i="20" s="1"/>
  <c r="X36" i="20"/>
  <c r="X37" i="20" s="1"/>
  <c r="X30" i="20"/>
  <c r="X31" i="20" s="1"/>
  <c r="X20" i="20"/>
  <c r="X21" i="20" s="1"/>
  <c r="X22" i="20"/>
  <c r="X23" i="20" s="1"/>
  <c r="X14" i="20"/>
  <c r="X15" i="20" s="1"/>
  <c r="AA39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G1" i="1"/>
  <c r="Q27" i="21"/>
  <c r="E40" i="21"/>
  <c r="I40" i="21"/>
  <c r="Q25" i="21"/>
  <c r="Q34" i="21"/>
  <c r="R40" i="21"/>
  <c r="F40" i="21"/>
  <c r="Q12" i="21"/>
  <c r="Q23" i="21"/>
  <c r="Q22" i="21"/>
  <c r="Q24" i="21"/>
  <c r="Q39" i="21"/>
  <c r="M40" i="21"/>
  <c r="Q31" i="21"/>
  <c r="Q40" i="21"/>
  <c r="C40" i="21"/>
  <c r="Q15" i="21"/>
  <c r="Q18" i="21"/>
  <c r="Q30" i="21"/>
  <c r="Q21" i="21"/>
  <c r="Q11" i="21"/>
  <c r="Q41" i="21"/>
  <c r="Q13" i="21"/>
  <c r="G40" i="21"/>
  <c r="Q10" i="21"/>
  <c r="Q42" i="21"/>
  <c r="Q16" i="21"/>
  <c r="Q17" i="21"/>
  <c r="Q35" i="21"/>
  <c r="Q43" i="21"/>
  <c r="Q36" i="21"/>
  <c r="R26" i="21"/>
  <c r="Q9" i="21"/>
  <c r="Q32" i="21"/>
  <c r="Q37" i="21"/>
  <c r="Q44" i="21"/>
  <c r="J40" i="21"/>
  <c r="N40" i="21"/>
  <c r="Q29" i="21"/>
  <c r="Q38" i="21"/>
  <c r="K40" i="21"/>
  <c r="Q14" i="21"/>
  <c r="Q28" i="21"/>
  <c r="Q19" i="21"/>
  <c r="Q33" i="21"/>
  <c r="O40" i="21"/>
  <c r="Q20" i="21"/>
  <c r="Q26" i="21"/>
  <c r="G19" i="1" l="1"/>
  <c r="G99" i="1"/>
  <c r="P40" i="21"/>
  <c r="L40" i="21"/>
  <c r="H40" i="21"/>
  <c r="D40" i="21"/>
  <c r="G134" i="1"/>
  <c r="G132" i="1"/>
  <c r="G124" i="1"/>
  <c r="G120" i="1"/>
  <c r="G118" i="1"/>
  <c r="G114" i="1"/>
  <c r="G112" i="1"/>
  <c r="G106" i="1"/>
  <c r="G102" i="1"/>
  <c r="G97" i="1"/>
  <c r="G95" i="1"/>
  <c r="G93" i="1"/>
  <c r="G91" i="1"/>
  <c r="G89" i="1"/>
  <c r="G87" i="1"/>
  <c r="G81" i="1"/>
  <c r="G79" i="1"/>
  <c r="G77" i="1"/>
  <c r="G75" i="1"/>
  <c r="G71" i="1"/>
  <c r="G69" i="1"/>
  <c r="G66" i="1"/>
  <c r="G64" i="1"/>
  <c r="G59" i="1"/>
  <c r="G56" i="1"/>
  <c r="G53" i="1"/>
  <c r="G51" i="1"/>
  <c r="G49" i="1"/>
  <c r="G46" i="1"/>
  <c r="G44" i="1"/>
  <c r="G37" i="1"/>
  <c r="G35" i="1"/>
  <c r="G33" i="1"/>
  <c r="G30" i="1"/>
  <c r="G27" i="1"/>
  <c r="G25" i="1"/>
  <c r="G18" i="1"/>
  <c r="G16" i="1"/>
  <c r="G13" i="1"/>
  <c r="G10" i="1"/>
  <c r="G8" i="1"/>
  <c r="G135" i="1"/>
  <c r="G133" i="1"/>
  <c r="G129" i="1"/>
  <c r="G121" i="1"/>
  <c r="G119" i="1"/>
  <c r="G117" i="1"/>
  <c r="G113" i="1"/>
  <c r="G107" i="1"/>
  <c r="G105" i="1"/>
  <c r="G98" i="1"/>
  <c r="G96" i="1"/>
  <c r="G94" i="1"/>
  <c r="G92" i="1"/>
  <c r="G90" i="1"/>
  <c r="G88" i="1"/>
  <c r="G86" i="1"/>
  <c r="G80" i="1"/>
  <c r="G78" i="1"/>
  <c r="G76" i="1"/>
  <c r="G74" i="1"/>
  <c r="G70" i="1"/>
  <c r="G67" i="1"/>
  <c r="G65" i="1"/>
  <c r="G63" i="1"/>
  <c r="G57" i="1"/>
  <c r="G54" i="1"/>
  <c r="G52" i="1"/>
  <c r="G50" i="1"/>
  <c r="G48" i="1"/>
  <c r="G45" i="1"/>
  <c r="G39" i="1"/>
  <c r="G36" i="1"/>
  <c r="G34" i="1"/>
  <c r="G31" i="1"/>
  <c r="G29" i="1"/>
  <c r="G26" i="1"/>
  <c r="G17" i="1"/>
  <c r="G15" i="1"/>
  <c r="G11" i="1"/>
  <c r="G9" i="1"/>
  <c r="S40" i="21" l="1"/>
  <c r="E1" i="5"/>
  <c r="Q45" i="10" l="1"/>
  <c r="P26" i="21" l="1"/>
  <c r="C7" i="6"/>
  <c r="B7" i="6" l="1"/>
  <c r="A7" i="6"/>
  <c r="AA17" i="11" l="1"/>
  <c r="AA31" i="11"/>
  <c r="AA30" i="11"/>
  <c r="AA34" i="11"/>
  <c r="AA11" i="11"/>
  <c r="AA26" i="11"/>
  <c r="AA21" i="11"/>
  <c r="AA15" i="11"/>
  <c r="AA29" i="11"/>
  <c r="AA32" i="11"/>
  <c r="AA35" i="11"/>
  <c r="AA10" i="11"/>
  <c r="AA16" i="11"/>
  <c r="AA28" i="11"/>
  <c r="AA40" i="11"/>
  <c r="AA38" i="11"/>
  <c r="AA13" i="11"/>
  <c r="AA19" i="11"/>
  <c r="AA22" i="11"/>
  <c r="AA27" i="11"/>
  <c r="AA36" i="11"/>
  <c r="AA14" i="11"/>
  <c r="AA23" i="11"/>
  <c r="AA33" i="11"/>
  <c r="AA25" i="11"/>
  <c r="AA12" i="11"/>
  <c r="AA18" i="11"/>
  <c r="AA24" i="11"/>
  <c r="AA20" i="11"/>
  <c r="AA41" i="11"/>
  <c r="AA37" i="11"/>
  <c r="Q45" i="6"/>
  <c r="C11" i="6"/>
  <c r="C43" i="6"/>
  <c r="C39" i="6"/>
  <c r="C38" i="6"/>
  <c r="C37" i="6"/>
  <c r="C35" i="6"/>
  <c r="C32" i="6"/>
  <c r="C31" i="6"/>
  <c r="C29" i="6"/>
  <c r="C27" i="6"/>
  <c r="C25" i="6"/>
  <c r="C22" i="6"/>
  <c r="C20" i="6"/>
  <c r="C18" i="6"/>
  <c r="C16" i="6"/>
  <c r="C13" i="6"/>
  <c r="C12" i="6"/>
  <c r="C10" i="6"/>
  <c r="C9" i="6"/>
  <c r="C8" i="6"/>
  <c r="C14" i="6" l="1"/>
  <c r="A14" i="6" s="1"/>
  <c r="C17" i="6"/>
  <c r="B17" i="6" s="1"/>
  <c r="C23" i="6"/>
  <c r="A23" i="6" s="1"/>
  <c r="C26" i="6"/>
  <c r="B26" i="6" s="1"/>
  <c r="C28" i="6"/>
  <c r="A28" i="6" s="1"/>
  <c r="C33" i="6"/>
  <c r="B33" i="6" s="1"/>
  <c r="C36" i="6"/>
  <c r="A36" i="6" s="1"/>
  <c r="C15" i="6"/>
  <c r="B15" i="6" s="1"/>
  <c r="C21" i="6"/>
  <c r="A21" i="6" s="1"/>
  <c r="C30" i="6"/>
  <c r="B30" i="6" s="1"/>
  <c r="C41" i="6"/>
  <c r="A41" i="6" s="1"/>
  <c r="C42" i="6"/>
  <c r="C19" i="6"/>
  <c r="A19" i="6" s="1"/>
  <c r="C24" i="6"/>
  <c r="B24" i="6" s="1"/>
  <c r="C34" i="6"/>
  <c r="A34" i="6" s="1"/>
  <c r="B9" i="6"/>
  <c r="A9" i="6"/>
  <c r="B12" i="6"/>
  <c r="A12" i="6"/>
  <c r="B20" i="6"/>
  <c r="A20" i="6"/>
  <c r="B31" i="6"/>
  <c r="A31" i="6"/>
  <c r="B38" i="6"/>
  <c r="A38" i="6"/>
  <c r="C40" i="6"/>
  <c r="B43" i="6"/>
  <c r="A43" i="6"/>
  <c r="B8" i="6"/>
  <c r="A8" i="6"/>
  <c r="B10" i="6"/>
  <c r="A10" i="6"/>
  <c r="B13" i="6"/>
  <c r="A13" i="6"/>
  <c r="B16" i="6"/>
  <c r="A16" i="6"/>
  <c r="B18" i="6"/>
  <c r="A18" i="6"/>
  <c r="B22" i="6"/>
  <c r="A22" i="6"/>
  <c r="B25" i="6"/>
  <c r="A25" i="6"/>
  <c r="B27" i="6"/>
  <c r="A27" i="6"/>
  <c r="B29" i="6"/>
  <c r="A29" i="6"/>
  <c r="B32" i="6"/>
  <c r="A32" i="6"/>
  <c r="B35" i="6"/>
  <c r="A35" i="6"/>
  <c r="B37" i="6"/>
  <c r="A37" i="6"/>
  <c r="B39" i="6"/>
  <c r="A39" i="6"/>
  <c r="B41" i="6"/>
  <c r="B11" i="6"/>
  <c r="A11" i="6"/>
  <c r="B34" i="6" l="1"/>
  <c r="B19" i="6"/>
  <c r="B23" i="6"/>
  <c r="B36" i="6"/>
  <c r="B21" i="6"/>
  <c r="B14" i="6"/>
  <c r="B28" i="6"/>
  <c r="A15" i="6"/>
  <c r="A24" i="6"/>
  <c r="A26" i="6"/>
  <c r="A30" i="6"/>
  <c r="A33" i="6"/>
  <c r="A17" i="6"/>
  <c r="A42" i="6"/>
  <c r="B42" i="6"/>
  <c r="B40" i="6"/>
  <c r="A40" i="6"/>
  <c r="O13" i="21" l="1"/>
  <c r="F14" i="21"/>
  <c r="I26" i="21"/>
  <c r="F38" i="21"/>
  <c r="G42" i="21"/>
  <c r="M12" i="21"/>
  <c r="R37" i="21"/>
  <c r="N12" i="21"/>
  <c r="C30" i="21"/>
  <c r="C26" i="21"/>
  <c r="N13" i="21"/>
  <c r="I35" i="21"/>
  <c r="E33" i="21"/>
  <c r="K37" i="21"/>
  <c r="R19" i="21"/>
  <c r="R25" i="21"/>
  <c r="C41" i="21"/>
  <c r="J15" i="21"/>
  <c r="K16" i="21"/>
  <c r="C25" i="21"/>
  <c r="N9" i="21"/>
  <c r="C8" i="21"/>
  <c r="C29" i="21"/>
  <c r="R10" i="21"/>
  <c r="E23" i="21"/>
  <c r="I36" i="21"/>
  <c r="R15" i="21"/>
  <c r="K27" i="21"/>
  <c r="C44" i="21"/>
  <c r="C9" i="21"/>
  <c r="K28" i="21"/>
  <c r="O15" i="21"/>
  <c r="K8" i="21"/>
  <c r="E11" i="21"/>
  <c r="R38" i="21"/>
  <c r="K41" i="21"/>
  <c r="N42" i="21"/>
  <c r="M39" i="21"/>
  <c r="J30" i="21"/>
  <c r="N41" i="21"/>
  <c r="J17" i="21"/>
  <c r="M28" i="21"/>
  <c r="N30" i="21"/>
  <c r="R31" i="21"/>
  <c r="R22" i="21"/>
  <c r="O29" i="21"/>
  <c r="M19" i="21"/>
  <c r="O27" i="21"/>
  <c r="I19" i="21"/>
  <c r="K29" i="21"/>
  <c r="F39" i="21"/>
  <c r="F10" i="21"/>
  <c r="F8" i="21"/>
  <c r="C24" i="21"/>
  <c r="R44" i="21"/>
  <c r="G33" i="21"/>
  <c r="M27" i="21"/>
  <c r="J22" i="21"/>
  <c r="R35" i="21"/>
  <c r="G24" i="21"/>
  <c r="K22" i="21"/>
  <c r="R29" i="21"/>
  <c r="E44" i="21"/>
  <c r="K32" i="21"/>
  <c r="F12" i="21"/>
  <c r="K25" i="21"/>
  <c r="C35" i="21"/>
  <c r="O21" i="21"/>
  <c r="N34" i="21"/>
  <c r="K15" i="21"/>
  <c r="R16" i="21"/>
  <c r="G30" i="21"/>
  <c r="M17" i="21"/>
  <c r="M8" i="21"/>
  <c r="M34" i="21"/>
  <c r="I31" i="21"/>
  <c r="I29" i="21"/>
  <c r="I12" i="21"/>
  <c r="F33" i="21"/>
  <c r="O9" i="21"/>
  <c r="M38" i="21"/>
  <c r="E37" i="21"/>
  <c r="J16" i="21"/>
  <c r="F43" i="21"/>
  <c r="K44" i="21"/>
  <c r="C32" i="21"/>
  <c r="O10" i="21"/>
  <c r="M35" i="21"/>
  <c r="N21" i="21"/>
  <c r="M32" i="21"/>
  <c r="I20" i="21"/>
  <c r="E28" i="21"/>
  <c r="G31" i="21"/>
  <c r="I21" i="21"/>
  <c r="I8" i="21"/>
  <c r="F23" i="21"/>
  <c r="K39" i="21"/>
  <c r="J24" i="21"/>
  <c r="N39" i="21"/>
  <c r="J38" i="21"/>
  <c r="E9" i="21"/>
  <c r="J19" i="21"/>
  <c r="I13" i="21"/>
  <c r="N25" i="21"/>
  <c r="R32" i="21"/>
  <c r="C27" i="21"/>
  <c r="K17" i="21"/>
  <c r="O34" i="21"/>
  <c r="C16" i="21"/>
  <c r="M22" i="21"/>
  <c r="J36" i="21"/>
  <c r="N11" i="21"/>
  <c r="C36" i="21"/>
  <c r="O14" i="21"/>
  <c r="O38" i="21"/>
  <c r="M29" i="21"/>
  <c r="J18" i="21"/>
  <c r="G26" i="21"/>
  <c r="G25" i="21"/>
  <c r="C13" i="21"/>
  <c r="E25" i="21"/>
  <c r="Q8" i="21"/>
  <c r="N24" i="21"/>
  <c r="M10" i="21"/>
  <c r="O11" i="21"/>
  <c r="N36" i="21"/>
  <c r="G17" i="21"/>
  <c r="K18" i="21"/>
  <c r="J31" i="21"/>
  <c r="C21" i="21"/>
  <c r="F30" i="21"/>
  <c r="N33" i="21"/>
  <c r="G18" i="21"/>
  <c r="I27" i="21"/>
  <c r="O20" i="21"/>
  <c r="O31" i="21"/>
  <c r="J29" i="21"/>
  <c r="C43" i="21"/>
  <c r="O35" i="21"/>
  <c r="C17" i="21"/>
  <c r="E15" i="21"/>
  <c r="I24" i="21"/>
  <c r="E41" i="21"/>
  <c r="R34" i="21"/>
  <c r="K24" i="21"/>
  <c r="M14" i="21"/>
  <c r="K33" i="21"/>
  <c r="F26" i="21"/>
  <c r="K21" i="21"/>
  <c r="F36" i="21"/>
  <c r="J39" i="21"/>
  <c r="G12" i="21"/>
  <c r="O43" i="21"/>
  <c r="I25" i="21"/>
  <c r="N37" i="21"/>
  <c r="F44" i="21"/>
  <c r="E26" i="21"/>
  <c r="J10" i="21"/>
  <c r="M41" i="21"/>
  <c r="I10" i="21"/>
  <c r="J34" i="21"/>
  <c r="G39" i="21"/>
  <c r="J12" i="21"/>
  <c r="E18" i="21"/>
  <c r="K36" i="21"/>
  <c r="N16" i="21"/>
  <c r="G32" i="21"/>
  <c r="O16" i="21"/>
  <c r="E24" i="21"/>
  <c r="M18" i="21"/>
  <c r="K31" i="21"/>
  <c r="F31" i="21"/>
  <c r="G14" i="21"/>
  <c r="M31" i="21"/>
  <c r="F20" i="21"/>
  <c r="N43" i="21"/>
  <c r="O32" i="21"/>
  <c r="J8" i="21"/>
  <c r="O42" i="21"/>
  <c r="J32" i="21"/>
  <c r="F17" i="21"/>
  <c r="R24" i="21"/>
  <c r="I15" i="21"/>
  <c r="F21" i="21"/>
  <c r="N15" i="21"/>
  <c r="N29" i="21"/>
  <c r="G22" i="21"/>
  <c r="E35" i="21"/>
  <c r="N31" i="21"/>
  <c r="K38" i="21"/>
  <c r="C14" i="21"/>
  <c r="R17" i="21"/>
  <c r="G41" i="21"/>
  <c r="C12" i="21"/>
  <c r="K20" i="21"/>
  <c r="R9" i="21"/>
  <c r="C38" i="21"/>
  <c r="F37" i="21"/>
  <c r="I11" i="21"/>
  <c r="N14" i="21"/>
  <c r="I34" i="21"/>
  <c r="I43" i="21"/>
  <c r="R21" i="21"/>
  <c r="E32" i="21"/>
  <c r="C18" i="21"/>
  <c r="J23" i="21"/>
  <c r="M23" i="21"/>
  <c r="J27" i="21"/>
  <c r="I38" i="21"/>
  <c r="C34" i="21"/>
  <c r="E16" i="21"/>
  <c r="G16" i="21"/>
  <c r="K30" i="21"/>
  <c r="G37" i="21"/>
  <c r="I37" i="21"/>
  <c r="M25" i="21"/>
  <c r="K9" i="21"/>
  <c r="F19" i="21"/>
  <c r="R33" i="21"/>
  <c r="E38" i="21"/>
  <c r="M16" i="21"/>
  <c r="N38" i="21"/>
  <c r="E31" i="21"/>
  <c r="M26" i="21"/>
  <c r="M33" i="21"/>
  <c r="R12" i="21"/>
  <c r="I9" i="21"/>
  <c r="F22" i="21"/>
  <c r="G21" i="21"/>
  <c r="J21" i="21"/>
  <c r="O37" i="21"/>
  <c r="O8" i="21"/>
  <c r="K11" i="21"/>
  <c r="K14" i="21"/>
  <c r="J44" i="21"/>
  <c r="R20" i="21"/>
  <c r="C15" i="21"/>
  <c r="J41" i="21"/>
  <c r="O12" i="21"/>
  <c r="R27" i="21"/>
  <c r="I32" i="21"/>
  <c r="C42" i="21"/>
  <c r="E13" i="21"/>
  <c r="E36" i="21"/>
  <c r="O23" i="21"/>
  <c r="F34" i="21"/>
  <c r="N19" i="21"/>
  <c r="G9" i="21"/>
  <c r="R23" i="21"/>
  <c r="C11" i="21"/>
  <c r="O41" i="21"/>
  <c r="M15" i="21"/>
  <c r="K42" i="21"/>
  <c r="M43" i="21"/>
  <c r="J25" i="21"/>
  <c r="K34" i="21"/>
  <c r="F28" i="21"/>
  <c r="F35" i="21"/>
  <c r="O28" i="21"/>
  <c r="M44" i="21"/>
  <c r="G15" i="21"/>
  <c r="F42" i="21"/>
  <c r="R13" i="21"/>
  <c r="M24" i="21"/>
  <c r="E22" i="21"/>
  <c r="R36" i="21"/>
  <c r="K43" i="21"/>
  <c r="N32" i="21"/>
  <c r="I22" i="21"/>
  <c r="I41" i="21"/>
  <c r="E17" i="21"/>
  <c r="K35" i="21"/>
  <c r="F32" i="21"/>
  <c r="J42" i="21"/>
  <c r="G36" i="21"/>
  <c r="N18" i="21"/>
  <c r="I14" i="21"/>
  <c r="E12" i="21"/>
  <c r="C39" i="21"/>
  <c r="G13" i="21"/>
  <c r="M13" i="21"/>
  <c r="O22" i="21"/>
  <c r="R28" i="21"/>
  <c r="I39" i="21"/>
  <c r="F18" i="21"/>
  <c r="O44" i="21"/>
  <c r="K12" i="21"/>
  <c r="E10" i="21"/>
  <c r="J20" i="21"/>
  <c r="R18" i="21"/>
  <c r="F16" i="21"/>
  <c r="O17" i="21"/>
  <c r="E20" i="21"/>
  <c r="I16" i="21"/>
  <c r="J9" i="21"/>
  <c r="O25" i="21"/>
  <c r="O24" i="21"/>
  <c r="F41" i="21"/>
  <c r="J14" i="21"/>
  <c r="E29" i="21"/>
  <c r="C33" i="21"/>
  <c r="I30" i="21"/>
  <c r="M11" i="21"/>
  <c r="C10" i="21"/>
  <c r="J37" i="21"/>
  <c r="E34" i="21"/>
  <c r="I42" i="21"/>
  <c r="G19" i="21"/>
  <c r="R43" i="21"/>
  <c r="E27" i="21"/>
  <c r="F13" i="21"/>
  <c r="M37" i="21"/>
  <c r="M42" i="21"/>
  <c r="C20" i="21"/>
  <c r="C37" i="21"/>
  <c r="O39" i="21"/>
  <c r="O30" i="21"/>
  <c r="O19" i="21"/>
  <c r="M9" i="21"/>
  <c r="E21" i="21"/>
  <c r="R39" i="21"/>
  <c r="N8" i="21"/>
  <c r="J13" i="21"/>
  <c r="G38" i="21"/>
  <c r="G11" i="21"/>
  <c r="G23" i="21"/>
  <c r="F24" i="21"/>
  <c r="M20" i="21"/>
  <c r="R30" i="21"/>
  <c r="O18" i="21"/>
  <c r="J33" i="21"/>
  <c r="K19" i="21"/>
  <c r="F27" i="21"/>
  <c r="G20" i="21"/>
  <c r="G29" i="21"/>
  <c r="G8" i="21"/>
  <c r="R8" i="21"/>
  <c r="E30" i="21"/>
  <c r="C22" i="21"/>
  <c r="R11" i="21"/>
  <c r="C28" i="21"/>
  <c r="G43" i="21"/>
  <c r="N10" i="21"/>
  <c r="N17" i="21"/>
  <c r="O26" i="21"/>
  <c r="E19" i="21"/>
  <c r="F29" i="21"/>
  <c r="R14" i="21"/>
  <c r="I28" i="21"/>
  <c r="K10" i="21"/>
  <c r="N28" i="21"/>
  <c r="E42" i="21"/>
  <c r="F9" i="21"/>
  <c r="G28" i="21"/>
  <c r="K23" i="21"/>
  <c r="F15" i="21"/>
  <c r="C31" i="21"/>
  <c r="N26" i="21"/>
  <c r="J11" i="21"/>
  <c r="C19" i="21"/>
  <c r="R42" i="21"/>
  <c r="N44" i="21"/>
  <c r="K13" i="21"/>
  <c r="N23" i="21"/>
  <c r="E8" i="21"/>
  <c r="G35" i="21"/>
  <c r="I17" i="21"/>
  <c r="M21" i="21"/>
  <c r="J28" i="21"/>
  <c r="F11" i="21"/>
  <c r="J26" i="21"/>
  <c r="G27" i="21"/>
  <c r="O36" i="21"/>
  <c r="F25" i="21"/>
  <c r="I33" i="21"/>
  <c r="N27" i="21"/>
  <c r="R41" i="21"/>
  <c r="N22" i="21"/>
  <c r="E14" i="21"/>
  <c r="I44" i="21"/>
  <c r="J43" i="21"/>
  <c r="I23" i="21"/>
  <c r="G10" i="21"/>
  <c r="N35" i="21"/>
  <c r="N20" i="21"/>
  <c r="J35" i="21"/>
  <c r="I18" i="21"/>
  <c r="K26" i="21"/>
  <c r="M36" i="21"/>
  <c r="M30" i="21"/>
  <c r="E43" i="21"/>
  <c r="G44" i="21"/>
  <c r="G34" i="21"/>
  <c r="O33" i="21"/>
  <c r="E39" i="21"/>
  <c r="C23" i="21"/>
  <c r="D39" i="21" l="1"/>
  <c r="D43" i="21"/>
  <c r="L30" i="21"/>
  <c r="L36" i="21"/>
  <c r="H18" i="21"/>
  <c r="H23" i="21"/>
  <c r="H44" i="21"/>
  <c r="D14" i="21"/>
  <c r="P41" i="21"/>
  <c r="H33" i="21"/>
  <c r="L21" i="21"/>
  <c r="H17" i="21"/>
  <c r="D8" i="21"/>
  <c r="P42" i="21"/>
  <c r="D42" i="21"/>
  <c r="H28" i="21"/>
  <c r="P14" i="21"/>
  <c r="D19" i="21"/>
  <c r="P11" i="21"/>
  <c r="D30" i="21"/>
  <c r="P30" i="21"/>
  <c r="L20" i="21"/>
  <c r="P39" i="21"/>
  <c r="D21" i="21"/>
  <c r="L9" i="21"/>
  <c r="L42" i="21"/>
  <c r="L37" i="21"/>
  <c r="D27" i="21"/>
  <c r="P43" i="21"/>
  <c r="H42" i="21"/>
  <c r="D34" i="21"/>
  <c r="L11" i="21"/>
  <c r="H30" i="21"/>
  <c r="D29" i="21"/>
  <c r="H16" i="21"/>
  <c r="D20" i="21"/>
  <c r="P18" i="21"/>
  <c r="D10" i="21"/>
  <c r="H39" i="21"/>
  <c r="P28" i="21"/>
  <c r="L13" i="21"/>
  <c r="D12" i="21"/>
  <c r="H14" i="21"/>
  <c r="D17" i="21"/>
  <c r="H41" i="21"/>
  <c r="H22" i="21"/>
  <c r="P36" i="21"/>
  <c r="D22" i="21"/>
  <c r="L24" i="21"/>
  <c r="P13" i="21"/>
  <c r="L44" i="21"/>
  <c r="L43" i="21"/>
  <c r="L15" i="21"/>
  <c r="P23" i="21"/>
  <c r="D36" i="21"/>
  <c r="D13" i="21"/>
  <c r="H32" i="21"/>
  <c r="P27" i="21"/>
  <c r="P20" i="21"/>
  <c r="H9" i="21"/>
  <c r="P12" i="21"/>
  <c r="L33" i="21"/>
  <c r="L26" i="21"/>
  <c r="D31" i="21"/>
  <c r="L16" i="21"/>
  <c r="D38" i="21"/>
  <c r="P33" i="21"/>
  <c r="L25" i="21"/>
  <c r="H37" i="21"/>
  <c r="D16" i="21"/>
  <c r="H38" i="21"/>
  <c r="L23" i="21"/>
  <c r="D32" i="21"/>
  <c r="P21" i="21"/>
  <c r="H43" i="21"/>
  <c r="H34" i="21"/>
  <c r="H11" i="21"/>
  <c r="P9" i="21"/>
  <c r="P17" i="21"/>
  <c r="D35" i="21"/>
  <c r="H15" i="21"/>
  <c r="P24" i="21"/>
  <c r="L31" i="21"/>
  <c r="L18" i="21"/>
  <c r="D24" i="21"/>
  <c r="D18" i="21"/>
  <c r="H10" i="21"/>
  <c r="L41" i="21"/>
  <c r="D26" i="21"/>
  <c r="H25" i="21"/>
  <c r="L14" i="21"/>
  <c r="P34" i="21"/>
  <c r="D41" i="21"/>
  <c r="H24" i="21"/>
  <c r="D15" i="21"/>
  <c r="H27" i="21"/>
  <c r="L10" i="21"/>
  <c r="P8" i="21"/>
  <c r="D25" i="21"/>
  <c r="L29" i="21"/>
  <c r="L22" i="21"/>
  <c r="P32" i="21"/>
  <c r="H13" i="21"/>
  <c r="D9" i="21"/>
  <c r="H8" i="21"/>
  <c r="H21" i="21"/>
  <c r="D28" i="21"/>
  <c r="H20" i="21"/>
  <c r="L32" i="21"/>
  <c r="L35" i="21"/>
  <c r="D37" i="21"/>
  <c r="L38" i="21"/>
  <c r="H12" i="21"/>
  <c r="H29" i="21"/>
  <c r="H31" i="21"/>
  <c r="L34" i="21"/>
  <c r="L8" i="21"/>
  <c r="L17" i="21"/>
  <c r="P16" i="21"/>
  <c r="D44" i="21"/>
  <c r="P29" i="21"/>
  <c r="P35" i="21"/>
  <c r="L27" i="21"/>
  <c r="P44" i="21"/>
  <c r="H19" i="21"/>
  <c r="L19" i="21"/>
  <c r="P22" i="21"/>
  <c r="P31" i="21"/>
  <c r="L28" i="21"/>
  <c r="L39" i="21"/>
  <c r="P38" i="21"/>
  <c r="D11" i="21"/>
  <c r="P15" i="21"/>
  <c r="H36" i="21"/>
  <c r="D23" i="21"/>
  <c r="P10" i="21"/>
  <c r="P25" i="21"/>
  <c r="P19" i="21"/>
  <c r="D33" i="21"/>
  <c r="H35" i="21"/>
  <c r="P37" i="21"/>
  <c r="L12" i="21"/>
  <c r="H26" i="21"/>
  <c r="S31" i="21" l="1"/>
  <c r="S44" i="21"/>
  <c r="S37" i="21"/>
  <c r="S15" i="21"/>
  <c r="S25" i="21"/>
  <c r="S29" i="21"/>
  <c r="S18" i="21"/>
  <c r="S43" i="21"/>
  <c r="S14" i="21"/>
  <c r="S12" i="21"/>
  <c r="S38" i="21"/>
  <c r="S16" i="21"/>
  <c r="S33" i="21"/>
  <c r="S20" i="21"/>
  <c r="S11" i="21"/>
  <c r="S30" i="21"/>
  <c r="S41" i="21"/>
  <c r="S10" i="21"/>
  <c r="S34" i="21"/>
  <c r="S28" i="21"/>
  <c r="S22" i="21"/>
  <c r="S17" i="21"/>
  <c r="S26" i="21"/>
  <c r="S36" i="21"/>
  <c r="S39" i="21"/>
  <c r="S19" i="21"/>
  <c r="S35" i="21"/>
  <c r="S32" i="21"/>
  <c r="S8" i="21"/>
  <c r="S24" i="21"/>
  <c r="S9" i="21"/>
  <c r="S21" i="21"/>
  <c r="S27" i="21"/>
  <c r="S23" i="21"/>
  <c r="S13" i="21"/>
  <c r="S42" i="21"/>
</calcChain>
</file>

<file path=xl/sharedStrings.xml><?xml version="1.0" encoding="utf-8"?>
<sst xmlns="http://schemas.openxmlformats.org/spreadsheetml/2006/main" count="2218" uniqueCount="790">
  <si>
    <t>EUR</t>
  </si>
  <si>
    <t>BE</t>
  </si>
  <si>
    <t>DE</t>
  </si>
  <si>
    <t>DK</t>
  </si>
  <si>
    <t>ES</t>
  </si>
  <si>
    <t>FR</t>
  </si>
  <si>
    <t>IT</t>
  </si>
  <si>
    <t>NL</t>
  </si>
  <si>
    <t>NO</t>
  </si>
  <si>
    <t>SE</t>
  </si>
  <si>
    <t>IFRS</t>
  </si>
  <si>
    <t>Checks</t>
  </si>
  <si>
    <t>General Bank Data</t>
  </si>
  <si>
    <t>3.e.(1)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</si>
  <si>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</si>
  <si>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</si>
  <si>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</si>
  <si>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</si>
  <si>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</si>
  <si>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</si>
  <si>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</si>
  <si>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</si>
  <si>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</si>
  <si>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</si>
  <si>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</si>
  <si>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</si>
  <si>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</si>
  <si>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</si>
  <si>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</si>
  <si>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</si>
  <si>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</si>
  <si>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</si>
  <si>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</si>
  <si>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</si>
  <si>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</si>
  <si>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</si>
  <si>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</si>
  <si>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</si>
  <si>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</si>
  <si>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</si>
  <si>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</si>
  <si>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</si>
  <si>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</si>
  <si>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</si>
  <si>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</si>
  <si>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</si>
  <si>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</si>
  <si>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</si>
  <si>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</si>
  <si>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</si>
  <si>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</si>
  <si>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</si>
  <si>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</si>
  <si>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</si>
  <si>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</si>
  <si>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</si>
  <si>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</si>
  <si>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</si>
  <si>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</si>
  <si>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</si>
  <si>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</si>
  <si>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</si>
  <si>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</si>
  <si>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</si>
  <si>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</si>
  <si>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</si>
  <si>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</si>
  <si>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</si>
  <si>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</si>
  <si>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</si>
  <si>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</si>
  <si>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</si>
  <si>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</si>
  <si>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</si>
  <si>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</si>
  <si>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</si>
  <si>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</si>
  <si>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</si>
  <si>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</si>
  <si>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</si>
  <si>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</si>
  <si>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</si>
  <si>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</si>
  <si>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</si>
  <si>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</si>
  <si>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</si>
  <si>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</si>
  <si>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</si>
  <si>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</si>
  <si>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</si>
  <si>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</si>
  <si>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</si>
  <si>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</si>
  <si>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</si>
  <si>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</si>
  <si>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</si>
  <si>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</si>
  <si>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</si>
  <si>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</si>
  <si>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</si>
  <si>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</si>
  <si>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</si>
  <si>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</si>
  <si>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</si>
  <si>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</si>
  <si>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</si>
  <si>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</si>
  <si>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</si>
  <si>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</si>
  <si>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</si>
  <si>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</si>
  <si>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</si>
  <si>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</si>
  <si>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</si>
  <si>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</si>
  <si>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</si>
  <si>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</si>
  <si>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</si>
  <si>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</si>
  <si>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</si>
  <si>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</si>
  <si>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</si>
  <si>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</si>
  <si>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</si>
  <si>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in million EUR</t>
  </si>
  <si>
    <t>Indicator value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</si>
  <si>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</si>
  <si>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</si>
  <si>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</si>
  <si>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</si>
  <si>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</si>
  <si>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</si>
  <si>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</si>
  <si>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</si>
  <si>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</si>
  <si>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</si>
  <si>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</si>
  <si>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</si>
  <si>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</si>
  <si>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</si>
  <si>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</si>
  <si>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</si>
  <si>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</si>
  <si>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</si>
  <si>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</si>
  <si>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</si>
  <si>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</si>
  <si>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(5) Equity securities</t>
  </si>
  <si>
    <t>(1) Net positive fair value</t>
  </si>
  <si>
    <t>(1) Net negative fair value</t>
  </si>
  <si>
    <t>Memorandum Items</t>
  </si>
  <si>
    <t>Ancillary Data</t>
  </si>
  <si>
    <t>16.a.</t>
  </si>
  <si>
    <t>16.b.</t>
  </si>
  <si>
    <t>16.c.</t>
  </si>
  <si>
    <t>18.j.</t>
  </si>
  <si>
    <t>18.k.</t>
  </si>
  <si>
    <t>20.a.</t>
  </si>
  <si>
    <t>20.b.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</si>
  <si>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</si>
  <si>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</si>
  <si>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</si>
  <si>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</si>
  <si>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</si>
  <si>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</si>
  <si>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</si>
  <si>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</si>
  <si>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</si>
  <si>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</si>
  <si>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</si>
  <si>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</si>
  <si>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</si>
  <si>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</si>
  <si>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</si>
  <si>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</si>
  <si>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</si>
  <si>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</si>
  <si>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</si>
  <si>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</si>
  <si>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</si>
  <si>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</si>
  <si>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</si>
  <si>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</si>
  <si>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</si>
  <si>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</si>
  <si>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</si>
  <si>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</si>
  <si>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</si>
  <si>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</si>
  <si>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</si>
  <si>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</si>
  <si>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</si>
  <si>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</si>
  <si>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</si>
  <si>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</si>
  <si>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</si>
  <si>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</si>
  <si>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</si>
  <si>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</si>
  <si>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</si>
  <si>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</si>
  <si>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</si>
  <si>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</si>
  <si>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</si>
  <si>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</si>
  <si>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</si>
  <si>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</si>
  <si>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</si>
  <si>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</si>
  <si>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</si>
  <si>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</si>
  <si>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</si>
  <si>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</si>
  <si>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</si>
  <si>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</si>
  <si>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</si>
  <si>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</si>
  <si>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</si>
  <si>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</si>
  <si>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18.a.(14)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</si>
  <si>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</si>
  <si>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</si>
  <si>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</si>
  <si>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</si>
  <si>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</si>
  <si>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</si>
  <si>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</si>
  <si>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</si>
  <si>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</si>
  <si>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</si>
  <si>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</si>
  <si>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</si>
  <si>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</si>
  <si>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</si>
  <si>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</si>
  <si>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</si>
  <si>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</si>
  <si>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</si>
  <si>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</si>
  <si>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bank name</t>
  </si>
  <si>
    <t>shortcode</t>
  </si>
  <si>
    <t>country</t>
  </si>
  <si>
    <t>bank</t>
  </si>
  <si>
    <t>ABN Amro</t>
  </si>
  <si>
    <t>ABN</t>
  </si>
  <si>
    <t>Banca Monte dei Paschi di Siena</t>
  </si>
  <si>
    <t>Banque Postale</t>
  </si>
  <si>
    <t>POS</t>
  </si>
  <si>
    <t>Barclays</t>
  </si>
  <si>
    <t>UK</t>
  </si>
  <si>
    <t>BAR</t>
  </si>
  <si>
    <t>BBVA</t>
  </si>
  <si>
    <t>BBV</t>
  </si>
  <si>
    <t>BNP Paribas</t>
  </si>
  <si>
    <t>BNP</t>
  </si>
  <si>
    <t>BPCE</t>
  </si>
  <si>
    <t>BPC</t>
  </si>
  <si>
    <t>Credit Agricole</t>
  </si>
  <si>
    <t>CAG</t>
  </si>
  <si>
    <t>Credit Mutuel</t>
  </si>
  <si>
    <t>CMU</t>
  </si>
  <si>
    <t>Danske Bank</t>
  </si>
  <si>
    <t>DAN</t>
  </si>
  <si>
    <t>DNB</t>
  </si>
  <si>
    <t>Erste Group</t>
  </si>
  <si>
    <t>AT</t>
  </si>
  <si>
    <t>ERS</t>
  </si>
  <si>
    <t>Handelsbanken</t>
  </si>
  <si>
    <t>HAN</t>
  </si>
  <si>
    <t>HSBC</t>
  </si>
  <si>
    <t>HSB</t>
  </si>
  <si>
    <t>ING</t>
  </si>
  <si>
    <t>Intesa Sanpaolo</t>
  </si>
  <si>
    <t>INT</t>
  </si>
  <si>
    <t>KBC</t>
  </si>
  <si>
    <t>La Caixa</t>
  </si>
  <si>
    <t>CAI</t>
  </si>
  <si>
    <t>Lloyds</t>
  </si>
  <si>
    <t>LOY</t>
  </si>
  <si>
    <t>Nationwide</t>
  </si>
  <si>
    <t>NAT</t>
  </si>
  <si>
    <t>Nordea</t>
  </si>
  <si>
    <t>NOR</t>
  </si>
  <si>
    <t>Rabobank</t>
  </si>
  <si>
    <t>RAB</t>
  </si>
  <si>
    <t>RBS</t>
  </si>
  <si>
    <t>Santander</t>
  </si>
  <si>
    <t>SAN</t>
  </si>
  <si>
    <t>SEB</t>
  </si>
  <si>
    <t>Societe Generale</t>
  </si>
  <si>
    <t>SOC</t>
  </si>
  <si>
    <t>Standard Chartered</t>
  </si>
  <si>
    <t>STC</t>
  </si>
  <si>
    <t>Swedbank</t>
  </si>
  <si>
    <t>SWE</t>
  </si>
  <si>
    <t>Unicredit</t>
  </si>
  <si>
    <t>UNI</t>
  </si>
  <si>
    <t>Bayern LB</t>
  </si>
  <si>
    <t>BLB</t>
  </si>
  <si>
    <t>Commerzbank</t>
  </si>
  <si>
    <t>COM</t>
  </si>
  <si>
    <t>Deutsche Bank</t>
  </si>
  <si>
    <t>DEB</t>
  </si>
  <si>
    <t>DZ Bank</t>
  </si>
  <si>
    <t>DZB</t>
  </si>
  <si>
    <t>Helaba</t>
  </si>
  <si>
    <t>LBBW</t>
  </si>
  <si>
    <t>LBW</t>
  </si>
  <si>
    <t>NordLB</t>
  </si>
  <si>
    <t xml:space="preserve">Bank name:  </t>
  </si>
  <si>
    <t>EBA small logo</t>
  </si>
  <si>
    <t>Categories</t>
  </si>
  <si>
    <t>Size</t>
  </si>
  <si>
    <t>Interconnectedness</t>
  </si>
  <si>
    <t>Substitutability/Financial Institution Infrastructure</t>
  </si>
  <si>
    <t>Complexity</t>
  </si>
  <si>
    <t>Cross-Jurisdictional Activity</t>
  </si>
  <si>
    <t>Indicators</t>
  </si>
  <si>
    <t>Bank name</t>
  </si>
  <si>
    <t>Intra-financial system assets</t>
  </si>
  <si>
    <t>Intra-financial system liabilities</t>
  </si>
  <si>
    <t>Securities outstanding</t>
  </si>
  <si>
    <t xml:space="preserve">Payments activity </t>
  </si>
  <si>
    <t>Assets under custody</t>
  </si>
  <si>
    <t>Underwriting activity</t>
  </si>
  <si>
    <t>Trading and AFS securities</t>
  </si>
  <si>
    <t>Level 3 assets</t>
  </si>
  <si>
    <t>Cross-jurisdictional claims</t>
  </si>
  <si>
    <t>Cross-jurisdictional liabilities</t>
  </si>
  <si>
    <t>Produced  on:</t>
  </si>
  <si>
    <t>BE_KBC</t>
  </si>
  <si>
    <t>NO_DNB</t>
  </si>
  <si>
    <t>IT_INT</t>
  </si>
  <si>
    <t>IT_UNI</t>
  </si>
  <si>
    <t>UK_STC</t>
  </si>
  <si>
    <t>DE_BLB</t>
  </si>
  <si>
    <t>DE_COM</t>
  </si>
  <si>
    <t>DE_DEB</t>
  </si>
  <si>
    <t>DE_DZB</t>
  </si>
  <si>
    <t>DE_LBW</t>
  </si>
  <si>
    <t>DE_NLB</t>
  </si>
  <si>
    <t>DK_DAN</t>
  </si>
  <si>
    <t>FR_BPC</t>
  </si>
  <si>
    <t>FR_CMU</t>
  </si>
  <si>
    <t>FR_POS</t>
  </si>
  <si>
    <t>NL_ABN</t>
  </si>
  <si>
    <t>NL_ING</t>
  </si>
  <si>
    <t>NL_RAB</t>
  </si>
  <si>
    <t>UK_BAR</t>
  </si>
  <si>
    <t>UK_HSB</t>
  </si>
  <si>
    <t>UK_LOY</t>
  </si>
  <si>
    <t>UK_NAT</t>
  </si>
  <si>
    <t>UK_RBS</t>
  </si>
  <si>
    <t>a. General information provided by the relevant supervisory authority:</t>
  </si>
  <si>
    <t>CreditMutuel</t>
  </si>
  <si>
    <t>Postale</t>
  </si>
  <si>
    <t>English</t>
  </si>
  <si>
    <t>French</t>
  </si>
  <si>
    <t>http://www.bpce.fr/Investisseur/Information-reglementee/Publications-reglementaires</t>
  </si>
  <si>
    <t>https://www.creditmutuel.fr/groupecm/fr/publications/rapports-annuels.html</t>
  </si>
  <si>
    <t>h. Securities outstanding indicator (sum of items 5.a through 5.g)</t>
  </si>
  <si>
    <t>a. Assets under custody indicator</t>
  </si>
  <si>
    <t>c. Underwriting activity indicator (sum of items 8.a and 8.b)</t>
  </si>
  <si>
    <t>e. Trading and AFS securities indicator (sum of items 10.a and 10.b, minus the sum of 10.c and 10.d)</t>
  </si>
  <si>
    <t>c. Cross-jurisdictional liabilities indicator (sum of items 13.a and 13.b, minus 13.a.(1))</t>
  </si>
  <si>
    <t>Amount</t>
  </si>
  <si>
    <t>AT_ERS</t>
  </si>
  <si>
    <t>FR_SOC</t>
  </si>
  <si>
    <t>FR_BNP</t>
  </si>
  <si>
    <t>SE_HAN</t>
  </si>
  <si>
    <t>FR_CAG</t>
  </si>
  <si>
    <t>SE_NOR</t>
  </si>
  <si>
    <t>SE_SEB</t>
  </si>
  <si>
    <t>SE_SWE</t>
  </si>
  <si>
    <t>SocieteGenerale</t>
  </si>
  <si>
    <t>BnpParibas</t>
  </si>
  <si>
    <t>CreditAgricole</t>
  </si>
  <si>
    <t>https://invest.bnpparibas.com/en/conferences-and-publications</t>
  </si>
  <si>
    <t>BFA</t>
  </si>
  <si>
    <t>ES_SAN</t>
  </si>
  <si>
    <t>ES_BBV</t>
  </si>
  <si>
    <t>ES_BFA</t>
  </si>
  <si>
    <t>ES_CAI</t>
  </si>
  <si>
    <t>2.o.</t>
  </si>
  <si>
    <t>4.g.</t>
  </si>
  <si>
    <t>5.i.</t>
  </si>
  <si>
    <t>6.n.</t>
  </si>
  <si>
    <t>7.a.</t>
  </si>
  <si>
    <t>8.c.</t>
  </si>
  <si>
    <t>10.f.</t>
  </si>
  <si>
    <t>12.c.</t>
  </si>
  <si>
    <t>13.d.</t>
  </si>
  <si>
    <t>Total exposures</t>
  </si>
  <si>
    <t>OTC derivatives</t>
  </si>
  <si>
    <t>(chart axis scales may need to be adjusted for readability)</t>
  </si>
  <si>
    <t>Please select the indicator</t>
  </si>
  <si>
    <t>YoY change</t>
  </si>
  <si>
    <t>Size - Total Exposures</t>
  </si>
  <si>
    <t>Nykredit</t>
  </si>
  <si>
    <t>DK_NYK</t>
  </si>
  <si>
    <t>a. Derivatives</t>
  </si>
  <si>
    <t>(1) Counterparty exposure of derivatives contracts</t>
  </si>
  <si>
    <t>2.a.(1)</t>
  </si>
  <si>
    <t>(2) Capped notional amount of credit derivatives</t>
  </si>
  <si>
    <t>2.a.(2)</t>
  </si>
  <si>
    <t>(3) Potential future exposure of derivative contracts</t>
  </si>
  <si>
    <t>2.a.(3)</t>
  </si>
  <si>
    <t>b. Securities financing transactions (SFTs)</t>
  </si>
  <si>
    <t>(1) Adjusted gross value of SFTs</t>
  </si>
  <si>
    <t>2.b.(1)</t>
  </si>
  <si>
    <t>(2) Counterparty exposure of SFTs</t>
  </si>
  <si>
    <t>2.b.(2)</t>
  </si>
  <si>
    <t>c. Other assets</t>
  </si>
  <si>
    <t>d. Gross notional amount of off-balance sheet items</t>
  </si>
  <si>
    <t>(1) Items subject to a 0% credit conversion factor (CCF)</t>
  </si>
  <si>
    <t>(2) Items subject to a 20% CCF</t>
  </si>
  <si>
    <t>2.d.(2)</t>
  </si>
  <si>
    <t>(3) Items subject to a 50% CCF</t>
  </si>
  <si>
    <t>2.d.(3)</t>
  </si>
  <si>
    <t>(4) Items subject to a 100% CCF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</si>
  <si>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</si>
  <si>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</si>
  <si>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</si>
  <si>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a. Funds deposited by or borrowed from other financial institutions:</t>
  </si>
  <si>
    <t>(1) Deposits due to depository institutions</t>
  </si>
  <si>
    <t>4.a.(1)</t>
  </si>
  <si>
    <t>(2) Deposits due to non-depository financial institutions</t>
  </si>
  <si>
    <t>4.a.(2)</t>
  </si>
  <si>
    <t>(3) Loans obtained from other financial institutions</t>
  </si>
  <si>
    <t>4.a.(3)</t>
  </si>
  <si>
    <t>b. Unused portion of committed lines obtained from other financial institutions</t>
  </si>
  <si>
    <t>d. Over-the-counter derivatives with other financial institutions that have a net negative fair value:</t>
  </si>
  <si>
    <t>4.d.(1)</t>
  </si>
  <si>
    <t>4.d.(2)</t>
  </si>
  <si>
    <t>e. Intra-financial system liabilities indicator (sum of items 4.a.(1) through 4.d.(2))</t>
  </si>
  <si>
    <t>4.e.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</si>
  <si>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</si>
  <si>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</si>
  <si>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</si>
  <si>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</si>
  <si>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</si>
  <si>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</si>
  <si>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</si>
  <si>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</si>
  <si>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</si>
  <si>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</si>
  <si>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a. Level 3 assets indicator (Assets valued for accounting purposes using Level 3 measurement inputs)</t>
  </si>
  <si>
    <t>g. Gross value of cash provided and gross fair value of securities provided in SFTs</t>
  </si>
  <si>
    <t>a. Account value for variable insurance products with minimum guarantees, gross of reinsurance</t>
  </si>
  <si>
    <t>b. Account value for variable insurance products with minimum guarantees, net of reinsurance</t>
  </si>
  <si>
    <t>(2) Potential future exposure of derivatives contracts for insurance subsidiaries</t>
  </si>
  <si>
    <t>17.d.</t>
  </si>
  <si>
    <t>17.f.</t>
  </si>
  <si>
    <t>17.g.</t>
  </si>
  <si>
    <t>(1) Funds deposited with or lent to other financial institutions</t>
  </si>
  <si>
    <t>(2) Unused portion of committed lines extended to other financial institutions</t>
  </si>
  <si>
    <t>(3) Holdings of securities issued by other financial institutions</t>
  </si>
  <si>
    <t>(4) Net positive current exposure of SFTs with other financial institutions</t>
  </si>
  <si>
    <t>(5) OTC derivatives with other financial institutions that have a net positive fair value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</si>
  <si>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</si>
  <si>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</si>
  <si>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</si>
  <si>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</si>
  <si>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</si>
  <si>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</si>
  <si>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</si>
  <si>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</si>
  <si>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</si>
  <si>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</si>
  <si>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</si>
  <si>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</si>
  <si>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</si>
  <si>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</si>
  <si>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</si>
  <si>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</si>
  <si>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</si>
  <si>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</si>
  <si>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</si>
  <si>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Section 19 - Complexity Items</t>
  </si>
  <si>
    <t>a. Notional amount of over-the-counter (OTC) derivatives, including insurance subsidiaries</t>
  </si>
  <si>
    <t>Section 20 - Cross-Jurisdictional Activity Items</t>
  </si>
  <si>
    <t>b. Foreign liabilities on an immediate risk basis (including derivatives)</t>
  </si>
  <si>
    <t>(1) Foreign derivative liabilities on an immediate risk basis</t>
  </si>
  <si>
    <t>20.b.(1)</t>
  </si>
  <si>
    <t>Section 21 - Short-term Funding Items</t>
  </si>
  <si>
    <t>a. Secured funding captured in the liquidity coverage ratio (LCR):</t>
  </si>
  <si>
    <t>(1) Funding backed by Level 1 liquid assets</t>
  </si>
  <si>
    <t>21.a.(1)</t>
  </si>
  <si>
    <t>(2) Funding backed by Level 2A liquid assets</t>
  </si>
  <si>
    <t>21.a.(2)</t>
  </si>
  <si>
    <t>(3) Funding backed by Level 2B liquid assets</t>
  </si>
  <si>
    <t>21.a.(3)</t>
  </si>
  <si>
    <t>(4) Funding backed by non-HQLA</t>
  </si>
  <si>
    <t>21.a.(4)</t>
  </si>
  <si>
    <t>(5) ABS, structured financing instruments, ABCP, conduits, SIVs and other such funding activities</t>
  </si>
  <si>
    <t>21.a.(5)</t>
  </si>
  <si>
    <t>(6) Collateral swaps</t>
  </si>
  <si>
    <t>21.a.(6)</t>
  </si>
  <si>
    <t>b. Unsecured wholesale funding captured in the LCR:</t>
  </si>
  <si>
    <t>(1) Operational deposits from non-financial entities</t>
  </si>
  <si>
    <t>21.b.(1)</t>
  </si>
  <si>
    <t>(2) Operational deposits from financial institutions</t>
  </si>
  <si>
    <t>21.b.(2)</t>
  </si>
  <si>
    <t>(3) Non-operational deposits from non-financial entities</t>
  </si>
  <si>
    <t>21.b.(3)</t>
  </si>
  <si>
    <t>(4) Non-operational deposits from financial institutions and unsecured debt issuance</t>
  </si>
  <si>
    <t>21.b.(4)</t>
  </si>
  <si>
    <t>c. Secured funding captured in the net stable funding ratio (NSFR):</t>
  </si>
  <si>
    <t>(1) Secured funding with a maturity of less than 6 months</t>
  </si>
  <si>
    <t>21.c.(1)</t>
  </si>
  <si>
    <t>(2) Secured funding with a maturity of between 6 months and 1 year</t>
  </si>
  <si>
    <t>21.c.(2)</t>
  </si>
  <si>
    <t>d. Unsecured wholesale funding captured in the NSFR with a maturity of less than 6 months:</t>
  </si>
  <si>
    <t>21.d.(1)</t>
  </si>
  <si>
    <t>21.d.(2)</t>
  </si>
  <si>
    <t>(3) Non-operational deposits and non-deposit unsecured funding from non-financial entities</t>
  </si>
  <si>
    <t>21.d.(3)</t>
  </si>
  <si>
    <t>(4) Non-operational deposits and other wholesale funding from financial institutions</t>
  </si>
  <si>
    <t>21.d.(4)</t>
  </si>
  <si>
    <t>22.a.</t>
  </si>
  <si>
    <t>(8) Section 19 - Complexity Items</t>
  </si>
  <si>
    <t>(9) Section 20 - Cross-Jurisdictional Activity Items</t>
  </si>
  <si>
    <t>(10) Section 21 - Short-term Funding</t>
  </si>
  <si>
    <t/>
  </si>
  <si>
    <t>(million EUR, data as of end-2015)</t>
  </si>
  <si>
    <t>(million EUR, data as of end-2014)</t>
  </si>
  <si>
    <t>(million EUR, data as of end-2013)</t>
  </si>
  <si>
    <t>http://www.erstegroup.com/en/investors/reports/regulatory-reports/basel3</t>
  </si>
  <si>
    <t>https://www.societegenerale.com/fr/mesurer-notre-performance/donnees-et-publications/document-de-reference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</si>
  <si>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</si>
  <si>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</si>
  <si>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</si>
  <si>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</si>
  <si>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>(1) Any intragroup transactions included in 18.f</t>
  </si>
  <si>
    <t>b. Trading and available-for-sale (AFS) securities gross of deduction of liquid assets, including insurance subsidiaries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</si>
  <si>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</si>
  <si>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</si>
  <si>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>(1) Foreign derivatives liabilities on an immediate risk basis (considering EA as a single jurisdiction)</t>
  </si>
  <si>
    <t>(1) Any foreign liabilities to related offices included in item 20.h (considering EA as a single jurisdiction)</t>
  </si>
  <si>
    <t>e. Unsecured wholesale funding captured in the NSFR with a maturity between 6 months and 1 year</t>
  </si>
  <si>
    <t>Section 22 - Ancillary Items</t>
  </si>
  <si>
    <t>a. Foreign net revenue (considering the Euro Area as a single jurisdiction)</t>
  </si>
  <si>
    <t>Section 23 - Indicator Values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</si>
  <si>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</si>
  <si>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</si>
  <si>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</si>
  <si>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6.m.</t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</si>
  <si>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</si>
  <si>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</si>
  <si>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</si>
  <si>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</si>
  <si>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</si>
  <si>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</si>
  <si>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</si>
  <si>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</si>
  <si>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14.i.</t>
    <phoneticPr fontId="5" type="noConversion"/>
  </si>
  <si>
    <t>j. Gross negative fair value of OTC derivatives transactions</t>
    <phoneticPr fontId="5" type="noConversion"/>
  </si>
  <si>
    <t>14.j.</t>
    <phoneticPr fontId="5" type="noConversion"/>
  </si>
  <si>
    <r>
      <rPr>
        <sz val="10"/>
        <rFont val="Arial"/>
        <family val="2"/>
      </rPr>
      <t>a. Held-to-maturity securities</t>
    </r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</si>
  <si>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</si>
  <si>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</si>
  <si>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</si>
  <si>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t>16.d.</t>
  </si>
  <si>
    <r>
      <rPr>
        <sz val="10"/>
        <rFont val="Arial"/>
        <family val="2"/>
      </rPr>
      <t>e. Exposures of insurance subsidiaries:</t>
    </r>
  </si>
  <si>
    <t>16.e.(1)</t>
  </si>
  <si>
    <t>16.e.(2)</t>
  </si>
  <si>
    <t>17.e.(1)</t>
  </si>
  <si>
    <t>17.e.(2)</t>
  </si>
  <si>
    <t>17.e.(3)</t>
  </si>
  <si>
    <t>17.e.(4)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</si>
  <si>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</si>
  <si>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18.b.(1)</t>
  </si>
  <si>
    <t>18.c.(1)</t>
  </si>
  <si>
    <t>18.d.(1)</t>
  </si>
  <si>
    <t>18.e.(1)</t>
  </si>
  <si>
    <t>18.f.(1)</t>
  </si>
  <si>
    <t xml:space="preserve">19.c. </t>
  </si>
  <si>
    <t>19.d.</t>
  </si>
  <si>
    <t>20.c.</t>
  </si>
  <si>
    <t>20.d.</t>
  </si>
  <si>
    <t>20.e.</t>
  </si>
  <si>
    <t>20.f.</t>
  </si>
  <si>
    <t>20.g.</t>
  </si>
  <si>
    <t>20.h.(1)</t>
  </si>
  <si>
    <t>21.e.(1)</t>
  </si>
  <si>
    <t>21.e.(2)</t>
  </si>
  <si>
    <t>21.e.(3)</t>
  </si>
  <si>
    <t>21.e.(4)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</si>
  <si>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</si>
  <si>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</si>
  <si>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</si>
  <si>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</si>
  <si>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</si>
  <si>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</si>
  <si>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</si>
  <si>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</si>
  <si>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</si>
  <si>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</si>
  <si>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</si>
  <si>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</si>
  <si>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23.m.(1)</t>
  </si>
  <si>
    <t>23.m.(2)</t>
  </si>
  <si>
    <t>23.m.(3)</t>
  </si>
  <si>
    <t>23.m.(4)</t>
  </si>
  <si>
    <t>23.m.(5)</t>
  </si>
  <si>
    <t>23.m.(6)</t>
  </si>
  <si>
    <t>23.m.(7)</t>
  </si>
  <si>
    <t>23.m.(8)</t>
  </si>
  <si>
    <t>23.m.(9)</t>
  </si>
  <si>
    <t>23.m.(10)</t>
  </si>
  <si>
    <t xml:space="preserve">(11) Section 22 - Ancillary indicators </t>
  </si>
  <si>
    <t>23.m.(11)</t>
  </si>
  <si>
    <t>5.h.</t>
  </si>
  <si>
    <t>10.e.</t>
  </si>
  <si>
    <t>12.a.</t>
  </si>
  <si>
    <t>13.c.</t>
  </si>
  <si>
    <t>DanskeBank</t>
  </si>
  <si>
    <t>DKK</t>
  </si>
  <si>
    <t>SEK</t>
  </si>
  <si>
    <t>EN</t>
  </si>
  <si>
    <t>https://www.swedbank.se/om-swedbank/investor-relations/finansiell-information-och-publikationer/riskrapporter/index.htm</t>
  </si>
  <si>
    <t>http://sebgroup.com/investor-relations/financial-statistics/g-sib-indicators</t>
  </si>
  <si>
    <t>GB</t>
  </si>
  <si>
    <t>DnBNOR</t>
  </si>
  <si>
    <t>StandardChartered</t>
  </si>
  <si>
    <t>GBP</t>
  </si>
  <si>
    <t>NOK</t>
  </si>
  <si>
    <t>USD</t>
  </si>
  <si>
    <t>http://investors.rbs.com/results-centre.aspx</t>
  </si>
  <si>
    <t>http://www.lloydsbankinggroup.com/investors/financial-performance/other-disclosures/</t>
  </si>
  <si>
    <t>http://www.hsbc.com/investor-relations/group-results-and-reporting/group-reporting-archive</t>
  </si>
  <si>
    <t>ABNAmro</t>
  </si>
  <si>
    <t>https://www.ing.com/Investor-relations/Annual-Reports.htm</t>
  </si>
  <si>
    <t>Total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</si>
  <si>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</si>
  <si>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</si>
  <si>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</si>
  <si>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</si>
  <si>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</si>
  <si>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</si>
  <si>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</si>
  <si>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</si>
  <si>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</si>
  <si>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</si>
  <si>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J</t>
  </si>
  <si>
    <t>K</t>
  </si>
  <si>
    <t>Banks</t>
  </si>
  <si>
    <t xml:space="preserve">The color coding gives an indication of the ranking of the banks for each indicator, for each category and for the combination of the measures. </t>
  </si>
  <si>
    <t>ES_SAB</t>
  </si>
  <si>
    <t>Intesa</t>
  </si>
  <si>
    <t>Sabadell</t>
  </si>
  <si>
    <t>ITALIAN</t>
  </si>
  <si>
    <t>Spanish</t>
  </si>
  <si>
    <t>English/Spanish</t>
  </si>
  <si>
    <t>ENG</t>
  </si>
  <si>
    <t>http://www.group.intesasanpaolo.com/scriptIsir0/si09/governance/ita_assessment_methodology.jsp</t>
  </si>
  <si>
    <t>SAB</t>
  </si>
  <si>
    <t>BayernLB</t>
  </si>
  <si>
    <t>Deutsche</t>
  </si>
  <si>
    <t>DzBank</t>
  </si>
  <si>
    <t>German</t>
  </si>
  <si>
    <t>German / English</t>
  </si>
  <si>
    <t>https://www.commerzbank.de/de/hauptnavigation/aktionaere/informationen_f_r_fremdkapitalgeber/deckungsregister/transparenzangaben.html</t>
  </si>
  <si>
    <t>https://www.db.com/ir/en/regulatory-reporting.htm</t>
  </si>
  <si>
    <t>www.handelsbanken.se/ir</t>
  </si>
  <si>
    <t>www.nordea.com/gsib</t>
  </si>
  <si>
    <t>Substitutability / Financial Institution Infrastructure</t>
  </si>
  <si>
    <t>million € / index base = 2013</t>
  </si>
  <si>
    <t>Stable sample across years</t>
  </si>
  <si>
    <t>Please select bank from stable sample:</t>
  </si>
  <si>
    <t>(million EUR, data as of end-2016)</t>
  </si>
  <si>
    <t>End-2017 G-SIB Assessment Exercise</t>
  </si>
  <si>
    <t>v4.4.2</t>
  </si>
  <si>
    <t>d. Net positive current exposure of securities financing transactions with other financial institutions</t>
  </si>
  <si>
    <t>c. Net negative current exposure of securities financing transactions with other financial institutions</t>
  </si>
  <si>
    <t>k. Mexican pesos (MXN)</t>
  </si>
  <si>
    <r>
      <rPr>
        <sz val="10"/>
        <rFont val="Arial"/>
        <family val="2"/>
      </rPr>
      <t>l. Swedish krona (SEK)</t>
    </r>
  </si>
  <si>
    <r>
      <rPr>
        <sz val="10"/>
        <rFont val="Arial"/>
        <family val="2"/>
      </rPr>
      <t>m. United States dollars (USD)</t>
    </r>
  </si>
  <si>
    <r>
      <rPr>
        <sz val="10"/>
        <rFont val="Arial"/>
        <family val="2"/>
      </rPr>
      <t>n. Payments activity indicator (sum of items 6.a through 6.m)</t>
    </r>
  </si>
  <si>
    <t>10.e.</t>
    <phoneticPr fontId="5" type="noConversion"/>
  </si>
  <si>
    <r>
      <rPr>
        <sz val="10"/>
        <rFont val="Arial"/>
        <family val="2"/>
      </rPr>
      <t>(1) New Zealand dollars (NZD)</t>
    </r>
  </si>
  <si>
    <r>
      <t>15.b.</t>
    </r>
    <r>
      <rPr>
        <sz val="10"/>
        <rFont val="Arial"/>
        <family val="2"/>
      </rPr>
      <t>(1)</t>
    </r>
  </si>
  <si>
    <r>
      <rPr>
        <sz val="10"/>
        <rFont val="Arial"/>
        <family val="2"/>
      </rPr>
      <t>(2) Russian rubles (RUB)</t>
    </r>
  </si>
  <si>
    <r>
      <t>15.b</t>
    </r>
    <r>
      <rPr>
        <sz val="10"/>
        <rFont val="Arial"/>
        <family val="2"/>
      </rPr>
      <t>.(2)</t>
    </r>
  </si>
  <si>
    <r>
      <t xml:space="preserve">c. Investment value and guarantee value for unit-linked products </t>
    </r>
    <r>
      <rPr>
        <sz val="10"/>
        <rFont val="Arial"/>
        <family val="2"/>
      </rPr>
      <t>with minimum guarantees, gross of reinsurance</t>
    </r>
  </si>
  <si>
    <t>(1) On-balance sheet and off-balance sheet insurance assets</t>
  </si>
  <si>
    <r>
      <rPr>
        <sz val="10"/>
        <rFont val="Arial"/>
        <family val="2"/>
      </rPr>
      <t>(3) Investment value in consolidated entities</t>
    </r>
  </si>
  <si>
    <r>
      <t>16.e</t>
    </r>
    <r>
      <rPr>
        <sz val="10"/>
        <rFont val="Arial"/>
        <family val="2"/>
      </rPr>
      <t>.(3)</t>
    </r>
  </si>
  <si>
    <r>
      <rPr>
        <sz val="10"/>
        <rFont val="Arial"/>
        <family val="2"/>
      </rPr>
      <t>a. Intra-financial system assets, including insurance subsidiaries</t>
    </r>
  </si>
  <si>
    <r>
      <t>17</t>
    </r>
    <r>
      <rPr>
        <sz val="10"/>
        <rFont val="Arial"/>
        <family val="2"/>
      </rPr>
      <t>.a.</t>
    </r>
  </si>
  <si>
    <r>
      <t>17.</t>
    </r>
    <r>
      <rPr>
        <sz val="10"/>
        <rFont val="Arial"/>
        <family val="2"/>
      </rPr>
      <t>a.(1)</t>
    </r>
  </si>
  <si>
    <r>
      <t>17.</t>
    </r>
    <r>
      <rPr>
        <sz val="10"/>
        <rFont val="Arial"/>
        <family val="2"/>
      </rPr>
      <t>a.(2)</t>
    </r>
  </si>
  <si>
    <r>
      <t>17.</t>
    </r>
    <r>
      <rPr>
        <sz val="10"/>
        <rFont val="Arial"/>
        <family val="2"/>
      </rPr>
      <t>a.(3)</t>
    </r>
  </si>
  <si>
    <r>
      <t>17.</t>
    </r>
    <r>
      <rPr>
        <sz val="10"/>
        <rFont val="Arial"/>
        <family val="2"/>
      </rPr>
      <t>a.(4)</t>
    </r>
  </si>
  <si>
    <r>
      <t>17</t>
    </r>
    <r>
      <rPr>
        <sz val="10"/>
        <rFont val="Arial"/>
        <family val="2"/>
      </rPr>
      <t>.a.(5)</t>
    </r>
  </si>
  <si>
    <t>b. Intra-financial system assets, including asset management companies</t>
  </si>
  <si>
    <t>c. Intra-financial system assets, including private equity funds</t>
  </si>
  <si>
    <t>d. Over-the-counter derivatives with other financial institutions that have a net positive fair value (revised definition)</t>
  </si>
  <si>
    <r>
      <rPr>
        <sz val="10"/>
        <rFont val="Arial"/>
        <family val="2"/>
      </rPr>
      <t>e. Intra-financial system liabilities, including insurance subsidiaries</t>
    </r>
  </si>
  <si>
    <r>
      <t>17</t>
    </r>
    <r>
      <rPr>
        <sz val="10"/>
        <rFont val="Arial"/>
        <family val="2"/>
      </rPr>
      <t>.e.</t>
    </r>
  </si>
  <si>
    <t>f. Intra-financial system liabilities, including asset management companies</t>
  </si>
  <si>
    <t>g. Intra-financial system liabilities, including private equity funds</t>
  </si>
  <si>
    <t>h. Over-the-counter derivatives with other financial institutions that have a net negative fair value (revised definition)</t>
  </si>
  <si>
    <t>17.h.</t>
  </si>
  <si>
    <t>i. Securities outstanding, including the securities issued by insurance subsidiaries</t>
  </si>
  <si>
    <t>17.i.</t>
  </si>
  <si>
    <t>l. Payments including CB reserve accounts payments (e.g. CB payments related to mandatory reserves requirements)</t>
  </si>
  <si>
    <t>18.l.</t>
  </si>
  <si>
    <r>
      <rPr>
        <sz val="10"/>
        <rFont val="Arial"/>
        <family val="2"/>
      </rPr>
      <t>e. Trading and AFS securities, held by insurance subsidiaries only</t>
    </r>
  </si>
  <si>
    <r>
      <t>19.</t>
    </r>
    <r>
      <rPr>
        <sz val="10"/>
        <rFont val="Arial"/>
        <family val="2"/>
      </rPr>
      <t>e.</t>
    </r>
  </si>
  <si>
    <r>
      <rPr>
        <sz val="10"/>
        <rFont val="Arial"/>
        <family val="2"/>
      </rPr>
      <t>f. Level 3 assets, including insurance subsidiaries</t>
    </r>
  </si>
  <si>
    <r>
      <t>19</t>
    </r>
    <r>
      <rPr>
        <sz val="10"/>
        <rFont val="Arial"/>
        <family val="2"/>
      </rPr>
      <t>.f.</t>
    </r>
  </si>
  <si>
    <t>c. Local liabilities in local currency (including derivatives activity)</t>
  </si>
  <si>
    <t>d. Cross-jurisdictional local claims in local currency (excluding derivatives activity)</t>
  </si>
  <si>
    <t>e. Cross-jurisdictional local claims in local currency (including derivatives activity)</t>
  </si>
  <si>
    <t>f. Total foreign claims on an ultimate risk basis (considering Euro Area (EA) as a single jurisdiction)</t>
  </si>
  <si>
    <t>g. Foreign derivatives claims on an ultimate risk basis (considering EA as a single jurisdiction)</t>
  </si>
  <si>
    <t>h. Foreign liabilities on an immediate risk basis, including derivatives (considering EA as a single jurisdiction)</t>
  </si>
  <si>
    <t>20.h.</t>
  </si>
  <si>
    <t>i. Cross-jurisdictional local claims in local currency, excluding derivatives activity (considering EA as a single jurisdiction)</t>
  </si>
  <si>
    <t>20.i.</t>
  </si>
  <si>
    <t>j. Cross-jurisdictional local claims in local currency, including derivatives activity (considering EA as a single jurisdiction)</t>
  </si>
  <si>
    <t>20.j.</t>
  </si>
  <si>
    <t>k. Foreign liabilities, excluding derivatives and local liabilities in local currency (considering EA as a single jurisdiction)</t>
  </si>
  <si>
    <t>20.k.</t>
  </si>
  <si>
    <t>20.k.(1)</t>
  </si>
  <si>
    <t>l. Local liabilities in local currency excluding derivatives (considering EA as a single jurisdiction)</t>
  </si>
  <si>
    <t>20.l.</t>
  </si>
  <si>
    <t>m. Local liabilities in local currency including derivatives (considering EA as a single jurisdiction)</t>
  </si>
  <si>
    <t>20.m</t>
  </si>
  <si>
    <t>b. Number of jurisdictions (considering Euro Area as a single jurisdiction)</t>
  </si>
  <si>
    <r>
      <t>22.</t>
    </r>
    <r>
      <rPr>
        <sz val="10"/>
        <rFont val="Arial"/>
        <family val="2"/>
      </rPr>
      <t>b.</t>
    </r>
  </si>
  <si>
    <t>(1) Item 1.a - General information provided by the supervisory authority</t>
    <phoneticPr fontId="5" type="noConversion"/>
  </si>
  <si>
    <t xml:space="preserve">Commerzbank </t>
  </si>
  <si>
    <t>CaixaBank</t>
  </si>
  <si>
    <t>Nykredit Realkredit</t>
  </si>
  <si>
    <t>English / German</t>
  </si>
  <si>
    <t>ENGLISH</t>
  </si>
  <si>
    <t>https://www.ir.dnb.no/capital-framework</t>
  </si>
  <si>
    <t>https://www.kbc.com</t>
  </si>
  <si>
    <t>https://www.credit-agricole.com/finance/finance/communiques-de-presse-financiers/groupe-credit-agricole-communication-sur-les-indicateurs-requis-pour-les-banques-d-importance-systemique-mondiale</t>
  </si>
  <si>
    <t>https://www.labanquepostale.com/groupe/Investisseur.html</t>
  </si>
  <si>
    <t>www.bayernlb.de/internet/media/de/ir/downloads_1/investor_relations_3/systemrelevanz_1/systemrelevanz_2017.pdf</t>
  </si>
  <si>
    <t>https://www.dzbank.de/content/dzbank_de/de/home/unser_profil/investorrelations/berichte.html / https://www.dzbank.com/content/dzbank_com/en/home/DZ_BANK/investor_relations/reports.html</t>
  </si>
  <si>
    <t>https://www.lbbw.de/media/investor_relations/pdf_investorrelations/2018/LBBW_Ergebnisdaten_Bestimmung_systemrelevanter_Institute_31122017.pdf</t>
  </si>
  <si>
    <t>https://danskebank.com/-/media/danske-bank-com/file-cloud/2018/4/indicators-for-assessing-systemically-important-banks-2017.pdf</t>
  </si>
  <si>
    <t>https://shareholdersandinvestors.bbva.com/wp-content/uploads/2018/04/BBVA-GSIBs-disclosure-December-2017.pdf</t>
  </si>
  <si>
    <t>https://www.caixabank.com/informacionparaaccionistaseinversores/informacioneconomicofinanciera/indicadoresderelevanciasistemicaglobal_en.html</t>
  </si>
  <si>
    <t>https://www.grupbancsabadell.com/en/INFORMACION_ACCIONISTAS_E_INVERSORES/INFORMACION_FINANCIERA/OTRAS_PRESENTACIONES/A_O_2017/index.html</t>
  </si>
  <si>
    <t>https://www.santander.com/csgs/Satellite/CFWCSancomQP01/es_ES/Corporativo/Accionistas-e-Inversores/Informacion-economico-financiera/Otras-presentaciones.html</t>
  </si>
  <si>
    <t>https://www.unicreditgroup.eu/content/dam/unicreditgroup-eu/documents/en/investors/financial-reports/2017/4Q17/GSIBs_Disclosure_Dec-31-2017-ENG.pdf</t>
  </si>
  <si>
    <t>https://www.abnamro.com/nl/images/Documents/050_Investor_Relations/Financial_Disclosures/2017/ABN_AMRO_End_2017_G-SIB_Assessment_Exercise.xlsx</t>
  </si>
  <si>
    <t>https://www.rabobank.com/en/images/template-end17-gsib.pdf</t>
  </si>
  <si>
    <t>www.home.barclays/barclays-investor-relations/investor-news.html</t>
  </si>
  <si>
    <t>https://www.nationwide.co.uk/about/corporate-information/results-and-accounts#xtab:2017-2018</t>
  </si>
  <si>
    <t>investors.sc.com/fullyearresults</t>
  </si>
  <si>
    <t>nykredit.com</t>
  </si>
  <si>
    <t>l. Swedish krona (SEK)</t>
  </si>
  <si>
    <t>m. United States dollars (USD)</t>
  </si>
  <si>
    <t>n. Payments activity indicator (sum of items 6.a through 6.m)</t>
  </si>
  <si>
    <t>NYK</t>
  </si>
  <si>
    <t>(million EUR, data as of end-2017)</t>
  </si>
  <si>
    <t>Please select a code</t>
  </si>
  <si>
    <t>Please enter a name</t>
  </si>
  <si>
    <t>Please select a date</t>
  </si>
  <si>
    <t>Please select a value</t>
  </si>
  <si>
    <t>Please enter a date</t>
  </si>
  <si>
    <t>Please enter a value</t>
  </si>
  <si>
    <t xml:space="preserve"> </t>
  </si>
  <si>
    <t>Please fill in Section 17.a.</t>
  </si>
  <si>
    <t>Please fill in Section 17.e.</t>
  </si>
  <si>
    <t>in reporting currency</t>
  </si>
  <si>
    <t>Errors detected: 11</t>
  </si>
  <si>
    <t>Errors detected: 12</t>
  </si>
  <si>
    <t>Errors detected: 7</t>
  </si>
  <si>
    <t>Errors detected: 13</t>
  </si>
  <si>
    <t>Errors detected: 1</t>
  </si>
  <si>
    <t>Errors detected: 2</t>
  </si>
  <si>
    <t>Errors detected: 4</t>
  </si>
  <si>
    <t>Errors detected: 3</t>
  </si>
  <si>
    <t>Errors detected: 5</t>
  </si>
  <si>
    <t>Errors detected: 10</t>
  </si>
  <si>
    <t>Errors detected: 6</t>
  </si>
  <si>
    <t>Errors detected: 18</t>
  </si>
  <si>
    <t>Errors detected: 30</t>
  </si>
  <si>
    <t>Errors detected: 16</t>
  </si>
  <si>
    <t>Errors detected: 20</t>
  </si>
  <si>
    <t>BFA TENEDORA DE ACCIONES, S.A.U</t>
  </si>
  <si>
    <t xml:space="preserve">http://www.bankia.com/en/shareholders-and-investors/economic-and-financial-information/disclosures-to-other-regulatory-bodies/ 
http://www.bankia.com/es/accionistas-e-inversores/informacion-economico-financiera/informacion-publica-a-otros-reguladores/  </t>
  </si>
  <si>
    <t>UPDATED  (LG 08/11/2018)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</si>
</sst>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###\ ###\ ###\ ###\ ##0"/>
    <numFmt numFmtId="169" formatCode="###\ ###\ ##0"/>
    <numFmt numFmtId="170" formatCode="0.0%"/>
    <numFmt numFmtId="171" formatCode="#,##0\ [$€-1];[Red]\-#,##0\ [$€-1]"/>
  </numFmts>
  <fonts count="6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2"/>
      <name val="Arial"/>
      <family val="2"/>
    </font>
    <font>
      <b/>
      <sz val="14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 tint="-0.499984740745262"/>
      <name val="Arial"/>
      <family val="2"/>
    </font>
    <font>
      <sz val="10"/>
      <color rgb="FF002060"/>
      <name val="Arial"/>
      <family val="2"/>
    </font>
    <font>
      <sz val="10"/>
      <color theme="0" tint="-0.249977111117893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8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 style="dotted">
        <color auto="1"/>
      </left>
      <right/>
      <top style="medium">
        <color theme="3" tint="-0.499984740745262"/>
      </top>
      <bottom/>
      <diagonal/>
    </border>
    <border>
      <left style="dotted">
        <color auto="1"/>
      </left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2" borderId="0" applyFont="0" applyBorder="0"/>
    <xf numFmtId="3" fontId="3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3" fillId="0" borderId="2">
      <alignment horizontal="right" vertical="center"/>
    </xf>
    <xf numFmtId="0" fontId="4" fillId="5" borderId="3">
      <alignment horizontal="left" vertical="center" indent="1"/>
    </xf>
    <xf numFmtId="164" fontId="3" fillId="0" borderId="0" applyFont="0" applyFill="0" applyBorder="0" applyAlignment="0" applyProtection="0"/>
    <xf numFmtId="0" fontId="3" fillId="3" borderId="1">
      <alignment horizontal="left" vertical="center" indent="1"/>
    </xf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3" borderId="1">
      <alignment horizontal="center" vertical="center"/>
    </xf>
    <xf numFmtId="3" fontId="3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  <xf numFmtId="0" fontId="2" fillId="0" borderId="0"/>
    <xf numFmtId="0" fontId="3" fillId="2" borderId="0" applyFont="0" applyBorder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7">
    <xf numFmtId="0" fontId="0" fillId="2" borderId="0" xfId="0"/>
    <xf numFmtId="0" fontId="0" fillId="2" borderId="0" xfId="0" applyBorder="1" applyProtection="1"/>
    <xf numFmtId="0" fontId="10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Alignment="1">
      <alignment vertical="center"/>
    </xf>
    <xf numFmtId="0" fontId="3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4" fillId="2" borderId="0" xfId="8" applyFill="1" applyBorder="1" applyAlignment="1" applyProtection="1">
      <alignment horizontal="left" vertical="center"/>
    </xf>
    <xf numFmtId="0" fontId="4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4" fillId="6" borderId="0" xfId="8" applyNumberFormat="1" applyFill="1" applyBorder="1" applyAlignment="1" applyProtection="1">
      <alignment horizontal="left" vertical="center" indent="1"/>
    </xf>
    <xf numFmtId="0" fontId="4" fillId="6" borderId="0" xfId="8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2" borderId="0" xfId="0" applyFont="1" applyBorder="1" applyAlignment="1" applyProtection="1">
      <alignment horizontal="center" vertical="center"/>
    </xf>
    <xf numFmtId="0" fontId="4" fillId="2" borderId="0" xfId="8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49" fontId="0" fillId="8" borderId="6" xfId="0" applyNumberFormat="1" applyFill="1" applyBorder="1" applyAlignment="1" applyProtection="1">
      <alignment horizontal="left" vertical="center" indent="1"/>
    </xf>
    <xf numFmtId="0" fontId="3" fillId="8" borderId="6" xfId="0" applyFont="1" applyFill="1" applyBorder="1" applyAlignment="1" applyProtection="1">
      <alignment horizontal="center" vertical="center"/>
    </xf>
    <xf numFmtId="167" fontId="3" fillId="9" borderId="6" xfId="5" applyNumberFormat="1" applyFont="1" applyFill="1" applyBorder="1" applyAlignment="1" applyProtection="1">
      <alignment horizontal="center" vertical="center"/>
      <protection locked="0"/>
    </xf>
    <xf numFmtId="0" fontId="0" fillId="9" borderId="6" xfId="0" applyFont="1" applyFill="1" applyBorder="1" applyAlignment="1" applyProtection="1">
      <alignment horizontal="center" vertical="center" wrapText="1"/>
      <protection locked="0"/>
    </xf>
    <xf numFmtId="3" fontId="3" fillId="9" borderId="6" xfId="1" applyFill="1" applyBorder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</xf>
    <xf numFmtId="3" fontId="3" fillId="6" borderId="6" xfId="14" applyBorder="1" applyProtection="1">
      <alignment horizontal="right" vertical="center"/>
    </xf>
    <xf numFmtId="49" fontId="0" fillId="8" borderId="7" xfId="0" applyNumberFormat="1" applyFill="1" applyBorder="1" applyAlignment="1" applyProtection="1">
      <alignment horizontal="left" vertical="center" indent="1"/>
    </xf>
    <xf numFmtId="0" fontId="7" fillId="6" borderId="6" xfId="2" applyFont="1" applyFill="1" applyBorder="1" applyAlignment="1" applyProtection="1">
      <alignment horizontal="center" vertical="center"/>
    </xf>
    <xf numFmtId="49" fontId="0" fillId="8" borderId="8" xfId="0" applyNumberFormat="1" applyFill="1" applyBorder="1" applyAlignment="1" applyProtection="1">
      <alignment horizontal="left" vertical="center" indent="1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49" fontId="5" fillId="8" borderId="10" xfId="0" applyNumberFormat="1" applyFont="1" applyFill="1" applyBorder="1" applyAlignment="1" applyProtection="1">
      <alignment horizontal="left" vertical="center"/>
    </xf>
    <xf numFmtId="49" fontId="5" fillId="8" borderId="11" xfId="0" applyNumberFormat="1" applyFont="1" applyFill="1" applyBorder="1" applyAlignment="1" applyProtection="1">
      <alignment horizontal="left" vertical="center"/>
    </xf>
    <xf numFmtId="0" fontId="3" fillId="8" borderId="12" xfId="0" applyFont="1" applyFill="1" applyBorder="1" applyAlignment="1" applyProtection="1">
      <alignment vertical="center"/>
    </xf>
    <xf numFmtId="0" fontId="0" fillId="6" borderId="10" xfId="0" applyFill="1" applyBorder="1" applyAlignment="1" applyProtection="1">
      <alignment horizontal="left" vertical="center" indent="1"/>
    </xf>
    <xf numFmtId="0" fontId="0" fillId="6" borderId="11" xfId="0" applyFill="1" applyBorder="1" applyAlignment="1" applyProtection="1">
      <alignment horizontal="left" vertical="center" indent="1"/>
    </xf>
    <xf numFmtId="0" fontId="0" fillId="6" borderId="12" xfId="0" applyFont="1" applyFill="1" applyBorder="1" applyAlignment="1" applyProtection="1">
      <alignment vertical="center"/>
    </xf>
    <xf numFmtId="0" fontId="0" fillId="2" borderId="12" xfId="0" applyFont="1" applyBorder="1" applyAlignment="1" applyProtection="1">
      <alignment vertical="center" wrapText="1"/>
    </xf>
    <xf numFmtId="0" fontId="0" fillId="6" borderId="11" xfId="0" applyFill="1" applyBorder="1" applyAlignment="1" applyProtection="1">
      <alignment horizontal="left" vertical="center" indent="2"/>
    </xf>
    <xf numFmtId="0" fontId="4" fillId="5" borderId="10" xfId="4" applyBorder="1" applyProtection="1">
      <alignment horizontal="left" vertical="center" indent="1"/>
    </xf>
    <xf numFmtId="0" fontId="4" fillId="5" borderId="11" xfId="0" applyFont="1" applyFill="1" applyBorder="1" applyAlignment="1" applyProtection="1">
      <alignment horizontal="left" vertical="center"/>
    </xf>
    <xf numFmtId="0" fontId="4" fillId="5" borderId="12" xfId="0" applyFont="1" applyFill="1" applyBorder="1" applyAlignment="1" applyProtection="1">
      <alignment horizontal="left" vertical="center"/>
    </xf>
    <xf numFmtId="0" fontId="3" fillId="8" borderId="11" xfId="0" applyFont="1" applyFill="1" applyBorder="1" applyAlignment="1" applyProtection="1">
      <alignment vertical="center"/>
    </xf>
    <xf numFmtId="0" fontId="0" fillId="11" borderId="6" xfId="0" applyFont="1" applyFill="1" applyBorder="1" applyAlignment="1" applyProtection="1">
      <alignment horizontal="center" vertical="center"/>
      <protection locked="0"/>
    </xf>
    <xf numFmtId="0" fontId="0" fillId="11" borderId="6" xfId="0" applyFont="1" applyFill="1" applyBorder="1" applyAlignment="1" applyProtection="1">
      <alignment horizontal="center" vertical="center" wrapText="1"/>
      <protection locked="0"/>
    </xf>
    <xf numFmtId="166" fontId="0" fillId="11" borderId="6" xfId="0" applyNumberFormat="1" applyFont="1" applyFill="1" applyBorder="1" applyAlignment="1" applyProtection="1">
      <alignment horizontal="center" vertical="center"/>
      <protection locked="0"/>
    </xf>
    <xf numFmtId="0" fontId="3" fillId="12" borderId="12" xfId="0" applyFont="1" applyFill="1" applyBorder="1" applyAlignment="1" applyProtection="1">
      <alignment horizontal="left" vertical="center" indent="1"/>
    </xf>
    <xf numFmtId="0" fontId="0" fillId="0" borderId="13" xfId="0" applyFont="1" applyFill="1" applyBorder="1" applyAlignment="1" applyProtection="1">
      <alignment horizontal="center" vertical="center"/>
    </xf>
    <xf numFmtId="165" fontId="0" fillId="6" borderId="6" xfId="0" applyNumberFormat="1" applyFont="1" applyFill="1" applyBorder="1" applyAlignment="1" applyProtection="1">
      <alignment horizontal="right" vertical="center" indent="1"/>
    </xf>
    <xf numFmtId="49" fontId="5" fillId="8" borderId="14" xfId="0" applyNumberFormat="1" applyFont="1" applyFill="1" applyBorder="1" applyAlignment="1" applyProtection="1">
      <alignment horizontal="left" vertical="center"/>
    </xf>
    <xf numFmtId="49" fontId="5" fillId="8" borderId="15" xfId="0" applyNumberFormat="1" applyFont="1" applyFill="1" applyBorder="1" applyAlignment="1" applyProtection="1">
      <alignment horizontal="left" vertical="center"/>
    </xf>
    <xf numFmtId="3" fontId="3" fillId="9" borderId="12" xfId="1" applyFont="1" applyFill="1" applyBorder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vertical="center"/>
    </xf>
    <xf numFmtId="9" fontId="3" fillId="0" borderId="6" xfId="12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center" vertical="center"/>
    </xf>
    <xf numFmtId="49" fontId="5" fillId="8" borderId="16" xfId="0" applyNumberFormat="1" applyFont="1" applyFill="1" applyBorder="1" applyAlignment="1" applyProtection="1">
      <alignment horizontal="left" vertical="center"/>
    </xf>
    <xf numFmtId="0" fontId="3" fillId="8" borderId="15" xfId="0" applyFont="1" applyFill="1" applyBorder="1" applyAlignment="1" applyProtection="1">
      <alignment vertical="center"/>
    </xf>
    <xf numFmtId="0" fontId="4" fillId="5" borderId="11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3" fillId="2" borderId="0" xfId="0" applyFont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4" fillId="6" borderId="17" xfId="8" applyFont="1" applyFill="1" applyBorder="1" applyAlignment="1" applyProtection="1">
      <alignment horizontal="left" vertical="center"/>
    </xf>
    <xf numFmtId="0" fontId="3" fillId="2" borderId="17" xfId="8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horizontal="left" vertical="center"/>
    </xf>
    <xf numFmtId="0" fontId="4" fillId="2" borderId="17" xfId="8" applyFont="1" applyFill="1" applyBorder="1" applyAlignment="1" applyProtection="1">
      <alignment horizontal="left" vertical="center"/>
    </xf>
    <xf numFmtId="0" fontId="4" fillId="6" borderId="17" xfId="8" applyFont="1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0" fontId="0" fillId="2" borderId="17" xfId="0" applyBorder="1" applyProtection="1"/>
    <xf numFmtId="0" fontId="0" fillId="2" borderId="18" xfId="0" applyBorder="1" applyProtection="1"/>
    <xf numFmtId="0" fontId="0" fillId="2" borderId="19" xfId="0" applyBorder="1" applyProtection="1"/>
    <xf numFmtId="0" fontId="0" fillId="2" borderId="20" xfId="0" applyBorder="1" applyProtection="1"/>
    <xf numFmtId="0" fontId="0" fillId="2" borderId="20" xfId="0" applyBorder="1" applyAlignment="1" applyProtection="1">
      <alignment horizontal="left" indent="1"/>
    </xf>
    <xf numFmtId="0" fontId="0" fillId="2" borderId="21" xfId="0" applyBorder="1" applyProtection="1"/>
    <xf numFmtId="49" fontId="0" fillId="2" borderId="10" xfId="0" applyNumberFormat="1" applyFill="1" applyBorder="1" applyAlignment="1" applyProtection="1">
      <alignment horizontal="left" vertical="center" indent="1"/>
    </xf>
    <xf numFmtId="49" fontId="0" fillId="2" borderId="11" xfId="0" applyNumberFormat="1" applyFill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vertical="center"/>
    </xf>
    <xf numFmtId="49" fontId="0" fillId="2" borderId="10" xfId="0" applyNumberFormat="1" applyFill="1" applyBorder="1" applyAlignment="1" applyProtection="1">
      <alignment horizontal="left" vertical="center" indent="2"/>
    </xf>
    <xf numFmtId="49" fontId="0" fillId="2" borderId="11" xfId="0" applyNumberFormat="1" applyFill="1" applyBorder="1" applyAlignment="1" applyProtection="1">
      <alignment horizontal="left" vertical="center" indent="2"/>
    </xf>
    <xf numFmtId="49" fontId="0" fillId="2" borderId="10" xfId="0" applyNumberFormat="1" applyBorder="1" applyAlignment="1" applyProtection="1">
      <alignment horizontal="left" vertical="center" indent="2"/>
    </xf>
    <xf numFmtId="49" fontId="0" fillId="2" borderId="11" xfId="0" applyNumberFormat="1" applyBorder="1" applyAlignment="1" applyProtection="1">
      <alignment horizontal="left" vertical="center" indent="2"/>
    </xf>
    <xf numFmtId="0" fontId="3" fillId="2" borderId="12" xfId="0" applyFont="1" applyBorder="1" applyAlignment="1" applyProtection="1">
      <alignment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 indent="2"/>
    </xf>
    <xf numFmtId="0" fontId="0" fillId="0" borderId="11" xfId="0" applyFill="1" applyBorder="1" applyAlignment="1" applyProtection="1">
      <alignment horizontal="left" vertical="center" indent="2"/>
    </xf>
    <xf numFmtId="0" fontId="0" fillId="0" borderId="10" xfId="0" applyFill="1" applyBorder="1" applyAlignment="1" applyProtection="1">
      <alignment horizontal="left" vertical="center" indent="1"/>
    </xf>
    <xf numFmtId="0" fontId="0" fillId="0" borderId="11" xfId="0" applyFill="1" applyBorder="1" applyAlignment="1" applyProtection="1">
      <alignment horizontal="left" vertical="center" indent="1"/>
    </xf>
    <xf numFmtId="0" fontId="0" fillId="6" borderId="12" xfId="0" applyFill="1" applyBorder="1" applyAlignment="1" applyProtection="1">
      <alignment horizontal="left" vertical="center" indent="1"/>
    </xf>
    <xf numFmtId="0" fontId="3" fillId="2" borderId="20" xfId="0" applyFont="1" applyBorder="1" applyAlignment="1" applyProtection="1">
      <alignment vertical="center"/>
    </xf>
    <xf numFmtId="0" fontId="3" fillId="2" borderId="20" xfId="0" applyFont="1" applyBorder="1" applyAlignment="1" applyProtection="1">
      <alignment horizontal="left" vertical="center" indent="1"/>
    </xf>
    <xf numFmtId="0" fontId="0" fillId="2" borderId="20" xfId="0" applyBorder="1" applyAlignment="1" applyProtection="1">
      <alignment vertical="center"/>
    </xf>
    <xf numFmtId="166" fontId="0" fillId="14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 indent="1"/>
    </xf>
    <xf numFmtId="0" fontId="11" fillId="2" borderId="0" xfId="7" applyFont="1" applyFill="1" applyBorder="1" applyAlignment="1" applyProtection="1">
      <alignment horizontal="center" vertical="center"/>
    </xf>
    <xf numFmtId="0" fontId="9" fillId="2" borderId="0" xfId="7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2" borderId="20" xfId="0" applyBorder="1" applyAlignment="1" applyProtection="1">
      <alignment horizontal="left" vertical="center" indent="1"/>
    </xf>
    <xf numFmtId="0" fontId="0" fillId="2" borderId="20" xfId="0" applyBorder="1" applyAlignment="1" applyProtection="1">
      <alignment horizontal="center" vertical="center"/>
    </xf>
    <xf numFmtId="49" fontId="0" fillId="2" borderId="20" xfId="0" applyNumberFormat="1" applyBorder="1" applyAlignment="1" applyProtection="1">
      <alignment horizontal="left" vertical="center" indent="1"/>
    </xf>
    <xf numFmtId="0" fontId="0" fillId="2" borderId="21" xfId="0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left" vertical="center"/>
    </xf>
    <xf numFmtId="0" fontId="0" fillId="2" borderId="16" xfId="0" applyBorder="1" applyAlignment="1" applyProtection="1">
      <alignment horizontal="left" vertical="center" indent="1"/>
    </xf>
    <xf numFmtId="0" fontId="0" fillId="2" borderId="16" xfId="0" applyBorder="1" applyAlignment="1" applyProtection="1">
      <alignment vertical="center"/>
    </xf>
    <xf numFmtId="0" fontId="0" fillId="2" borderId="16" xfId="0" applyBorder="1" applyAlignment="1" applyProtection="1">
      <alignment horizontal="center" vertical="center"/>
    </xf>
    <xf numFmtId="49" fontId="0" fillId="2" borderId="16" xfId="0" applyNumberFormat="1" applyBorder="1" applyAlignment="1" applyProtection="1">
      <alignment horizontal="left" vertical="center" indent="1"/>
    </xf>
    <xf numFmtId="0" fontId="0" fillId="2" borderId="15" xfId="0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20" xfId="0" applyFont="1" applyBorder="1" applyAlignment="1" applyProtection="1">
      <alignment horizontal="center" vertical="center"/>
    </xf>
    <xf numFmtId="3" fontId="3" fillId="2" borderId="20" xfId="0" applyNumberFormat="1" applyFont="1" applyBorder="1" applyAlignment="1" applyProtection="1">
      <alignment horizontal="right" vertical="center"/>
    </xf>
    <xf numFmtId="49" fontId="3" fillId="2" borderId="20" xfId="0" applyNumberFormat="1" applyFont="1" applyBorder="1" applyAlignment="1" applyProtection="1">
      <alignment horizontal="left" vertical="center" indent="1"/>
    </xf>
    <xf numFmtId="0" fontId="10" fillId="2" borderId="20" xfId="0" applyFont="1" applyBorder="1" applyAlignment="1" applyProtection="1">
      <alignment horizontal="center" vertical="center"/>
    </xf>
    <xf numFmtId="0" fontId="4" fillId="6" borderId="14" xfId="8" applyFont="1" applyFill="1" applyBorder="1" applyAlignment="1" applyProtection="1">
      <alignment horizontal="left" vertical="center" indent="1"/>
    </xf>
    <xf numFmtId="0" fontId="4" fillId="6" borderId="16" xfId="8" applyFill="1" applyBorder="1" applyAlignment="1" applyProtection="1">
      <alignment horizontal="left" vertical="center" indent="1"/>
    </xf>
    <xf numFmtId="0" fontId="4" fillId="2" borderId="16" xfId="8" applyFill="1" applyBorder="1" applyAlignment="1" applyProtection="1">
      <alignment horizontal="left" vertical="center"/>
    </xf>
    <xf numFmtId="0" fontId="4" fillId="2" borderId="16" xfId="8" applyFill="1" applyBorder="1" applyAlignment="1" applyProtection="1">
      <alignment horizontal="center" vertical="center"/>
    </xf>
    <xf numFmtId="0" fontId="4" fillId="2" borderId="16" xfId="8" applyFill="1" applyBorder="1" applyAlignment="1" applyProtection="1">
      <alignment vertical="center"/>
    </xf>
    <xf numFmtId="49" fontId="4" fillId="6" borderId="16" xfId="8" applyNumberFormat="1" applyFill="1" applyBorder="1" applyAlignment="1" applyProtection="1">
      <alignment horizontal="left" vertical="center" indent="1"/>
    </xf>
    <xf numFmtId="0" fontId="10" fillId="2" borderId="16" xfId="0" applyFont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left" vertical="center" indent="1"/>
    </xf>
    <xf numFmtId="0" fontId="0" fillId="2" borderId="14" xfId="0" applyBorder="1" applyProtection="1"/>
    <xf numFmtId="0" fontId="6" fillId="2" borderId="16" xfId="7" applyFont="1" applyFill="1" applyBorder="1" applyAlignment="1" applyProtection="1"/>
    <xf numFmtId="0" fontId="0" fillId="2" borderId="16" xfId="0" applyBorder="1" applyAlignment="1" applyProtection="1">
      <alignment horizontal="center"/>
    </xf>
    <xf numFmtId="0" fontId="0" fillId="2" borderId="16" xfId="0" applyBorder="1" applyProtection="1"/>
    <xf numFmtId="0" fontId="0" fillId="2" borderId="16" xfId="0" applyBorder="1" applyAlignment="1" applyProtection="1">
      <alignment horizontal="left" indent="1"/>
    </xf>
    <xf numFmtId="0" fontId="0" fillId="2" borderId="15" xfId="0" applyBorder="1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 vertical="center" indent="2"/>
    </xf>
    <xf numFmtId="0" fontId="14" fillId="9" borderId="6" xfId="11" applyFill="1" applyBorder="1" applyAlignment="1" applyProtection="1">
      <alignment horizontal="left" vertical="center" indent="1"/>
      <protection locked="0"/>
    </xf>
    <xf numFmtId="0" fontId="3" fillId="2" borderId="0" xfId="0" applyFont="1" applyAlignment="1" applyProtection="1">
      <alignment vertical="center"/>
    </xf>
    <xf numFmtId="0" fontId="3" fillId="12" borderId="11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6" xfId="0" applyNumberFormat="1" applyFont="1" applyFill="1" applyBorder="1" applyAlignment="1" applyProtection="1">
      <alignment horizontal="right" vertical="center" indent="1"/>
    </xf>
    <xf numFmtId="3" fontId="3" fillId="9" borderId="6" xfId="1" applyFont="1" applyFill="1" applyBorder="1" applyProtection="1">
      <alignment horizontal="right" vertical="center"/>
      <protection locked="0"/>
    </xf>
    <xf numFmtId="0" fontId="0" fillId="7" borderId="22" xfId="0" applyFont="1" applyFill="1" applyBorder="1" applyAlignment="1" applyProtection="1">
      <alignment horizontal="left" vertical="top" wrapText="1" indent="1"/>
      <protection locked="0"/>
    </xf>
    <xf numFmtId="0" fontId="3" fillId="13" borderId="23" xfId="6" applyFont="1" applyFill="1" applyBorder="1" applyAlignment="1" applyProtection="1">
      <alignment horizontal="left" vertical="top" wrapText="1" indent="1"/>
      <protection locked="0"/>
    </xf>
    <xf numFmtId="166" fontId="0" fillId="13" borderId="6" xfId="0" applyNumberFormat="1" applyFont="1" applyFill="1" applyBorder="1" applyAlignment="1" applyProtection="1">
      <alignment horizontal="center" vertical="center"/>
      <protection locked="0"/>
    </xf>
    <xf numFmtId="0" fontId="0" fillId="13" borderId="6" xfId="0" applyFont="1" applyFill="1" applyBorder="1" applyAlignment="1" applyProtection="1">
      <alignment horizontal="center" vertical="center"/>
      <protection locked="0"/>
    </xf>
    <xf numFmtId="0" fontId="15" fillId="0" borderId="0" xfId="18" applyFont="1" applyAlignment="1"/>
    <xf numFmtId="0" fontId="15" fillId="0" borderId="0" xfId="18" applyFont="1" applyAlignment="1">
      <alignment horizontal="center"/>
    </xf>
    <xf numFmtId="0" fontId="15" fillId="0" borderId="0" xfId="18" applyFont="1"/>
    <xf numFmtId="0" fontId="16" fillId="0" borderId="0" xfId="19" applyFont="1" applyFill="1" applyAlignment="1">
      <alignment horizontal="center" vertical="center"/>
    </xf>
    <xf numFmtId="0" fontId="18" fillId="2" borderId="0" xfId="0" applyFont="1" applyBorder="1" applyAlignment="1" applyProtection="1">
      <alignment horizontal="right" vertical="center"/>
    </xf>
    <xf numFmtId="0" fontId="19" fillId="0" borderId="0" xfId="18" applyFont="1"/>
    <xf numFmtId="0" fontId="19" fillId="0" borderId="0" xfId="18" applyFont="1" applyAlignment="1">
      <alignment horizontal="left" wrapText="1"/>
    </xf>
    <xf numFmtId="0" fontId="19" fillId="0" borderId="0" xfId="18" applyFont="1" applyAlignment="1">
      <alignment vertical="center"/>
    </xf>
    <xf numFmtId="0" fontId="19" fillId="0" borderId="0" xfId="18" applyFont="1" applyAlignment="1">
      <alignment horizontal="left" vertical="center" wrapText="1"/>
    </xf>
    <xf numFmtId="0" fontId="21" fillId="0" borderId="0" xfId="18" applyFont="1" applyAlignment="1">
      <alignment vertical="center"/>
    </xf>
    <xf numFmtId="0" fontId="21" fillId="0" borderId="0" xfId="18" applyFont="1" applyAlignment="1">
      <alignment horizontal="left" vertical="center" wrapText="1"/>
    </xf>
    <xf numFmtId="0" fontId="23" fillId="0" borderId="0" xfId="18" applyFont="1"/>
    <xf numFmtId="0" fontId="23" fillId="0" borderId="0" xfId="18" applyFont="1" applyAlignment="1">
      <alignment horizontal="left" wrapText="1"/>
    </xf>
    <xf numFmtId="0" fontId="23" fillId="17" borderId="31" xfId="18" applyFont="1" applyFill="1" applyBorder="1" applyAlignment="1" applyProtection="1">
      <alignment horizontal="center" vertical="center"/>
    </xf>
    <xf numFmtId="0" fontId="25" fillId="0" borderId="0" xfId="18" applyFont="1" applyAlignment="1">
      <alignment horizontal="left" wrapText="1"/>
    </xf>
    <xf numFmtId="0" fontId="26" fillId="17" borderId="34" xfId="18" applyFont="1" applyFill="1" applyBorder="1" applyAlignment="1" applyProtection="1">
      <alignment horizontal="center" vertical="top" wrapText="1"/>
    </xf>
    <xf numFmtId="0" fontId="26" fillId="18" borderId="35" xfId="18" applyFont="1" applyFill="1" applyBorder="1" applyAlignment="1" applyProtection="1">
      <alignment horizontal="center" vertical="top" wrapText="1"/>
    </xf>
    <xf numFmtId="0" fontId="26" fillId="18" borderId="36" xfId="18" applyFont="1" applyFill="1" applyBorder="1" applyAlignment="1" applyProtection="1">
      <alignment horizontal="center" vertical="top" wrapText="1"/>
    </xf>
    <xf numFmtId="0" fontId="26" fillId="18" borderId="37" xfId="18" applyFont="1" applyFill="1" applyBorder="1" applyAlignment="1" applyProtection="1">
      <alignment horizontal="center" vertical="top" wrapText="1"/>
    </xf>
    <xf numFmtId="0" fontId="26" fillId="19" borderId="38" xfId="18" applyFont="1" applyFill="1" applyBorder="1" applyAlignment="1" applyProtection="1">
      <alignment horizontal="center" vertical="top" wrapText="1"/>
    </xf>
    <xf numFmtId="0" fontId="26" fillId="19" borderId="36" xfId="18" applyFont="1" applyFill="1" applyBorder="1" applyAlignment="1" applyProtection="1">
      <alignment horizontal="center" vertical="top" wrapText="1"/>
    </xf>
    <xf numFmtId="0" fontId="26" fillId="19" borderId="39" xfId="18" applyFont="1" applyFill="1" applyBorder="1" applyAlignment="1" applyProtection="1">
      <alignment horizontal="center" vertical="top" wrapText="1"/>
    </xf>
    <xf numFmtId="0" fontId="26" fillId="20" borderId="35" xfId="18" applyFont="1" applyFill="1" applyBorder="1" applyAlignment="1" applyProtection="1">
      <alignment horizontal="center" vertical="top" wrapText="1"/>
    </xf>
    <xf numFmtId="0" fontId="26" fillId="20" borderId="36" xfId="18" applyFont="1" applyFill="1" applyBorder="1" applyAlignment="1" applyProtection="1">
      <alignment horizontal="center" vertical="top" wrapText="1"/>
    </xf>
    <xf numFmtId="0" fontId="26" fillId="20" borderId="37" xfId="18" applyFont="1" applyFill="1" applyBorder="1" applyAlignment="1" applyProtection="1">
      <alignment horizontal="center" vertical="top" wrapText="1"/>
    </xf>
    <xf numFmtId="0" fontId="26" fillId="21" borderId="38" xfId="18" applyFont="1" applyFill="1" applyBorder="1" applyAlignment="1" applyProtection="1">
      <alignment horizontal="center" vertical="top" wrapText="1"/>
    </xf>
    <xf numFmtId="0" fontId="26" fillId="21" borderId="37" xfId="18" applyFont="1" applyFill="1" applyBorder="1" applyAlignment="1" applyProtection="1">
      <alignment horizontal="center" vertical="top" wrapText="1"/>
    </xf>
    <xf numFmtId="0" fontId="27" fillId="22" borderId="40" xfId="18" applyFont="1" applyFill="1" applyBorder="1" applyAlignment="1" applyProtection="1">
      <alignment horizontal="left" vertical="center" wrapText="1"/>
    </xf>
    <xf numFmtId="168" fontId="28" fillId="0" borderId="31" xfId="18" applyNumberFormat="1" applyFont="1" applyBorder="1" applyAlignment="1">
      <alignment horizontal="right" vertical="center"/>
    </xf>
    <xf numFmtId="168" fontId="28" fillId="0" borderId="47" xfId="18" applyNumberFormat="1" applyFont="1" applyBorder="1" applyAlignment="1">
      <alignment horizontal="right" vertical="center"/>
    </xf>
    <xf numFmtId="168" fontId="28" fillId="0" borderId="48" xfId="18" applyNumberFormat="1" applyFont="1" applyBorder="1" applyAlignment="1">
      <alignment horizontal="right" vertical="center"/>
    </xf>
    <xf numFmtId="168" fontId="28" fillId="0" borderId="49" xfId="18" applyNumberFormat="1" applyFont="1" applyBorder="1" applyAlignment="1">
      <alignment horizontal="right" vertical="center"/>
    </xf>
    <xf numFmtId="168" fontId="28" fillId="0" borderId="50" xfId="18" applyNumberFormat="1" applyFont="1" applyBorder="1" applyAlignment="1">
      <alignment horizontal="right" vertical="center"/>
    </xf>
    <xf numFmtId="168" fontId="28" fillId="0" borderId="51" xfId="18" applyNumberFormat="1" applyFont="1" applyBorder="1" applyAlignment="1">
      <alignment horizontal="right" vertical="center"/>
    </xf>
    <xf numFmtId="0" fontId="19" fillId="0" borderId="0" xfId="18" applyFont="1" applyBorder="1" applyAlignment="1" applyProtection="1">
      <alignment vertical="center"/>
    </xf>
    <xf numFmtId="0" fontId="19" fillId="0" borderId="0" xfId="18" applyFont="1" applyBorder="1" applyAlignment="1" applyProtection="1">
      <alignment horizontal="center" vertical="center"/>
    </xf>
    <xf numFmtId="0" fontId="19" fillId="0" borderId="0" xfId="18" applyFont="1" applyBorder="1" applyAlignment="1" applyProtection="1">
      <alignment horizontal="center" vertical="top" wrapText="1"/>
    </xf>
    <xf numFmtId="0" fontId="19" fillId="0" borderId="0" xfId="18" applyFont="1" applyBorder="1" applyAlignment="1" applyProtection="1">
      <alignment horizontal="right" vertical="center"/>
    </xf>
    <xf numFmtId="22" fontId="19" fillId="0" borderId="0" xfId="18" applyNumberFormat="1" applyFont="1" applyAlignment="1" applyProtection="1">
      <alignment horizontal="right" vertical="top" wrapText="1"/>
    </xf>
    <xf numFmtId="0" fontId="19" fillId="0" borderId="0" xfId="18" applyFont="1" applyAlignment="1">
      <alignment vertical="top"/>
    </xf>
    <xf numFmtId="0" fontId="2" fillId="0" borderId="0" xfId="18" applyBorder="1"/>
    <xf numFmtId="0" fontId="29" fillId="17" borderId="0" xfId="18" applyFont="1" applyFill="1" applyBorder="1" applyAlignment="1">
      <alignment vertical="center"/>
    </xf>
    <xf numFmtId="0" fontId="2" fillId="0" borderId="0" xfId="18" applyBorder="1" applyAlignment="1">
      <alignment vertical="center"/>
    </xf>
    <xf numFmtId="0" fontId="29" fillId="23" borderId="0" xfId="18" applyFont="1" applyFill="1" applyBorder="1" applyAlignment="1">
      <alignment vertical="center"/>
    </xf>
    <xf numFmtId="0" fontId="29" fillId="19" borderId="0" xfId="18" applyFont="1" applyFill="1" applyBorder="1" applyAlignment="1">
      <alignment vertical="center"/>
    </xf>
    <xf numFmtId="0" fontId="29" fillId="20" borderId="0" xfId="18" applyFont="1" applyFill="1" applyBorder="1" applyAlignment="1">
      <alignment vertical="center"/>
    </xf>
    <xf numFmtId="3" fontId="0" fillId="2" borderId="0" xfId="0" applyNumberFormat="1" applyAlignment="1" applyProtection="1">
      <alignment vertical="center"/>
    </xf>
    <xf numFmtId="168" fontId="28" fillId="0" borderId="41" xfId="25" applyNumberFormat="1" applyFont="1" applyBorder="1" applyAlignment="1">
      <alignment horizontal="right" vertical="center"/>
    </xf>
    <xf numFmtId="168" fontId="28" fillId="0" borderId="42" xfId="18" applyNumberFormat="1" applyFont="1" applyBorder="1" applyAlignment="1">
      <alignment horizontal="right" vertical="center"/>
    </xf>
    <xf numFmtId="168" fontId="28" fillId="0" borderId="43" xfId="18" applyNumberFormat="1" applyFont="1" applyBorder="1" applyAlignment="1">
      <alignment horizontal="right" vertical="center"/>
    </xf>
    <xf numFmtId="168" fontId="28" fillId="0" borderId="44" xfId="18" applyNumberFormat="1" applyFont="1" applyBorder="1" applyAlignment="1">
      <alignment horizontal="right" vertical="center"/>
    </xf>
    <xf numFmtId="168" fontId="28" fillId="0" borderId="45" xfId="18" applyNumberFormat="1" applyFont="1" applyBorder="1" applyAlignment="1">
      <alignment horizontal="right" vertical="center"/>
    </xf>
    <xf numFmtId="168" fontId="28" fillId="0" borderId="46" xfId="18" applyNumberFormat="1" applyFont="1" applyBorder="1" applyAlignment="1">
      <alignment horizontal="right" vertical="center"/>
    </xf>
    <xf numFmtId="168" fontId="28" fillId="0" borderId="52" xfId="18" applyNumberFormat="1" applyFont="1" applyBorder="1" applyAlignment="1">
      <alignment horizontal="right" vertical="center"/>
    </xf>
    <xf numFmtId="168" fontId="28" fillId="0" borderId="53" xfId="18" applyNumberFormat="1" applyFont="1" applyBorder="1" applyAlignment="1">
      <alignment horizontal="right" vertical="center"/>
    </xf>
    <xf numFmtId="168" fontId="28" fillId="0" borderId="54" xfId="18" applyNumberFormat="1" applyFont="1" applyBorder="1" applyAlignment="1">
      <alignment horizontal="right" vertical="center"/>
    </xf>
    <xf numFmtId="168" fontId="28" fillId="0" borderId="55" xfId="18" applyNumberFormat="1" applyFont="1" applyBorder="1" applyAlignment="1">
      <alignment horizontal="right" vertical="center"/>
    </xf>
    <xf numFmtId="168" fontId="28" fillId="0" borderId="56" xfId="18" applyNumberFormat="1" applyFont="1" applyBorder="1" applyAlignment="1">
      <alignment horizontal="right" vertical="center"/>
    </xf>
    <xf numFmtId="168" fontId="28" fillId="0" borderId="57" xfId="18" applyNumberFormat="1" applyFont="1" applyBorder="1" applyAlignment="1">
      <alignment horizontal="right" vertical="center"/>
    </xf>
    <xf numFmtId="168" fontId="28" fillId="0" borderId="59" xfId="18" applyNumberFormat="1" applyFont="1" applyBorder="1" applyAlignment="1">
      <alignment horizontal="right" vertical="center"/>
    </xf>
    <xf numFmtId="168" fontId="28" fillId="0" borderId="60" xfId="18" applyNumberFormat="1" applyFont="1" applyBorder="1" applyAlignment="1">
      <alignment horizontal="right" vertical="center"/>
    </xf>
    <xf numFmtId="168" fontId="28" fillId="0" borderId="61" xfId="18" applyNumberFormat="1" applyFont="1" applyBorder="1" applyAlignment="1">
      <alignment horizontal="right" vertical="center"/>
    </xf>
    <xf numFmtId="168" fontId="28" fillId="0" borderId="62" xfId="18" applyNumberFormat="1" applyFont="1" applyBorder="1" applyAlignment="1">
      <alignment horizontal="right" vertical="center"/>
    </xf>
    <xf numFmtId="168" fontId="28" fillId="0" borderId="63" xfId="18" applyNumberFormat="1" applyFont="1" applyBorder="1" applyAlignment="1">
      <alignment horizontal="right" vertical="center"/>
    </xf>
    <xf numFmtId="168" fontId="28" fillId="0" borderId="64" xfId="18" applyNumberFormat="1" applyFont="1" applyBorder="1" applyAlignment="1">
      <alignment horizontal="right" vertical="center"/>
    </xf>
    <xf numFmtId="0" fontId="19" fillId="0" borderId="0" xfId="26" applyFont="1"/>
    <xf numFmtId="0" fontId="19" fillId="0" borderId="0" xfId="26" applyFont="1" applyAlignment="1">
      <alignment horizontal="left" wrapText="1"/>
    </xf>
    <xf numFmtId="0" fontId="30" fillId="0" borderId="0" xfId="26" applyFont="1" applyAlignment="1">
      <alignment horizontal="center"/>
    </xf>
    <xf numFmtId="0" fontId="30" fillId="0" borderId="0" xfId="26" applyFont="1" applyAlignment="1">
      <alignment horizontal="center" vertical="top"/>
    </xf>
    <xf numFmtId="0" fontId="19" fillId="0" borderId="0" xfId="26" applyFont="1" applyAlignment="1">
      <alignment vertical="center"/>
    </xf>
    <xf numFmtId="0" fontId="19" fillId="0" borderId="0" xfId="26" applyFont="1" applyAlignment="1">
      <alignment horizontal="left" vertical="center" wrapText="1"/>
    </xf>
    <xf numFmtId="0" fontId="21" fillId="0" borderId="0" xfId="26" applyFont="1" applyAlignment="1">
      <alignment vertical="center"/>
    </xf>
    <xf numFmtId="0" fontId="21" fillId="0" borderId="0" xfId="26" applyFont="1" applyAlignment="1">
      <alignment horizontal="left" vertical="center" wrapText="1"/>
    </xf>
    <xf numFmtId="0" fontId="23" fillId="0" borderId="0" xfId="26" applyFont="1"/>
    <xf numFmtId="0" fontId="23" fillId="0" borderId="0" xfId="26" applyFont="1" applyAlignment="1">
      <alignment horizontal="left" wrapText="1"/>
    </xf>
    <xf numFmtId="0" fontId="23" fillId="17" borderId="31" xfId="26" applyFont="1" applyFill="1" applyBorder="1" applyAlignment="1" applyProtection="1">
      <alignment horizontal="center" vertical="center"/>
    </xf>
    <xf numFmtId="0" fontId="25" fillId="0" borderId="0" xfId="26" applyFont="1" applyAlignment="1">
      <alignment horizontal="left" wrapText="1"/>
    </xf>
    <xf numFmtId="0" fontId="26" fillId="17" borderId="34" xfId="26" applyFont="1" applyFill="1" applyBorder="1" applyAlignment="1" applyProtection="1">
      <alignment horizontal="center" vertical="top" wrapText="1"/>
    </xf>
    <xf numFmtId="0" fontId="26" fillId="18" borderId="35" xfId="26" applyFont="1" applyFill="1" applyBorder="1" applyAlignment="1" applyProtection="1">
      <alignment horizontal="center" vertical="top" wrapText="1"/>
    </xf>
    <xf numFmtId="0" fontId="26" fillId="18" borderId="36" xfId="26" applyFont="1" applyFill="1" applyBorder="1" applyAlignment="1" applyProtection="1">
      <alignment horizontal="center" vertical="top" wrapText="1"/>
    </xf>
    <xf numFmtId="0" fontId="26" fillId="18" borderId="37" xfId="26" applyFont="1" applyFill="1" applyBorder="1" applyAlignment="1" applyProtection="1">
      <alignment horizontal="center" vertical="top" wrapText="1"/>
    </xf>
    <xf numFmtId="0" fontId="26" fillId="19" borderId="38" xfId="26" applyFont="1" applyFill="1" applyBorder="1" applyAlignment="1" applyProtection="1">
      <alignment horizontal="center" vertical="top" wrapText="1"/>
    </xf>
    <xf numFmtId="0" fontId="26" fillId="19" borderId="36" xfId="26" applyFont="1" applyFill="1" applyBorder="1" applyAlignment="1" applyProtection="1">
      <alignment horizontal="center" vertical="top" wrapText="1"/>
    </xf>
    <xf numFmtId="0" fontId="26" fillId="19" borderId="39" xfId="26" applyFont="1" applyFill="1" applyBorder="1" applyAlignment="1" applyProtection="1">
      <alignment horizontal="center" vertical="top" wrapText="1"/>
    </xf>
    <xf numFmtId="0" fontId="26" fillId="20" borderId="35" xfId="26" applyFont="1" applyFill="1" applyBorder="1" applyAlignment="1" applyProtection="1">
      <alignment horizontal="center" vertical="top" wrapText="1"/>
    </xf>
    <xf numFmtId="0" fontId="26" fillId="20" borderId="36" xfId="26" applyFont="1" applyFill="1" applyBorder="1" applyAlignment="1" applyProtection="1">
      <alignment horizontal="center" vertical="top" wrapText="1"/>
    </xf>
    <xf numFmtId="0" fontId="26" fillId="20" borderId="37" xfId="26" applyFont="1" applyFill="1" applyBorder="1" applyAlignment="1" applyProtection="1">
      <alignment horizontal="center" vertical="top" wrapText="1"/>
    </xf>
    <xf numFmtId="0" fontId="26" fillId="21" borderId="38" xfId="26" applyFont="1" applyFill="1" applyBorder="1" applyAlignment="1" applyProtection="1">
      <alignment horizontal="center" vertical="top" wrapText="1"/>
    </xf>
    <xf numFmtId="0" fontId="26" fillId="21" borderId="37" xfId="26" applyFont="1" applyFill="1" applyBorder="1" applyAlignment="1" applyProtection="1">
      <alignment horizontal="center" vertical="top" wrapText="1"/>
    </xf>
    <xf numFmtId="0" fontId="27" fillId="22" borderId="40" xfId="26" applyFont="1" applyFill="1" applyBorder="1" applyAlignment="1" applyProtection="1">
      <alignment horizontal="left" vertical="center" wrapText="1"/>
    </xf>
    <xf numFmtId="169" fontId="28" fillId="0" borderId="41" xfId="27" applyNumberFormat="1" applyFont="1" applyBorder="1" applyAlignment="1">
      <alignment horizontal="right" vertical="center"/>
    </xf>
    <xf numFmtId="169" fontId="28" fillId="0" borderId="42" xfId="26" applyNumberFormat="1" applyFont="1" applyBorder="1" applyAlignment="1">
      <alignment horizontal="right" vertical="center"/>
    </xf>
    <xf numFmtId="169" fontId="28" fillId="0" borderId="43" xfId="26" applyNumberFormat="1" applyFont="1" applyBorder="1" applyAlignment="1">
      <alignment horizontal="right" vertical="center"/>
    </xf>
    <xf numFmtId="169" fontId="28" fillId="0" borderId="44" xfId="26" applyNumberFormat="1" applyFont="1" applyBorder="1" applyAlignment="1">
      <alignment horizontal="right" vertical="center"/>
    </xf>
    <xf numFmtId="169" fontId="28" fillId="0" borderId="45" xfId="26" applyNumberFormat="1" applyFont="1" applyBorder="1" applyAlignment="1">
      <alignment horizontal="right" vertical="center"/>
    </xf>
    <xf numFmtId="169" fontId="28" fillId="0" borderId="46" xfId="26" applyNumberFormat="1" applyFont="1" applyBorder="1" applyAlignment="1">
      <alignment horizontal="right" vertical="center"/>
    </xf>
    <xf numFmtId="169" fontId="28" fillId="0" borderId="31" xfId="26" applyNumberFormat="1" applyFont="1" applyBorder="1" applyAlignment="1">
      <alignment horizontal="right" vertical="center"/>
    </xf>
    <xf numFmtId="169" fontId="28" fillId="0" borderId="47" xfId="26" applyNumberFormat="1" applyFont="1" applyBorder="1" applyAlignment="1">
      <alignment horizontal="right" vertical="center"/>
    </xf>
    <xf numFmtId="169" fontId="28" fillId="0" borderId="48" xfId="26" applyNumberFormat="1" applyFont="1" applyBorder="1" applyAlignment="1">
      <alignment horizontal="right" vertical="center"/>
    </xf>
    <xf numFmtId="169" fontId="28" fillId="0" borderId="49" xfId="26" applyNumberFormat="1" applyFont="1" applyBorder="1" applyAlignment="1">
      <alignment horizontal="right" vertical="center"/>
    </xf>
    <xf numFmtId="169" fontId="28" fillId="0" borderId="50" xfId="26" applyNumberFormat="1" applyFont="1" applyBorder="1" applyAlignment="1">
      <alignment horizontal="right" vertical="center"/>
    </xf>
    <xf numFmtId="169" fontId="28" fillId="0" borderId="51" xfId="26" applyNumberFormat="1" applyFont="1" applyBorder="1" applyAlignment="1">
      <alignment horizontal="right" vertical="center"/>
    </xf>
    <xf numFmtId="168" fontId="28" fillId="0" borderId="31" xfId="26" applyNumberFormat="1" applyFont="1" applyBorder="1" applyAlignment="1">
      <alignment horizontal="right" vertical="center"/>
    </xf>
    <xf numFmtId="168" fontId="28" fillId="0" borderId="47" xfId="26" applyNumberFormat="1" applyFont="1" applyBorder="1" applyAlignment="1">
      <alignment horizontal="right" vertical="center"/>
    </xf>
    <xf numFmtId="168" fontId="28" fillId="0" borderId="48" xfId="26" applyNumberFormat="1" applyFont="1" applyBorder="1" applyAlignment="1">
      <alignment horizontal="right" vertical="center"/>
    </xf>
    <xf numFmtId="168" fontId="28" fillId="0" borderId="49" xfId="26" applyNumberFormat="1" applyFont="1" applyBorder="1" applyAlignment="1">
      <alignment horizontal="right" vertical="center"/>
    </xf>
    <xf numFmtId="168" fontId="28" fillId="0" borderId="50" xfId="26" applyNumberFormat="1" applyFont="1" applyBorder="1" applyAlignment="1">
      <alignment horizontal="right" vertical="center"/>
    </xf>
    <xf numFmtId="168" fontId="28" fillId="0" borderId="51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vertical="center"/>
    </xf>
    <xf numFmtId="169" fontId="28" fillId="0" borderId="52" xfId="26" applyNumberFormat="1" applyFont="1" applyBorder="1" applyAlignment="1">
      <alignment horizontal="right" vertical="center"/>
    </xf>
    <xf numFmtId="169" fontId="28" fillId="0" borderId="53" xfId="26" applyNumberFormat="1" applyFont="1" applyBorder="1" applyAlignment="1">
      <alignment horizontal="right" vertical="center"/>
    </xf>
    <xf numFmtId="169" fontId="28" fillId="0" borderId="54" xfId="26" applyNumberFormat="1" applyFont="1" applyBorder="1" applyAlignment="1">
      <alignment horizontal="right" vertical="center"/>
    </xf>
    <xf numFmtId="169" fontId="28" fillId="0" borderId="55" xfId="26" applyNumberFormat="1" applyFont="1" applyBorder="1" applyAlignment="1">
      <alignment horizontal="right" vertical="center"/>
    </xf>
    <xf numFmtId="169" fontId="28" fillId="0" borderId="56" xfId="26" applyNumberFormat="1" applyFont="1" applyBorder="1" applyAlignment="1">
      <alignment horizontal="right" vertical="center"/>
    </xf>
    <xf numFmtId="169" fontId="28" fillId="0" borderId="57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horizontal="center" vertical="center"/>
    </xf>
    <xf numFmtId="0" fontId="19" fillId="0" borderId="0" xfId="26" applyFont="1" applyBorder="1" applyAlignment="1" applyProtection="1">
      <alignment horizontal="center" vertical="top" wrapText="1"/>
    </xf>
    <xf numFmtId="0" fontId="19" fillId="0" borderId="0" xfId="26" applyFont="1" applyBorder="1" applyAlignment="1" applyProtection="1">
      <alignment horizontal="right" vertical="center"/>
    </xf>
    <xf numFmtId="0" fontId="19" fillId="0" borderId="0" xfId="26" applyFont="1" applyAlignment="1">
      <alignment vertical="top"/>
    </xf>
    <xf numFmtId="0" fontId="1" fillId="0" borderId="0" xfId="26" applyBorder="1"/>
    <xf numFmtId="0" fontId="1" fillId="0" borderId="0" xfId="26" applyBorder="1" applyAlignment="1">
      <alignment vertical="center"/>
    </xf>
    <xf numFmtId="0" fontId="29" fillId="0" borderId="0" xfId="26" applyFont="1" applyFill="1" applyBorder="1" applyAlignment="1">
      <alignment vertical="center"/>
    </xf>
    <xf numFmtId="0" fontId="32" fillId="0" borderId="0" xfId="26" applyFont="1" applyBorder="1"/>
    <xf numFmtId="0" fontId="32" fillId="0" borderId="0" xfId="26" applyFont="1" applyBorder="1" applyAlignment="1">
      <alignment vertical="center"/>
    </xf>
    <xf numFmtId="0" fontId="31" fillId="0" borderId="0" xfId="26" applyFont="1" applyFill="1" applyBorder="1" applyAlignment="1">
      <alignment vertical="center"/>
    </xf>
    <xf numFmtId="0" fontId="15" fillId="0" borderId="0" xfId="26" applyFont="1" applyBorder="1"/>
    <xf numFmtId="0" fontId="15" fillId="0" borderId="0" xfId="26" applyFont="1" applyBorder="1" applyAlignment="1">
      <alignment horizontal="right"/>
    </xf>
    <xf numFmtId="0" fontId="30" fillId="0" borderId="0" xfId="18" applyFont="1"/>
    <xf numFmtId="0" fontId="30" fillId="0" borderId="0" xfId="18" applyFont="1" applyAlignment="1">
      <alignment vertical="center"/>
    </xf>
    <xf numFmtId="0" fontId="34" fillId="0" borderId="0" xfId="18" applyFont="1" applyAlignment="1">
      <alignment vertical="center"/>
    </xf>
    <xf numFmtId="0" fontId="35" fillId="0" borderId="0" xfId="18" applyFont="1"/>
    <xf numFmtId="0" fontId="30" fillId="0" borderId="0" xfId="18" applyFont="1" applyAlignment="1">
      <alignment horizontal="left" wrapText="1"/>
    </xf>
    <xf numFmtId="0" fontId="30" fillId="0" borderId="0" xfId="18" applyFont="1" applyAlignment="1">
      <alignment horizontal="center"/>
    </xf>
    <xf numFmtId="0" fontId="30" fillId="0" borderId="0" xfId="18" applyFont="1" applyAlignment="1">
      <alignment horizontal="center" vertical="top"/>
    </xf>
    <xf numFmtId="0" fontId="17" fillId="2" borderId="0" xfId="0" applyFont="1" applyBorder="1" applyAlignment="1" applyProtection="1">
      <alignment horizontal="center" vertical="center"/>
    </xf>
    <xf numFmtId="0" fontId="36" fillId="0" borderId="0" xfId="18" applyFont="1" applyAlignment="1">
      <alignment horizontal="center"/>
    </xf>
    <xf numFmtId="0" fontId="36" fillId="0" borderId="0" xfId="18" applyFont="1"/>
    <xf numFmtId="0" fontId="37" fillId="22" borderId="0" xfId="18" applyFont="1" applyFill="1" applyAlignment="1">
      <alignment horizontal="left"/>
    </xf>
    <xf numFmtId="0" fontId="0" fillId="2" borderId="0" xfId="0" applyAlignment="1" applyProtection="1">
      <alignment horizontal="center" vertical="center" wrapText="1"/>
    </xf>
    <xf numFmtId="0" fontId="0" fillId="2" borderId="18" xfId="0" applyBorder="1" applyAlignment="1" applyProtection="1">
      <alignment horizontal="center" vertical="center" wrapText="1"/>
    </xf>
    <xf numFmtId="0" fontId="0" fillId="2" borderId="0" xfId="0" applyBorder="1" applyAlignment="1" applyProtection="1">
      <alignment horizontal="center" vertical="center" wrapText="1"/>
    </xf>
    <xf numFmtId="0" fontId="4" fillId="6" borderId="0" xfId="8" applyFont="1" applyFill="1" applyBorder="1" applyAlignment="1" applyProtection="1">
      <alignment horizontal="left" vertical="center" indent="1"/>
    </xf>
    <xf numFmtId="0" fontId="7" fillId="6" borderId="0" xfId="8" applyFont="1" applyFill="1" applyBorder="1" applyAlignment="1" applyProtection="1">
      <alignment vertical="center"/>
    </xf>
    <xf numFmtId="0" fontId="0" fillId="12" borderId="10" xfId="0" applyFont="1" applyFill="1" applyBorder="1" applyAlignment="1" applyProtection="1">
      <alignment horizontal="left" vertical="center" indent="1"/>
    </xf>
    <xf numFmtId="0" fontId="0" fillId="12" borderId="11" xfId="0" applyFont="1" applyFill="1" applyBorder="1" applyAlignment="1" applyProtection="1">
      <alignment horizontal="left" vertical="center" indent="1"/>
    </xf>
    <xf numFmtId="0" fontId="5" fillId="2" borderId="0" xfId="0" applyFont="1" applyBorder="1" applyAlignment="1" applyProtection="1">
      <alignment horizontal="center" vertical="center" wrapText="1"/>
    </xf>
    <xf numFmtId="3" fontId="0" fillId="9" borderId="6" xfId="1" applyFont="1" applyFill="1" applyBorder="1" applyProtection="1">
      <alignment horizontal="right" vertical="center"/>
      <protection locked="0"/>
    </xf>
    <xf numFmtId="0" fontId="0" fillId="12" borderId="11" xfId="0" applyFont="1" applyFill="1" applyBorder="1" applyAlignment="1" applyProtection="1">
      <alignment vertical="center"/>
    </xf>
    <xf numFmtId="0" fontId="3" fillId="12" borderId="21" xfId="0" applyFont="1" applyFill="1" applyBorder="1" applyAlignment="1" applyProtection="1">
      <alignment vertical="center"/>
    </xf>
    <xf numFmtId="0" fontId="0" fillId="6" borderId="14" xfId="0" applyFill="1" applyBorder="1" applyAlignment="1" applyProtection="1">
      <alignment horizontal="left" vertical="center" indent="1"/>
    </xf>
    <xf numFmtId="0" fontId="0" fillId="6" borderId="16" xfId="0" applyFill="1" applyBorder="1" applyAlignment="1" applyProtection="1">
      <alignment horizontal="left" vertical="center" indent="1"/>
    </xf>
    <xf numFmtId="0" fontId="0" fillId="6" borderId="15" xfId="0" applyFont="1" applyFill="1" applyBorder="1" applyAlignment="1" applyProtection="1">
      <alignment vertical="center"/>
    </xf>
    <xf numFmtId="0" fontId="38" fillId="0" borderId="0" xfId="18" applyFont="1"/>
    <xf numFmtId="0" fontId="38" fillId="0" borderId="0" xfId="18" applyFont="1" applyAlignment="1">
      <alignment vertical="center"/>
    </xf>
    <xf numFmtId="0" fontId="39" fillId="0" borderId="0" xfId="18" applyFont="1" applyAlignment="1">
      <alignment vertical="center"/>
    </xf>
    <xf numFmtId="0" fontId="40" fillId="0" borderId="0" xfId="18" applyFont="1"/>
    <xf numFmtId="0" fontId="37" fillId="22" borderId="0" xfId="18" applyFont="1" applyFill="1" applyAlignment="1">
      <alignment horizontal="center"/>
    </xf>
    <xf numFmtId="0" fontId="0" fillId="2" borderId="0" xfId="0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0" fillId="2" borderId="18" xfId="0" applyBorder="1" applyAlignment="1" applyProtection="1">
      <alignment horizontal="center" vertical="center"/>
    </xf>
    <xf numFmtId="0" fontId="0" fillId="10" borderId="6" xfId="0" applyFont="1" applyFill="1" applyBorder="1" applyAlignment="1" applyProtection="1">
      <alignment vertical="center"/>
    </xf>
    <xf numFmtId="0" fontId="0" fillId="2" borderId="18" xfId="0" applyBorder="1" applyAlignment="1" applyProtection="1">
      <alignment horizontal="center"/>
    </xf>
    <xf numFmtId="0" fontId="0" fillId="13" borderId="23" xfId="6" applyFont="1" applyFill="1" applyBorder="1" applyAlignment="1" applyProtection="1">
      <alignment horizontal="left" vertical="top" wrapText="1" indent="1"/>
      <protection locked="0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vertical="center"/>
    </xf>
    <xf numFmtId="0" fontId="41" fillId="2" borderId="0" xfId="0" applyFont="1" applyBorder="1" applyAlignment="1" applyProtection="1">
      <alignment horizontal="left" vertical="center"/>
    </xf>
    <xf numFmtId="0" fontId="41" fillId="2" borderId="18" xfId="0" applyFont="1" applyBorder="1" applyAlignment="1" applyProtection="1">
      <alignment horizontal="left" vertical="center"/>
    </xf>
    <xf numFmtId="0" fontId="41" fillId="2" borderId="0" xfId="0" applyFont="1" applyBorder="1" applyAlignment="1" applyProtection="1">
      <alignment vertical="center"/>
    </xf>
    <xf numFmtId="0" fontId="41" fillId="2" borderId="0" xfId="0" applyFont="1" applyAlignment="1" applyProtection="1">
      <alignment horizontal="left" vertical="center"/>
    </xf>
    <xf numFmtId="0" fontId="41" fillId="2" borderId="0" xfId="0" applyFont="1" applyAlignment="1">
      <alignment horizontal="left" vertical="center"/>
    </xf>
    <xf numFmtId="49" fontId="0" fillId="0" borderId="9" xfId="0" applyNumberFormat="1" applyFont="1" applyFill="1" applyBorder="1" applyAlignment="1" applyProtection="1">
      <alignment horizontal="left" vertical="center" indent="1"/>
    </xf>
    <xf numFmtId="0" fontId="0" fillId="6" borderId="10" xfId="0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6" borderId="10" xfId="0" applyFont="1" applyFill="1" applyBorder="1" applyAlignment="1" applyProtection="1">
      <alignment horizontal="left" vertical="center" indent="2"/>
    </xf>
    <xf numFmtId="0" fontId="0" fillId="6" borderId="11" xfId="0" applyFont="1" applyFill="1" applyBorder="1" applyAlignment="1" applyProtection="1">
      <alignment horizontal="left" vertical="center" indent="1"/>
    </xf>
    <xf numFmtId="3" fontId="0" fillId="9" borderId="6" xfId="1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vertical="center"/>
    </xf>
    <xf numFmtId="49" fontId="0" fillId="0" borderId="65" xfId="0" applyNumberFormat="1" applyFill="1" applyBorder="1" applyAlignment="1" applyProtection="1">
      <alignment horizontal="left" vertical="center" indent="1"/>
    </xf>
    <xf numFmtId="0" fontId="0" fillId="0" borderId="10" xfId="0" applyFont="1" applyFill="1" applyBorder="1" applyAlignment="1" applyProtection="1">
      <alignment horizontal="left" vertical="center" indent="1"/>
    </xf>
    <xf numFmtId="0" fontId="0" fillId="0" borderId="11" xfId="0" applyFont="1" applyFill="1" applyBorder="1" applyAlignment="1" applyProtection="1">
      <alignment horizontal="left" vertical="center" indent="1"/>
    </xf>
    <xf numFmtId="0" fontId="43" fillId="6" borderId="11" xfId="0" applyFont="1" applyFill="1" applyBorder="1" applyAlignment="1" applyProtection="1">
      <alignment horizontal="left" vertical="center" indent="1"/>
    </xf>
    <xf numFmtId="0" fontId="43" fillId="6" borderId="12" xfId="0" applyFont="1" applyFill="1" applyBorder="1" applyAlignment="1" applyProtection="1">
      <alignment vertical="center"/>
    </xf>
    <xf numFmtId="0" fontId="0" fillId="2" borderId="18" xfId="0" applyFont="1" applyBorder="1" applyAlignment="1" applyProtection="1">
      <alignment horizontal="center"/>
    </xf>
    <xf numFmtId="0" fontId="0" fillId="8" borderId="6" xfId="0" applyFont="1" applyFill="1" applyBorder="1" applyAlignment="1" applyProtection="1">
      <alignment horizontal="center" vertical="center"/>
    </xf>
    <xf numFmtId="49" fontId="0" fillId="8" borderId="6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0" fontId="0" fillId="2" borderId="0" xfId="0" applyFont="1" applyAlignment="1" applyProtection="1">
      <alignment horizontal="left" vertical="center"/>
    </xf>
    <xf numFmtId="0" fontId="0" fillId="2" borderId="18" xfId="0" applyFont="1" applyBorder="1" applyAlignment="1" applyProtection="1">
      <alignment vertical="center"/>
    </xf>
    <xf numFmtId="0" fontId="0" fillId="2" borderId="0" xfId="0" applyFont="1" applyAlignment="1" applyProtection="1">
      <alignment vertical="center"/>
    </xf>
    <xf numFmtId="0" fontId="0" fillId="2" borderId="0" xfId="0" applyFont="1" applyAlignment="1">
      <alignment vertical="center"/>
    </xf>
    <xf numFmtId="49" fontId="0" fillId="0" borderId="13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>
      <alignment horizontal="center" vertical="center"/>
    </xf>
    <xf numFmtId="0" fontId="44" fillId="0" borderId="0" xfId="26" applyFont="1" applyBorder="1" applyAlignment="1">
      <alignment vertical="center"/>
    </xf>
    <xf numFmtId="0" fontId="45" fillId="0" borderId="0" xfId="26" applyFont="1" applyFill="1" applyBorder="1" applyAlignment="1">
      <alignment horizontal="right" vertical="center"/>
    </xf>
    <xf numFmtId="0" fontId="1" fillId="15" borderId="0" xfId="26" applyFill="1" applyBorder="1"/>
    <xf numFmtId="0" fontId="15" fillId="15" borderId="0" xfId="26" applyFont="1" applyFill="1" applyBorder="1"/>
    <xf numFmtId="0" fontId="15" fillId="15" borderId="0" xfId="26" applyFont="1" applyFill="1" applyBorder="1" applyAlignment="1">
      <alignment horizontal="right"/>
    </xf>
    <xf numFmtId="0" fontId="32" fillId="15" borderId="0" xfId="26" applyFont="1" applyFill="1" applyBorder="1"/>
    <xf numFmtId="0" fontId="33" fillId="15" borderId="0" xfId="26" applyFont="1" applyFill="1" applyBorder="1"/>
    <xf numFmtId="0" fontId="33" fillId="15" borderId="0" xfId="26" applyFont="1" applyFill="1" applyBorder="1" applyAlignment="1">
      <alignment horizontal="right"/>
    </xf>
    <xf numFmtId="0" fontId="29" fillId="15" borderId="0" xfId="26" applyFont="1" applyFill="1" applyBorder="1" applyAlignment="1">
      <alignment vertical="center"/>
    </xf>
    <xf numFmtId="0" fontId="15" fillId="15" borderId="0" xfId="26" applyFont="1" applyFill="1" applyBorder="1" applyAlignment="1">
      <alignment vertical="center"/>
    </xf>
    <xf numFmtId="0" fontId="15" fillId="15" borderId="0" xfId="26" applyFont="1" applyFill="1" applyBorder="1" applyAlignment="1">
      <alignment horizontal="right" vertical="center"/>
    </xf>
    <xf numFmtId="1" fontId="15" fillId="15" borderId="0" xfId="26" applyNumberFormat="1" applyFont="1" applyFill="1" applyBorder="1" applyAlignment="1">
      <alignment horizontal="right"/>
    </xf>
    <xf numFmtId="170" fontId="15" fillId="15" borderId="0" xfId="12" applyNumberFormat="1" applyFont="1" applyFill="1" applyBorder="1" applyAlignment="1">
      <alignment horizontal="right"/>
    </xf>
    <xf numFmtId="167" fontId="15" fillId="0" borderId="0" xfId="5" applyNumberFormat="1" applyFont="1" applyBorder="1" applyAlignment="1">
      <alignment horizontal="right"/>
    </xf>
    <xf numFmtId="0" fontId="15" fillId="0" borderId="0" xfId="26" applyFont="1" applyFill="1" applyBorder="1"/>
    <xf numFmtId="0" fontId="47" fillId="15" borderId="0" xfId="26" applyFont="1" applyFill="1" applyBorder="1"/>
    <xf numFmtId="0" fontId="48" fillId="15" borderId="0" xfId="26" applyFont="1" applyFill="1" applyBorder="1"/>
    <xf numFmtId="0" fontId="50" fillId="15" borderId="0" xfId="26" applyFont="1" applyFill="1" applyBorder="1" applyAlignment="1">
      <alignment vertical="center"/>
    </xf>
    <xf numFmtId="0" fontId="49" fillId="15" borderId="0" xfId="18" applyFont="1" applyFill="1" applyBorder="1" applyAlignment="1" applyProtection="1">
      <alignment horizontal="center" vertical="top" wrapText="1"/>
    </xf>
    <xf numFmtId="0" fontId="1" fillId="15" borderId="0" xfId="26" applyFill="1" applyBorder="1" applyAlignment="1">
      <alignment vertical="center"/>
    </xf>
    <xf numFmtId="0" fontId="46" fillId="15" borderId="66" xfId="26" applyFont="1" applyFill="1" applyBorder="1" applyAlignment="1">
      <alignment horizontal="right"/>
    </xf>
    <xf numFmtId="0" fontId="46" fillId="15" borderId="67" xfId="26" applyFont="1" applyFill="1" applyBorder="1"/>
    <xf numFmtId="0" fontId="15" fillId="0" borderId="67" xfId="26" applyFont="1" applyFill="1" applyBorder="1"/>
    <xf numFmtId="167" fontId="15" fillId="0" borderId="67" xfId="5" applyNumberFormat="1" applyFont="1" applyBorder="1" applyAlignment="1">
      <alignment horizontal="right"/>
    </xf>
    <xf numFmtId="167" fontId="15" fillId="15" borderId="0" xfId="5" applyNumberFormat="1" applyFont="1" applyFill="1" applyBorder="1" applyAlignment="1">
      <alignment horizontal="right"/>
    </xf>
    <xf numFmtId="0" fontId="15" fillId="15" borderId="68" xfId="26" applyFont="1" applyFill="1" applyBorder="1" applyAlignment="1">
      <alignment horizontal="right"/>
    </xf>
    <xf numFmtId="0" fontId="46" fillId="15" borderId="69" xfId="26" applyFont="1" applyFill="1" applyBorder="1" applyAlignment="1">
      <alignment horizontal="right"/>
    </xf>
    <xf numFmtId="170" fontId="15" fillId="0" borderId="70" xfId="12" applyNumberFormat="1" applyFont="1" applyBorder="1" applyAlignment="1">
      <alignment horizontal="center"/>
    </xf>
    <xf numFmtId="170" fontId="15" fillId="15" borderId="68" xfId="12" applyNumberFormat="1" applyFont="1" applyFill="1" applyBorder="1" applyAlignment="1">
      <alignment horizontal="center"/>
    </xf>
    <xf numFmtId="170" fontId="15" fillId="0" borderId="68" xfId="12" applyNumberFormat="1" applyFont="1" applyBorder="1" applyAlignment="1">
      <alignment horizontal="center"/>
    </xf>
    <xf numFmtId="170" fontId="15" fillId="0" borderId="71" xfId="12" applyNumberFormat="1" applyFont="1" applyBorder="1" applyAlignment="1">
      <alignment horizontal="center"/>
    </xf>
    <xf numFmtId="170" fontId="15" fillId="15" borderId="68" xfId="12" applyNumberFormat="1" applyFont="1" applyFill="1" applyBorder="1" applyAlignment="1">
      <alignment horizontal="right"/>
    </xf>
    <xf numFmtId="0" fontId="27" fillId="22" borderId="98" xfId="18" applyFont="1" applyFill="1" applyBorder="1" applyAlignment="1" applyProtection="1">
      <alignment horizontal="left" vertical="center" wrapText="1"/>
    </xf>
    <xf numFmtId="0" fontId="27" fillId="22" borderId="99" xfId="18" applyFont="1" applyFill="1" applyBorder="1" applyAlignment="1" applyProtection="1">
      <alignment horizontal="left" vertical="center" wrapText="1"/>
    </xf>
    <xf numFmtId="0" fontId="29" fillId="21" borderId="0" xfId="18" applyFont="1" applyFill="1" applyBorder="1" applyAlignment="1">
      <alignment vertical="center"/>
    </xf>
    <xf numFmtId="0" fontId="2" fillId="0" borderId="0" xfId="18" applyFill="1" applyBorder="1" applyAlignment="1">
      <alignment vertical="center"/>
    </xf>
    <xf numFmtId="0" fontId="37" fillId="22" borderId="100" xfId="18" applyFont="1" applyFill="1" applyBorder="1" applyAlignment="1">
      <alignment horizontal="center"/>
    </xf>
    <xf numFmtId="0" fontId="15" fillId="0" borderId="0" xfId="18" applyFont="1" applyAlignment="1">
      <alignment horizontal="left"/>
    </xf>
    <xf numFmtId="0" fontId="27" fillId="22" borderId="101" xfId="18" applyFont="1" applyFill="1" applyBorder="1" applyAlignment="1" applyProtection="1">
      <alignment horizontal="left" vertical="center" wrapText="1"/>
    </xf>
    <xf numFmtId="0" fontId="57" fillId="17" borderId="107" xfId="18" applyFont="1" applyFill="1" applyBorder="1" applyAlignment="1" applyProtection="1">
      <alignment horizontal="left" vertical="center"/>
    </xf>
    <xf numFmtId="0" fontId="19" fillId="17" borderId="95" xfId="18" applyFont="1" applyFill="1" applyBorder="1" applyAlignment="1" applyProtection="1">
      <alignment horizontal="right" vertical="top" wrapText="1"/>
    </xf>
    <xf numFmtId="0" fontId="36" fillId="18" borderId="94" xfId="18" applyFont="1" applyFill="1" applyBorder="1" applyAlignment="1" applyProtection="1">
      <alignment horizontal="right" vertical="top"/>
    </xf>
    <xf numFmtId="0" fontId="19" fillId="18" borderId="88" xfId="18" applyFont="1" applyFill="1" applyBorder="1" applyAlignment="1" applyProtection="1">
      <alignment horizontal="right" vertical="top" wrapText="1"/>
    </xf>
    <xf numFmtId="0" fontId="19" fillId="18" borderId="89" xfId="18" applyFont="1" applyFill="1" applyBorder="1" applyAlignment="1" applyProtection="1">
      <alignment horizontal="right" vertical="top" wrapText="1"/>
    </xf>
    <xf numFmtId="0" fontId="19" fillId="19" borderId="87" xfId="18" applyFont="1" applyFill="1" applyBorder="1" applyAlignment="1" applyProtection="1">
      <alignment horizontal="right" vertical="center" wrapText="1"/>
    </xf>
    <xf numFmtId="0" fontId="19" fillId="19" borderId="88" xfId="18" applyFont="1" applyFill="1" applyBorder="1" applyAlignment="1" applyProtection="1">
      <alignment horizontal="right" vertical="top" wrapText="1"/>
    </xf>
    <xf numFmtId="0" fontId="19" fillId="19" borderId="89" xfId="18" applyFont="1" applyFill="1" applyBorder="1" applyAlignment="1" applyProtection="1">
      <alignment horizontal="right" vertical="top" wrapText="1"/>
    </xf>
    <xf numFmtId="0" fontId="19" fillId="20" borderId="87" xfId="18" applyFont="1" applyFill="1" applyBorder="1" applyAlignment="1" applyProtection="1">
      <alignment horizontal="right" vertical="center"/>
    </xf>
    <xf numFmtId="0" fontId="19" fillId="20" borderId="88" xfId="18" applyFont="1" applyFill="1" applyBorder="1" applyAlignment="1" applyProtection="1">
      <alignment horizontal="right" vertical="top" wrapText="1"/>
    </xf>
    <xf numFmtId="0" fontId="19" fillId="20" borderId="89" xfId="18" applyFont="1" applyFill="1" applyBorder="1" applyAlignment="1" applyProtection="1">
      <alignment horizontal="right" vertical="top" wrapText="1"/>
    </xf>
    <xf numFmtId="0" fontId="19" fillId="21" borderId="87" xfId="18" applyFont="1" applyFill="1" applyBorder="1" applyAlignment="1" applyProtection="1">
      <alignment horizontal="right" vertical="center" wrapText="1"/>
    </xf>
    <xf numFmtId="0" fontId="19" fillId="21" borderId="88" xfId="18" applyFont="1" applyFill="1" applyBorder="1" applyAlignment="1" applyProtection="1">
      <alignment horizontal="right" vertical="top" wrapText="1"/>
    </xf>
    <xf numFmtId="0" fontId="19" fillId="21" borderId="97" xfId="18" applyFont="1" applyFill="1" applyBorder="1" applyAlignment="1" applyProtection="1">
      <alignment horizontal="right" vertical="top" wrapText="1"/>
    </xf>
    <xf numFmtId="3" fontId="0" fillId="9" borderId="6" xfId="5" applyNumberFormat="1" applyFont="1" applyFill="1" applyBorder="1" applyAlignment="1" applyProtection="1">
      <alignment horizontal="right" vertical="center"/>
      <protection locked="0"/>
    </xf>
    <xf numFmtId="0" fontId="42" fillId="2" borderId="17" xfId="0" applyFont="1" applyFill="1" applyBorder="1" applyAlignment="1" applyProtection="1">
      <alignment horizontal="left" vertical="center"/>
    </xf>
    <xf numFmtId="0" fontId="42" fillId="6" borderId="11" xfId="0" applyFont="1" applyFill="1" applyBorder="1" applyAlignment="1" applyProtection="1">
      <alignment horizontal="left" vertical="center" indent="1"/>
    </xf>
    <xf numFmtId="0" fontId="42" fillId="6" borderId="12" xfId="0" applyFont="1" applyFill="1" applyBorder="1" applyAlignment="1" applyProtection="1">
      <alignment vertical="center"/>
    </xf>
    <xf numFmtId="0" fontId="64" fillId="6" borderId="6" xfId="2" applyFont="1" applyFill="1" applyBorder="1" applyAlignment="1" applyProtection="1">
      <alignment horizontal="center" vertical="center"/>
    </xf>
    <xf numFmtId="0" fontId="42" fillId="2" borderId="0" xfId="0" applyFont="1" applyBorder="1" applyAlignment="1" applyProtection="1">
      <alignment vertical="center"/>
    </xf>
    <xf numFmtId="0" fontId="64" fillId="7" borderId="6" xfId="0" applyFont="1" applyFill="1" applyBorder="1" applyAlignment="1" applyProtection="1">
      <alignment horizontal="center" vertical="center"/>
      <protection locked="0"/>
    </xf>
    <xf numFmtId="0" fontId="42" fillId="7" borderId="22" xfId="0" applyFont="1" applyFill="1" applyBorder="1" applyAlignment="1" applyProtection="1">
      <alignment horizontal="left" vertical="top" wrapText="1" indent="1"/>
      <protection locked="0"/>
    </xf>
    <xf numFmtId="0" fontId="42" fillId="2" borderId="18" xfId="0" applyFont="1" applyBorder="1" applyAlignment="1" applyProtection="1">
      <alignment vertical="center"/>
    </xf>
    <xf numFmtId="0" fontId="0" fillId="7" borderId="10" xfId="0" applyFont="1" applyFill="1" applyBorder="1" applyAlignment="1" applyProtection="1">
      <alignment horizontal="left" vertical="top" wrapText="1" indent="1"/>
      <protection locked="0"/>
    </xf>
    <xf numFmtId="0" fontId="3" fillId="13" borderId="12" xfId="6" applyFont="1" applyFill="1" applyBorder="1" applyAlignment="1" applyProtection="1">
      <alignment horizontal="left" vertical="top" wrapText="1" indent="1"/>
      <protection locked="0"/>
    </xf>
    <xf numFmtId="0" fontId="3" fillId="13" borderId="0" xfId="6" applyFont="1" applyFill="1" applyBorder="1" applyAlignment="1" applyProtection="1">
      <alignment horizontal="left" vertical="top" wrapText="1" indent="1"/>
      <protection locked="0"/>
    </xf>
    <xf numFmtId="10" fontId="19" fillId="0" borderId="0" xfId="12" applyNumberFormat="1" applyFont="1"/>
    <xf numFmtId="4" fontId="3" fillId="6" borderId="6" xfId="14" applyNumberFormat="1" applyBorder="1" applyProtection="1">
      <alignment horizontal="right" vertical="center"/>
    </xf>
    <xf numFmtId="0" fontId="0" fillId="11" borderId="6" xfId="0" applyFont="1" applyFill="1" applyBorder="1" applyAlignment="1" applyProtection="1">
      <alignment horizontal="center" vertical="center"/>
    </xf>
    <xf numFmtId="0" fontId="0" fillId="11" borderId="6" xfId="0" applyFont="1" applyFill="1" applyBorder="1" applyAlignment="1" applyProtection="1">
      <alignment horizontal="center" vertical="center" wrapText="1"/>
    </xf>
    <xf numFmtId="166" fontId="0" fillId="13" borderId="6" xfId="0" applyNumberFormat="1" applyFont="1" applyFill="1" applyBorder="1" applyAlignment="1" applyProtection="1">
      <alignment horizontal="center" vertical="center"/>
    </xf>
    <xf numFmtId="0" fontId="0" fillId="13" borderId="6" xfId="0" applyFont="1" applyFill="1" applyBorder="1" applyAlignment="1" applyProtection="1">
      <alignment horizontal="center" vertical="center"/>
    </xf>
    <xf numFmtId="166" fontId="0" fillId="11" borderId="6" xfId="0" applyNumberFormat="1" applyFont="1" applyFill="1" applyBorder="1" applyAlignment="1" applyProtection="1">
      <alignment horizontal="center" vertical="center"/>
    </xf>
    <xf numFmtId="167" fontId="3" fillId="9" borderId="6" xfId="5" applyNumberFormat="1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 wrapText="1"/>
    </xf>
    <xf numFmtId="166" fontId="0" fillId="14" borderId="6" xfId="0" applyNumberFormat="1" applyFont="1" applyFill="1" applyBorder="1" applyAlignment="1" applyProtection="1">
      <alignment horizontal="center" vertical="center"/>
    </xf>
    <xf numFmtId="0" fontId="14" fillId="9" borderId="6" xfId="11" applyFill="1" applyBorder="1" applyAlignment="1" applyProtection="1">
      <alignment horizontal="left" vertical="center" indent="1"/>
    </xf>
    <xf numFmtId="3" fontId="3" fillId="9" borderId="6" xfId="5" applyNumberFormat="1" applyFont="1" applyFill="1" applyBorder="1" applyAlignment="1" applyProtection="1">
      <alignment horizontal="right" vertical="center"/>
    </xf>
    <xf numFmtId="3" fontId="3" fillId="9" borderId="6" xfId="1" applyFill="1" applyBorder="1" applyProtection="1">
      <alignment horizontal="right" vertical="center"/>
    </xf>
    <xf numFmtId="3" fontId="3" fillId="9" borderId="6" xfId="1" applyFont="1" applyFill="1" applyBorder="1" applyProtection="1">
      <alignment horizontal="right" vertical="center"/>
    </xf>
    <xf numFmtId="0" fontId="0" fillId="25" borderId="0" xfId="0" applyFill="1" applyProtection="1"/>
    <xf numFmtId="0" fontId="60" fillId="25" borderId="0" xfId="0" applyFont="1" applyFill="1" applyProtection="1"/>
    <xf numFmtId="0" fontId="0" fillId="6" borderId="0" xfId="0" applyFill="1" applyProtection="1"/>
    <xf numFmtId="0" fontId="0" fillId="6" borderId="0" xfId="0" applyFont="1" applyFill="1" applyProtection="1"/>
    <xf numFmtId="0" fontId="54" fillId="6" borderId="0" xfId="0" applyFont="1" applyFill="1" applyAlignment="1" applyProtection="1">
      <alignment horizontal="right"/>
    </xf>
    <xf numFmtId="0" fontId="55" fillId="6" borderId="0" xfId="0" applyFont="1" applyFill="1" applyProtection="1"/>
    <xf numFmtId="0" fontId="0" fillId="6" borderId="82" xfId="0" applyFill="1" applyBorder="1" applyProtection="1"/>
    <xf numFmtId="0" fontId="0" fillId="6" borderId="0" xfId="0" applyFill="1" applyBorder="1" applyProtection="1"/>
    <xf numFmtId="0" fontId="0" fillId="6" borderId="83" xfId="0" applyFill="1" applyBorder="1" applyProtection="1"/>
    <xf numFmtId="0" fontId="0" fillId="6" borderId="72" xfId="0" applyFill="1" applyBorder="1" applyProtection="1"/>
    <xf numFmtId="167" fontId="0" fillId="6" borderId="73" xfId="5" applyNumberFormat="1" applyFont="1" applyFill="1" applyBorder="1" applyProtection="1"/>
    <xf numFmtId="167" fontId="0" fillId="6" borderId="74" xfId="5" applyNumberFormat="1" applyFont="1" applyFill="1" applyBorder="1" applyProtection="1"/>
    <xf numFmtId="0" fontId="0" fillId="6" borderId="77" xfId="0" applyFill="1" applyBorder="1" applyProtection="1"/>
    <xf numFmtId="0" fontId="0" fillId="6" borderId="27" xfId="0" applyFont="1" applyFill="1" applyBorder="1" applyProtection="1"/>
    <xf numFmtId="0" fontId="0" fillId="6" borderId="78" xfId="0" applyFont="1" applyFill="1" applyBorder="1" applyProtection="1"/>
    <xf numFmtId="0" fontId="0" fillId="6" borderId="75" xfId="0" applyFill="1" applyBorder="1" applyProtection="1"/>
    <xf numFmtId="0" fontId="0" fillId="6" borderId="0" xfId="0" applyFont="1" applyFill="1" applyBorder="1" applyProtection="1"/>
    <xf numFmtId="0" fontId="0" fillId="6" borderId="76" xfId="0" applyFont="1" applyFill="1" applyBorder="1" applyProtection="1"/>
    <xf numFmtId="167" fontId="0" fillId="6" borderId="0" xfId="5" applyNumberFormat="1" applyFont="1" applyFill="1" applyBorder="1" applyProtection="1"/>
    <xf numFmtId="167" fontId="0" fillId="6" borderId="76" xfId="5" applyNumberFormat="1" applyFont="1" applyFill="1" applyBorder="1" applyProtection="1"/>
    <xf numFmtId="0" fontId="0" fillId="6" borderId="84" xfId="0" applyFill="1" applyBorder="1" applyProtection="1"/>
    <xf numFmtId="0" fontId="0" fillId="6" borderId="85" xfId="0" applyFill="1" applyBorder="1" applyProtection="1"/>
    <xf numFmtId="0" fontId="0" fillId="6" borderId="86" xfId="0" applyFill="1" applyBorder="1" applyProtection="1"/>
    <xf numFmtId="0" fontId="55" fillId="6" borderId="75" xfId="0" applyFont="1" applyFill="1" applyBorder="1" applyProtection="1"/>
    <xf numFmtId="171" fontId="53" fillId="6" borderId="0" xfId="0" quotePrefix="1" applyNumberFormat="1" applyFont="1" applyFill="1" applyBorder="1" applyProtection="1"/>
    <xf numFmtId="0" fontId="11" fillId="26" borderId="96" xfId="0" applyFont="1" applyFill="1" applyBorder="1" applyAlignment="1" applyProtection="1">
      <alignment horizontal="center" vertical="center"/>
      <protection locked="0"/>
    </xf>
    <xf numFmtId="0" fontId="17" fillId="2" borderId="0" xfId="0" applyFont="1" applyProtection="1"/>
    <xf numFmtId="0" fontId="52" fillId="2" borderId="0" xfId="0" applyFont="1" applyProtection="1"/>
    <xf numFmtId="0" fontId="63" fillId="2" borderId="0" xfId="0" applyFont="1" applyProtection="1"/>
    <xf numFmtId="0" fontId="9" fillId="22" borderId="72" xfId="0" applyFont="1" applyFill="1" applyBorder="1" applyProtection="1"/>
    <xf numFmtId="0" fontId="63" fillId="27" borderId="110" xfId="0" applyFont="1" applyFill="1" applyBorder="1" applyProtection="1"/>
    <xf numFmtId="0" fontId="9" fillId="2" borderId="0" xfId="0" applyFont="1" applyProtection="1"/>
    <xf numFmtId="0" fontId="62" fillId="2" borderId="0" xfId="0" applyFont="1" applyProtection="1"/>
    <xf numFmtId="0" fontId="58" fillId="22" borderId="75" xfId="0" applyFont="1" applyFill="1" applyBorder="1" applyAlignment="1" applyProtection="1">
      <alignment horizontal="center" vertical="top"/>
    </xf>
    <xf numFmtId="0" fontId="58" fillId="27" borderId="111" xfId="0" applyFont="1" applyFill="1" applyBorder="1" applyAlignment="1" applyProtection="1">
      <alignment horizontal="right" vertical="top"/>
    </xf>
    <xf numFmtId="0" fontId="55" fillId="2" borderId="0" xfId="0" applyFont="1" applyProtection="1"/>
    <xf numFmtId="0" fontId="61" fillId="2" borderId="0" xfId="0" applyFont="1" applyProtection="1"/>
    <xf numFmtId="0" fontId="0" fillId="2" borderId="68" xfId="0" applyBorder="1" applyAlignment="1" applyProtection="1">
      <alignment horizontal="center" vertical="center"/>
    </xf>
    <xf numFmtId="0" fontId="0" fillId="2" borderId="93" xfId="0" applyBorder="1" applyAlignment="1" applyProtection="1">
      <alignment horizontal="center" vertical="center"/>
    </xf>
    <xf numFmtId="0" fontId="0" fillId="2" borderId="90" xfId="0" applyBorder="1" applyAlignment="1" applyProtection="1">
      <alignment horizontal="center" vertical="center"/>
    </xf>
    <xf numFmtId="0" fontId="0" fillId="2" borderId="91" xfId="0" applyBorder="1" applyAlignment="1" applyProtection="1">
      <alignment horizontal="center" vertical="center"/>
    </xf>
    <xf numFmtId="0" fontId="0" fillId="2" borderId="92" xfId="0" applyBorder="1" applyAlignment="1" applyProtection="1">
      <alignment horizontal="center" vertical="center"/>
    </xf>
    <xf numFmtId="0" fontId="0" fillId="2" borderId="112" xfId="0" applyBorder="1" applyAlignment="1" applyProtection="1">
      <alignment horizontal="center" vertical="center"/>
    </xf>
    <xf numFmtId="0" fontId="0" fillId="2" borderId="102" xfId="0" applyBorder="1" applyAlignment="1" applyProtection="1">
      <alignment horizontal="center" vertical="center"/>
    </xf>
    <xf numFmtId="0" fontId="0" fillId="2" borderId="103" xfId="0" applyBorder="1" applyAlignment="1" applyProtection="1">
      <alignment horizontal="center" vertical="center"/>
    </xf>
    <xf numFmtId="0" fontId="0" fillId="2" borderId="104" xfId="0" applyBorder="1" applyAlignment="1" applyProtection="1">
      <alignment horizontal="center" vertical="center"/>
    </xf>
    <xf numFmtId="0" fontId="0" fillId="2" borderId="105" xfId="0" applyBorder="1" applyAlignment="1" applyProtection="1">
      <alignment horizontal="center" vertical="center"/>
    </xf>
    <xf numFmtId="0" fontId="0" fillId="2" borderId="106" xfId="0" applyBorder="1" applyAlignment="1" applyProtection="1">
      <alignment horizontal="center" vertical="center"/>
    </xf>
    <xf numFmtId="0" fontId="0" fillId="2" borderId="113" xfId="0" applyBorder="1" applyAlignment="1" applyProtection="1">
      <alignment horizontal="center" vertical="center"/>
    </xf>
    <xf numFmtId="164" fontId="0" fillId="2" borderId="0" xfId="5" applyFont="1" applyFill="1" applyProtection="1"/>
    <xf numFmtId="1" fontId="0" fillId="2" borderId="0" xfId="0" applyNumberFormat="1" applyProtection="1"/>
    <xf numFmtId="0" fontId="20" fillId="0" borderId="27" xfId="18" applyFont="1" applyBorder="1" applyAlignment="1">
      <alignment horizontal="left" vertical="center"/>
    </xf>
    <xf numFmtId="0" fontId="18" fillId="15" borderId="24" xfId="0" applyFont="1" applyFill="1" applyBorder="1" applyAlignment="1" applyProtection="1">
      <alignment horizontal="center" vertical="center"/>
      <protection locked="0"/>
    </xf>
    <xf numFmtId="0" fontId="18" fillId="15" borderId="25" xfId="0" applyFont="1" applyFill="1" applyBorder="1" applyAlignment="1" applyProtection="1">
      <alignment horizontal="center" vertical="center"/>
      <protection locked="0"/>
    </xf>
    <xf numFmtId="0" fontId="18" fillId="15" borderId="26" xfId="0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Border="1" applyAlignment="1" applyProtection="1">
      <alignment horizontal="center" vertical="center"/>
    </xf>
    <xf numFmtId="0" fontId="0" fillId="12" borderId="6" xfId="0" applyFont="1" applyFill="1" applyBorder="1" applyAlignment="1" applyProtection="1">
      <alignment horizontal="left" vertical="center" wrapText="1" indent="1"/>
    </xf>
    <xf numFmtId="0" fontId="0" fillId="12" borderId="10" xfId="0" applyFont="1" applyFill="1" applyBorder="1" applyAlignment="1" applyProtection="1">
      <alignment horizontal="left" vertical="center" wrapText="1" indent="1"/>
    </xf>
    <xf numFmtId="0" fontId="0" fillId="12" borderId="11" xfId="0" applyFont="1" applyFill="1" applyBorder="1" applyAlignment="1" applyProtection="1">
      <alignment horizontal="left" vertical="center" wrapText="1" indent="1"/>
    </xf>
    <xf numFmtId="0" fontId="0" fillId="12" borderId="12" xfId="0" applyFont="1" applyFill="1" applyBorder="1" applyAlignment="1" applyProtection="1">
      <alignment horizontal="left" vertical="center" wrapText="1" indent="1"/>
    </xf>
    <xf numFmtId="0" fontId="24" fillId="16" borderId="32" xfId="18" applyFont="1" applyFill="1" applyBorder="1" applyAlignment="1" applyProtection="1">
      <alignment horizontal="center" vertical="top" wrapText="1"/>
    </xf>
    <xf numFmtId="0" fontId="24" fillId="16" borderId="1" xfId="18" applyFont="1" applyFill="1" applyBorder="1" applyAlignment="1" applyProtection="1">
      <alignment horizontal="center" vertical="top" wrapText="1"/>
    </xf>
    <xf numFmtId="0" fontId="24" fillId="16" borderId="33" xfId="18" applyFont="1" applyFill="1" applyBorder="1" applyAlignment="1" applyProtection="1">
      <alignment horizontal="center" vertical="top" wrapText="1"/>
    </xf>
    <xf numFmtId="0" fontId="20" fillId="0" borderId="27" xfId="18" applyFont="1" applyBorder="1" applyAlignment="1">
      <alignment horizontal="left" vertical="center"/>
    </xf>
    <xf numFmtId="0" fontId="22" fillId="16" borderId="28" xfId="18" applyFont="1" applyFill="1" applyBorder="1" applyAlignment="1" applyProtection="1">
      <alignment horizontal="center" vertical="center"/>
    </xf>
    <xf numFmtId="0" fontId="22" fillId="16" borderId="29" xfId="18" applyFont="1" applyFill="1" applyBorder="1" applyAlignment="1" applyProtection="1">
      <alignment horizontal="center" vertical="center"/>
    </xf>
    <xf numFmtId="0" fontId="22" fillId="16" borderId="30" xfId="18" applyFont="1" applyFill="1" applyBorder="1" applyAlignment="1" applyProtection="1">
      <alignment horizontal="center" vertical="center"/>
    </xf>
    <xf numFmtId="0" fontId="23" fillId="18" borderId="31" xfId="18" applyFont="1" applyFill="1" applyBorder="1" applyAlignment="1" applyProtection="1">
      <alignment horizontal="center" vertical="center"/>
    </xf>
    <xf numFmtId="0" fontId="23" fillId="19" borderId="31" xfId="18" applyFont="1" applyFill="1" applyBorder="1" applyAlignment="1" applyProtection="1">
      <alignment horizontal="center" vertical="center" wrapText="1"/>
    </xf>
    <xf numFmtId="0" fontId="23" fillId="20" borderId="31" xfId="18" applyFont="1" applyFill="1" applyBorder="1" applyAlignment="1" applyProtection="1">
      <alignment horizontal="center" vertical="center"/>
    </xf>
    <xf numFmtId="0" fontId="23" fillId="21" borderId="31" xfId="18" applyFont="1" applyFill="1" applyBorder="1" applyAlignment="1" applyProtection="1">
      <alignment horizontal="center" vertical="center" wrapText="1"/>
    </xf>
    <xf numFmtId="0" fontId="24" fillId="16" borderId="32" xfId="26" applyFont="1" applyFill="1" applyBorder="1" applyAlignment="1" applyProtection="1">
      <alignment horizontal="center" vertical="top" wrapText="1"/>
    </xf>
    <xf numFmtId="0" fontId="24" fillId="16" borderId="1" xfId="26" applyFont="1" applyFill="1" applyBorder="1" applyAlignment="1" applyProtection="1">
      <alignment horizontal="center" vertical="top" wrapText="1"/>
    </xf>
    <xf numFmtId="0" fontId="24" fillId="16" borderId="33" xfId="26" applyFont="1" applyFill="1" applyBorder="1" applyAlignment="1" applyProtection="1">
      <alignment horizontal="center" vertical="top" wrapText="1"/>
    </xf>
    <xf numFmtId="0" fontId="20" fillId="0" borderId="27" xfId="26" applyFont="1" applyBorder="1" applyAlignment="1">
      <alignment horizontal="left" vertical="center"/>
    </xf>
    <xf numFmtId="0" fontId="22" fillId="16" borderId="28" xfId="26" applyFont="1" applyFill="1" applyBorder="1" applyAlignment="1" applyProtection="1">
      <alignment horizontal="center" vertical="center"/>
    </xf>
    <xf numFmtId="0" fontId="22" fillId="16" borderId="29" xfId="26" applyFont="1" applyFill="1" applyBorder="1" applyAlignment="1" applyProtection="1">
      <alignment horizontal="center" vertical="center"/>
    </xf>
    <xf numFmtId="0" fontId="22" fillId="16" borderId="30" xfId="26" applyFont="1" applyFill="1" applyBorder="1" applyAlignment="1" applyProtection="1">
      <alignment horizontal="center" vertical="center"/>
    </xf>
    <xf numFmtId="0" fontId="23" fillId="18" borderId="31" xfId="26" applyFont="1" applyFill="1" applyBorder="1" applyAlignment="1" applyProtection="1">
      <alignment horizontal="center" vertical="center"/>
    </xf>
    <xf numFmtId="0" fontId="23" fillId="19" borderId="31" xfId="26" applyFont="1" applyFill="1" applyBorder="1" applyAlignment="1" applyProtection="1">
      <alignment horizontal="center" vertical="center" wrapText="1"/>
    </xf>
    <xf numFmtId="0" fontId="23" fillId="20" borderId="31" xfId="26" applyFont="1" applyFill="1" applyBorder="1" applyAlignment="1" applyProtection="1">
      <alignment horizontal="center" vertical="center"/>
    </xf>
    <xf numFmtId="0" fontId="23" fillId="21" borderId="31" xfId="26" applyFont="1" applyFill="1" applyBorder="1" applyAlignment="1" applyProtection="1">
      <alignment horizontal="center" vertical="center" wrapText="1"/>
    </xf>
    <xf numFmtId="0" fontId="31" fillId="24" borderId="3" xfId="26" applyFont="1" applyFill="1" applyBorder="1" applyAlignment="1" applyProtection="1">
      <alignment horizontal="center" vertical="center"/>
      <protection locked="0"/>
    </xf>
    <xf numFmtId="0" fontId="31" fillId="24" borderId="114" xfId="26" applyFont="1" applyFill="1" applyBorder="1" applyAlignment="1" applyProtection="1">
      <alignment horizontal="center" vertical="center"/>
      <protection locked="0"/>
    </xf>
    <xf numFmtId="0" fontId="31" fillId="24" borderId="2" xfId="26" applyFont="1" applyFill="1" applyBorder="1" applyAlignment="1" applyProtection="1">
      <alignment horizontal="center" vertical="center"/>
      <protection locked="0"/>
    </xf>
    <xf numFmtId="0" fontId="59" fillId="6" borderId="79" xfId="0" applyFont="1" applyFill="1" applyBorder="1" applyAlignment="1" applyProtection="1">
      <alignment horizontal="center" vertical="center"/>
    </xf>
    <xf numFmtId="0" fontId="59" fillId="6" borderId="80" xfId="0" applyFont="1" applyFill="1" applyBorder="1" applyAlignment="1" applyProtection="1">
      <alignment horizontal="center" vertical="center"/>
    </xf>
    <xf numFmtId="0" fontId="59" fillId="6" borderId="81" xfId="0" applyFont="1" applyFill="1" applyBorder="1" applyAlignment="1" applyProtection="1">
      <alignment horizontal="center" vertical="center"/>
    </xf>
    <xf numFmtId="0" fontId="52" fillId="6" borderId="0" xfId="0" applyFont="1" applyFill="1" applyBorder="1" applyAlignment="1" applyProtection="1">
      <alignment horizontal="center"/>
    </xf>
    <xf numFmtId="0" fontId="51" fillId="6" borderId="79" xfId="0" applyFont="1" applyFill="1" applyBorder="1" applyAlignment="1" applyProtection="1">
      <alignment horizontal="center" vertical="center"/>
    </xf>
    <xf numFmtId="0" fontId="51" fillId="6" borderId="80" xfId="0" applyFont="1" applyFill="1" applyBorder="1" applyAlignment="1" applyProtection="1">
      <alignment horizontal="center" vertical="center"/>
    </xf>
    <xf numFmtId="0" fontId="51" fillId="6" borderId="81" xfId="0" applyFont="1" applyFill="1" applyBorder="1" applyAlignment="1" applyProtection="1">
      <alignment horizontal="center" vertical="center"/>
    </xf>
    <xf numFmtId="0" fontId="56" fillId="18" borderId="108" xfId="0" applyFont="1" applyFill="1" applyBorder="1" applyAlignment="1" applyProtection="1">
      <alignment horizontal="left" vertical="center"/>
    </xf>
    <xf numFmtId="0" fontId="56" fillId="18" borderId="73" xfId="0" applyFont="1" applyFill="1" applyBorder="1" applyAlignment="1" applyProtection="1">
      <alignment horizontal="left" vertical="center"/>
    </xf>
    <xf numFmtId="0" fontId="56" fillId="18" borderId="109" xfId="0" applyFont="1" applyFill="1" applyBorder="1" applyAlignment="1" applyProtection="1">
      <alignment horizontal="left" vertical="center"/>
    </xf>
    <xf numFmtId="0" fontId="11" fillId="21" borderId="108" xfId="0" applyFont="1" applyFill="1" applyBorder="1" applyAlignment="1" applyProtection="1">
      <alignment horizontal="left" vertical="center"/>
    </xf>
    <xf numFmtId="0" fontId="11" fillId="21" borderId="73" xfId="0" applyFont="1" applyFill="1" applyBorder="1" applyAlignment="1" applyProtection="1">
      <alignment horizontal="left" vertical="center"/>
    </xf>
    <xf numFmtId="0" fontId="11" fillId="20" borderId="108" xfId="0" applyFont="1" applyFill="1" applyBorder="1" applyAlignment="1" applyProtection="1">
      <alignment horizontal="left" vertical="center"/>
    </xf>
    <xf numFmtId="0" fontId="11" fillId="20" borderId="73" xfId="0" applyFont="1" applyFill="1" applyBorder="1" applyAlignment="1" applyProtection="1">
      <alignment horizontal="left" vertical="center"/>
    </xf>
    <xf numFmtId="0" fontId="11" fillId="20" borderId="109" xfId="0" applyFont="1" applyFill="1" applyBorder="1" applyAlignment="1" applyProtection="1">
      <alignment horizontal="left" vertical="center"/>
    </xf>
    <xf numFmtId="0" fontId="11" fillId="19" borderId="108" xfId="0" applyFont="1" applyFill="1" applyBorder="1" applyAlignment="1" applyProtection="1">
      <alignment horizontal="left" vertical="center"/>
    </xf>
    <xf numFmtId="0" fontId="11" fillId="19" borderId="73" xfId="0" applyFont="1" applyFill="1" applyBorder="1" applyAlignment="1" applyProtection="1">
      <alignment horizontal="left" vertical="center"/>
    </xf>
    <xf numFmtId="0" fontId="11" fillId="19" borderId="109" xfId="0" applyFont="1" applyFill="1" applyBorder="1" applyAlignment="1" applyProtection="1">
      <alignment horizontal="left" vertical="center"/>
    </xf>
    <xf numFmtId="0" fontId="37" fillId="22" borderId="100" xfId="18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28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5" fillId="6" borderId="58" xfId="0" applyFont="1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right"/>
      <protection locked="0"/>
    </xf>
    <xf numFmtId="0" fontId="0" fillId="0" borderId="58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28" borderId="0" xfId="0" applyNumberFormat="1" applyFill="1" applyProtection="1">
      <protection locked="0"/>
    </xf>
    <xf numFmtId="14" fontId="0" fillId="6" borderId="0" xfId="0" applyNumberFormat="1" applyFill="1" applyProtection="1">
      <protection locked="0"/>
    </xf>
    <xf numFmtId="14" fontId="0" fillId="0" borderId="0" xfId="0" applyNumberFormat="1" applyFill="1" applyAlignment="1" applyProtection="1">
      <alignment horizontal="right"/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wrapText="1"/>
      <protection locked="0"/>
    </xf>
    <xf numFmtId="1" fontId="0" fillId="0" borderId="0" xfId="0" applyNumberFormat="1" applyFill="1" applyAlignment="1" applyProtection="1">
      <alignment horizontal="right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</cellXfs>
  <cellStyles count="28">
    <cellStyle name="Amounts" xfId="1"/>
    <cellStyle name="Bad" xfId="2" builtinId="27"/>
    <cellStyle name="Calculated" xfId="3"/>
    <cellStyle name="Category" xfId="4"/>
    <cellStyle name="Comma" xfId="5" builtinId="3"/>
    <cellStyle name="Comma 2" xfId="20"/>
    <cellStyle name="Comma 3" xfId="21"/>
    <cellStyle name="Comma 4" xfId="25"/>
    <cellStyle name="Comma 5" xfId="27"/>
    <cellStyle name="Comments" xfId="6"/>
    <cellStyle name="Heading 1" xfId="7"/>
    <cellStyle name="Heading 1 2" xfId="22"/>
    <cellStyle name="Heading 2" xfId="8"/>
    <cellStyle name="Heading 2 2" xfId="23"/>
    <cellStyle name="Heading 3" xfId="9"/>
    <cellStyle name="Heading 4" xfId="10"/>
    <cellStyle name="Hyperlink" xfId="11" builtinId="8"/>
    <cellStyle name="Normal" xfId="0" builtinId="0"/>
    <cellStyle name="Normal 2" xfId="18"/>
    <cellStyle name="Normal 2 2" xfId="19"/>
    <cellStyle name="Normal 3" xfId="26"/>
    <cellStyle name="Percent" xfId="12" builtinId="5"/>
    <cellStyle name="Percent 2" xfId="24"/>
    <cellStyle name="Remark" xfId="13"/>
    <cellStyle name="Total2" xfId="14"/>
    <cellStyle name="悪い 2" xfId="15"/>
    <cellStyle name="悪い 3" xfId="16"/>
    <cellStyle name="標準 2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D42F2A"/>
      <color rgb="FF2F5773"/>
      <color rgb="FFE98E2B"/>
      <color rgb="FFD44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51965811965817E-2"/>
          <c:y val="9.0531597222222218E-2"/>
          <c:w val="0.9380279487179487"/>
          <c:h val="0.6755898148148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- 2017'!$F$6</c:f>
              <c:strCache>
                <c:ptCount val="1"/>
                <c:pt idx="0">
                  <c:v>Total exposures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- 2017'!$F$7:$F$42</c:f>
              <c:numCache>
                <c:formatCode>###\ ###\ ###\ ###\ ##0</c:formatCode>
                <c:ptCount val="36"/>
                <c:pt idx="0">
                  <c:v>487465.96058150003</c:v>
                </c:pt>
                <c:pt idx="1">
                  <c:v>239168.68059999999</c:v>
                </c:pt>
                <c:pt idx="2">
                  <c:v>1282327.0179945831</c:v>
                </c:pt>
                <c:pt idx="3">
                  <c:v>233086.68774138004</c:v>
                </c:pt>
                <c:pt idx="4">
                  <c:v>719400.70799999998</c:v>
                </c:pt>
                <c:pt idx="5">
                  <c:v>218553.42288549297</c:v>
                </c:pt>
                <c:pt idx="6">
                  <c:v>1819746.235167</c:v>
                </c:pt>
                <c:pt idx="7">
                  <c:v>1183741.7403856278</c:v>
                </c:pt>
                <c:pt idx="8">
                  <c:v>475579.39832624968</c:v>
                </c:pt>
                <c:pt idx="9">
                  <c:v>1493620.3200042148</c:v>
                </c:pt>
                <c:pt idx="10">
                  <c:v>700607.18736414169</c:v>
                </c:pt>
                <c:pt idx="11">
                  <c:v>461768.07072857686</c:v>
                </c:pt>
                <c:pt idx="12">
                  <c:v>1409118.447862338</c:v>
                </c:pt>
                <c:pt idx="13">
                  <c:v>265770.57734303683</c:v>
                </c:pt>
                <c:pt idx="14">
                  <c:v>432903.49594379996</c:v>
                </c:pt>
                <c:pt idx="15">
                  <c:v>236506.53962036996</c:v>
                </c:pt>
                <c:pt idx="16">
                  <c:v>288883.1407128693</c:v>
                </c:pt>
                <c:pt idx="17">
                  <c:v>2168531.1357533964</c:v>
                </c:pt>
                <c:pt idx="18">
                  <c:v>1085213.6954300001</c:v>
                </c:pt>
                <c:pt idx="19">
                  <c:v>688523.67748700001</c:v>
                </c:pt>
                <c:pt idx="20">
                  <c:v>274955.99956272607</c:v>
                </c:pt>
                <c:pt idx="21">
                  <c:v>350133.70145019563</c:v>
                </c:pt>
                <c:pt idx="22">
                  <c:v>257945.42943514852</c:v>
                </c:pt>
                <c:pt idx="23">
                  <c:v>810088.36503585801</c:v>
                </c:pt>
                <c:pt idx="24">
                  <c:v>274818.31489109225</c:v>
                </c:pt>
                <c:pt idx="25">
                  <c:v>543607.67229999998</c:v>
                </c:pt>
                <c:pt idx="26">
                  <c:v>206633.09729662488</c:v>
                </c:pt>
                <c:pt idx="27">
                  <c:v>619543.89999999991</c:v>
                </c:pt>
                <c:pt idx="28">
                  <c:v>776287.88488457631</c:v>
                </c:pt>
                <c:pt idx="29">
                  <c:v>226499.06349999999</c:v>
                </c:pt>
                <c:pt idx="30">
                  <c:v>1495034.663105608</c:v>
                </c:pt>
                <c:pt idx="31">
                  <c:v>257339.41242210122</c:v>
                </c:pt>
                <c:pt idx="32">
                  <c:v>1160560.6381612998</c:v>
                </c:pt>
                <c:pt idx="33">
                  <c:v>639213.02117214096</c:v>
                </c:pt>
                <c:pt idx="34">
                  <c:v>217987.69414665244</c:v>
                </c:pt>
                <c:pt idx="35">
                  <c:v>959035.23879999993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5-4A0E-A9ED-AE99638BB9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785664"/>
        <c:axId val="66787968"/>
      </c:barChart>
      <c:catAx>
        <c:axId val="6678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 vert="horz"/>
          <a:lstStyle/>
          <a:p>
            <a:pPr>
              <a:defRPr sz="800" b="0"/>
            </a:pPr>
            <a:endParaRPr lang="en-US"/>
          </a:p>
        </c:txPr>
        <c:crossAx val="66787968"/>
        <c:crosses val="autoZero"/>
        <c:auto val="1"/>
        <c:lblAlgn val="ctr"/>
        <c:lblOffset val="100"/>
        <c:noMultiLvlLbl val="0"/>
      </c:catAx>
      <c:valAx>
        <c:axId val="6678796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66785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439316239316241E-2"/>
                <c:y val="3.5259259259259258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 Euros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Evolution'!$T$16</c:f>
              <c:strCache>
                <c:ptCount val="1"/>
                <c:pt idx="0">
                  <c:v>Intra-financial system assets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Evolution'!$U$16:$Y$16</c:f>
              <c:numCache>
                <c:formatCode>_(* #,##0_);_(* \(#,##0\);_(* "-"??_);_(@_)</c:formatCode>
                <c:ptCount val="5"/>
                <c:pt idx="0">
                  <c:v>21076.853616384982</c:v>
                </c:pt>
                <c:pt idx="1">
                  <c:v>20338.735799999999</c:v>
                </c:pt>
                <c:pt idx="2">
                  <c:v>21390.141027433485</c:v>
                </c:pt>
                <c:pt idx="3">
                  <c:v>18246.11511004722</c:v>
                </c:pt>
                <c:pt idx="4">
                  <c:v>17315.80536609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F-4F74-8B80-0747A70A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1088"/>
        <c:axId val="81562624"/>
      </c:barChart>
      <c:lineChart>
        <c:grouping val="standard"/>
        <c:varyColors val="0"/>
        <c:ser>
          <c:idx val="3"/>
          <c:order val="1"/>
          <c:tx>
            <c:strRef>
              <c:f>'Chart - Single Bank Evolution'!$T$17</c:f>
              <c:strCache>
                <c:ptCount val="1"/>
              </c:strCache>
            </c:strRef>
          </c:tx>
          <c:spPr>
            <a:ln w="38100">
              <a:solidFill>
                <a:srgbClr val="F79646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Evolution'!$U$17:$Y$17</c:f>
              <c:numCache>
                <c:formatCode>General</c:formatCode>
                <c:ptCount val="5"/>
                <c:pt idx="0">
                  <c:v>100</c:v>
                </c:pt>
                <c:pt idx="1">
                  <c:v>96.497969621940271</c:v>
                </c:pt>
                <c:pt idx="2">
                  <c:v>101.48640502396884</c:v>
                </c:pt>
                <c:pt idx="3">
                  <c:v>86.569444577167971</c:v>
                </c:pt>
                <c:pt idx="4">
                  <c:v>82.155551683619549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F-4F74-8B80-0747A70A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0048"/>
        <c:axId val="81568512"/>
      </c:lineChart>
      <c:catAx>
        <c:axId val="81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62624"/>
        <c:crosses val="autoZero"/>
        <c:auto val="1"/>
        <c:lblAlgn val="ctr"/>
        <c:lblOffset val="100"/>
        <c:noMultiLvlLbl val="0"/>
      </c:catAx>
      <c:valAx>
        <c:axId val="81562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561088"/>
        <c:crosses val="autoZero"/>
        <c:crossBetween val="between"/>
      </c:valAx>
      <c:valAx>
        <c:axId val="81568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570048"/>
        <c:crosses val="max"/>
        <c:crossBetween val="between"/>
      </c:valAx>
      <c:catAx>
        <c:axId val="8157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685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Evolution'!$T$24</c:f>
              <c:strCache>
                <c:ptCount val="1"/>
                <c:pt idx="0">
                  <c:v>Assets under custody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Evolution'!$U$24:$Y$24</c:f>
              <c:numCache>
                <c:formatCode>_(* #,##0_);_(* \(#,##0\);_(* "-"??_);_(@_)</c:formatCode>
                <c:ptCount val="5"/>
                <c:pt idx="0">
                  <c:v>214340</c:v>
                </c:pt>
                <c:pt idx="1">
                  <c:v>190871</c:v>
                </c:pt>
                <c:pt idx="2">
                  <c:v>195062.90609400001</c:v>
                </c:pt>
                <c:pt idx="3">
                  <c:v>182523.36199999999</c:v>
                </c:pt>
                <c:pt idx="4">
                  <c:v>194407.386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0-41D1-93F7-8A420A6D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7584"/>
        <c:axId val="81589376"/>
      </c:barChart>
      <c:lineChart>
        <c:grouping val="standard"/>
        <c:varyColors val="0"/>
        <c:ser>
          <c:idx val="4"/>
          <c:order val="1"/>
          <c:tx>
            <c:strRef>
              <c:f>'Chart - Single Bank Evolution'!$T$25</c:f>
              <c:strCache>
                <c:ptCount val="1"/>
              </c:strCache>
            </c:strRef>
          </c:tx>
          <c:spPr>
            <a:ln w="38100">
              <a:solidFill>
                <a:srgbClr val="C0504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Evolution'!$U$25:$Y$25</c:f>
              <c:numCache>
                <c:formatCode>General</c:formatCode>
                <c:ptCount val="5"/>
                <c:pt idx="0">
                  <c:v>100</c:v>
                </c:pt>
                <c:pt idx="1">
                  <c:v>89.050573854623494</c:v>
                </c:pt>
                <c:pt idx="2">
                  <c:v>91.006301247550624</c:v>
                </c:pt>
                <c:pt idx="3">
                  <c:v>85.155996080992807</c:v>
                </c:pt>
                <c:pt idx="4">
                  <c:v>90.700469347765235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0-41D1-93F7-8A420A6D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6800"/>
        <c:axId val="81590912"/>
      </c:lineChart>
      <c:catAx>
        <c:axId val="8158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89376"/>
        <c:crosses val="autoZero"/>
        <c:auto val="1"/>
        <c:lblAlgn val="ctr"/>
        <c:lblOffset val="100"/>
        <c:noMultiLvlLbl val="0"/>
      </c:catAx>
      <c:valAx>
        <c:axId val="81589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587584"/>
        <c:crosses val="autoZero"/>
        <c:crossBetween val="between"/>
      </c:valAx>
      <c:valAx>
        <c:axId val="81590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596800"/>
        <c:crosses val="max"/>
        <c:crossBetween val="between"/>
      </c:valAx>
      <c:catAx>
        <c:axId val="8159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909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Evolution'!$T$22</c:f>
              <c:strCache>
                <c:ptCount val="1"/>
                <c:pt idx="0">
                  <c:v>Payments activity 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Evolution'!$U$22:$Y$22</c:f>
              <c:numCache>
                <c:formatCode>_(* #,##0_);_(* \(#,##0\);_(* "-"??_);_(@_)</c:formatCode>
                <c:ptCount val="5"/>
                <c:pt idx="0">
                  <c:v>5888810.952071025</c:v>
                </c:pt>
                <c:pt idx="1">
                  <c:v>6934584.4781486355</c:v>
                </c:pt>
                <c:pt idx="2">
                  <c:v>10834162.050528999</c:v>
                </c:pt>
                <c:pt idx="3">
                  <c:v>6743905.5389999999</c:v>
                </c:pt>
                <c:pt idx="4">
                  <c:v>8018405.5640000002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0-47F2-B7BF-418A68B4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2528"/>
        <c:axId val="81624064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Evolution'!$T$23</c:f>
              <c:strCache>
                <c:ptCount val="1"/>
              </c:strCache>
            </c:strRef>
          </c:tx>
          <c:spPr>
            <a:ln w="38100">
              <a:solidFill>
                <a:srgbClr val="C0504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Evolution'!$U$23:$Y$23</c:f>
              <c:numCache>
                <c:formatCode>General</c:formatCode>
                <c:ptCount val="5"/>
                <c:pt idx="0">
                  <c:v>100</c:v>
                </c:pt>
                <c:pt idx="1">
                  <c:v>117.75865339521256</c:v>
                </c:pt>
                <c:pt idx="2">
                  <c:v>183.97877158407934</c:v>
                </c:pt>
                <c:pt idx="3">
                  <c:v>114.52066629220366</c:v>
                </c:pt>
                <c:pt idx="4">
                  <c:v>136.16340597892724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0-47F2-B7BF-418A68B4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1488"/>
        <c:axId val="81629952"/>
      </c:lineChart>
      <c:catAx>
        <c:axId val="816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24064"/>
        <c:crosses val="autoZero"/>
        <c:auto val="1"/>
        <c:lblAlgn val="ctr"/>
        <c:lblOffset val="100"/>
        <c:noMultiLvlLbl val="0"/>
      </c:catAx>
      <c:valAx>
        <c:axId val="81624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22528"/>
        <c:crosses val="autoZero"/>
        <c:crossBetween val="between"/>
      </c:valAx>
      <c:valAx>
        <c:axId val="81629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31488"/>
        <c:crosses val="max"/>
        <c:crossBetween val="between"/>
      </c:valAx>
      <c:catAx>
        <c:axId val="8163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2995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Evolution'!$T$26</c:f>
              <c:strCache>
                <c:ptCount val="1"/>
                <c:pt idx="0">
                  <c:v>Underwriting activity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Evolution'!$U$26:$Y$26</c:f>
              <c:numCache>
                <c:formatCode>_(* #,##0_);_(* \(#,##0\);_(* "-"??_);_(@_)</c:formatCode>
                <c:ptCount val="5"/>
                <c:pt idx="0">
                  <c:v>69</c:v>
                </c:pt>
                <c:pt idx="1">
                  <c:v>0</c:v>
                </c:pt>
                <c:pt idx="2">
                  <c:v>14.66</c:v>
                </c:pt>
                <c:pt idx="3">
                  <c:v>30</c:v>
                </c:pt>
                <c:pt idx="4">
                  <c:v>5272.5230725116107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0-4ED0-B8A4-85D0048C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53120"/>
        <c:axId val="81654912"/>
      </c:barChart>
      <c:lineChart>
        <c:grouping val="standard"/>
        <c:varyColors val="0"/>
        <c:ser>
          <c:idx val="5"/>
          <c:order val="1"/>
          <c:tx>
            <c:strRef>
              <c:f>'Chart - Single Bank Evolution'!$T$27</c:f>
              <c:strCache>
                <c:ptCount val="1"/>
              </c:strCache>
            </c:strRef>
          </c:tx>
          <c:spPr>
            <a:ln w="38100">
              <a:solidFill>
                <a:srgbClr val="C0504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Evolution'!$U$27:$Y$27</c:f>
              <c:numCache>
                <c:formatCode>General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21.246376811594203</c:v>
                </c:pt>
                <c:pt idx="3">
                  <c:v>43.478260869565219</c:v>
                </c:pt>
                <c:pt idx="4">
                  <c:v>7641.3377862487114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0-4ED0-B8A4-85D0048C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8240"/>
        <c:axId val="81656448"/>
      </c:lineChart>
      <c:catAx>
        <c:axId val="816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54912"/>
        <c:crosses val="autoZero"/>
        <c:auto val="1"/>
        <c:lblAlgn val="ctr"/>
        <c:lblOffset val="100"/>
        <c:noMultiLvlLbl val="0"/>
      </c:catAx>
      <c:valAx>
        <c:axId val="81654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53120"/>
        <c:crosses val="autoZero"/>
        <c:crossBetween val="between"/>
      </c:valAx>
      <c:valAx>
        <c:axId val="816564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58240"/>
        <c:crosses val="max"/>
        <c:crossBetween val="between"/>
      </c:valAx>
      <c:catAx>
        <c:axId val="8165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564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Evolution'!$T$18</c:f>
              <c:strCache>
                <c:ptCount val="1"/>
                <c:pt idx="0">
                  <c:v>Intra-financial system liabilities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Evolution'!$U$18:$Y$18</c:f>
              <c:numCache>
                <c:formatCode>_(* #,##0_);_(* \(#,##0\);_(* "-"??_);_(@_)</c:formatCode>
                <c:ptCount val="5"/>
                <c:pt idx="0">
                  <c:v>23856.930433701578</c:v>
                </c:pt>
                <c:pt idx="1">
                  <c:v>23339.547600000002</c:v>
                </c:pt>
                <c:pt idx="2">
                  <c:v>22595.251067654084</c:v>
                </c:pt>
                <c:pt idx="3">
                  <c:v>24580.002214579996</c:v>
                </c:pt>
                <c:pt idx="4">
                  <c:v>23916.464492750001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5-4853-8927-3FB7C245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75776"/>
        <c:axId val="81677312"/>
      </c:barChart>
      <c:lineChart>
        <c:grouping val="standard"/>
        <c:varyColors val="0"/>
        <c:ser>
          <c:idx val="4"/>
          <c:order val="1"/>
          <c:tx>
            <c:strRef>
              <c:f>'Chart - Single Bank Evolution'!$T$19</c:f>
              <c:strCache>
                <c:ptCount val="1"/>
              </c:strCache>
            </c:strRef>
          </c:tx>
          <c:spPr>
            <a:ln w="38100">
              <a:solidFill>
                <a:srgbClr val="F79646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Evolution'!$U$19:$Y$19</c:f>
              <c:numCache>
                <c:formatCode>General</c:formatCode>
                <c:ptCount val="5"/>
                <c:pt idx="0">
                  <c:v>100</c:v>
                </c:pt>
                <c:pt idx="1">
                  <c:v>97.831310129610415</c:v>
                </c:pt>
                <c:pt idx="2">
                  <c:v>94.711476526480638</c:v>
                </c:pt>
                <c:pt idx="3">
                  <c:v>103.03086678685607</c:v>
                </c:pt>
                <c:pt idx="4">
                  <c:v>100.24954618203657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5-4853-8927-3FB7C245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4736"/>
        <c:axId val="81683200"/>
      </c:lineChart>
      <c:catAx>
        <c:axId val="816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77312"/>
        <c:crosses val="autoZero"/>
        <c:auto val="1"/>
        <c:lblAlgn val="ctr"/>
        <c:lblOffset val="100"/>
        <c:noMultiLvlLbl val="0"/>
      </c:catAx>
      <c:valAx>
        <c:axId val="81677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75776"/>
        <c:crosses val="autoZero"/>
        <c:crossBetween val="between"/>
      </c:valAx>
      <c:valAx>
        <c:axId val="81683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84736"/>
        <c:crosses val="max"/>
        <c:crossBetween val="between"/>
      </c:valAx>
      <c:catAx>
        <c:axId val="816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83200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Evolution'!$T$20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Evolution'!$U$20:$Y$20</c:f>
              <c:numCache>
                <c:formatCode>_(* #,##0_);_(* \(#,##0\);_(* "-"??_);_(@_)</c:formatCode>
                <c:ptCount val="5"/>
                <c:pt idx="0">
                  <c:v>43739.284774350002</c:v>
                </c:pt>
                <c:pt idx="1">
                  <c:v>39447.939400000003</c:v>
                </c:pt>
                <c:pt idx="2">
                  <c:v>42240.299661289995</c:v>
                </c:pt>
                <c:pt idx="3">
                  <c:v>39345.593942330001</c:v>
                </c:pt>
                <c:pt idx="4">
                  <c:v>40681.799509849996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9-4468-B0A4-4C4ADC00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18656"/>
        <c:axId val="83367040"/>
      </c:barChart>
      <c:lineChart>
        <c:grouping val="standard"/>
        <c:varyColors val="0"/>
        <c:ser>
          <c:idx val="5"/>
          <c:order val="1"/>
          <c:tx>
            <c:strRef>
              <c:f>'Chart - Single Bank Evolution'!$T$21</c:f>
              <c:strCache>
                <c:ptCount val="1"/>
              </c:strCache>
            </c:strRef>
          </c:tx>
          <c:spPr>
            <a:ln w="38100">
              <a:solidFill>
                <a:srgbClr val="F79646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Evolution'!$U$21:$Y$21</c:f>
              <c:numCache>
                <c:formatCode>General</c:formatCode>
                <c:ptCount val="5"/>
                <c:pt idx="0">
                  <c:v>100</c:v>
                </c:pt>
                <c:pt idx="1">
                  <c:v>90.188807621137485</c:v>
                </c:pt>
                <c:pt idx="2">
                  <c:v>96.572908951773584</c:v>
                </c:pt>
                <c:pt idx="3">
                  <c:v>89.954817837815696</c:v>
                </c:pt>
                <c:pt idx="4">
                  <c:v>93.00975020448206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9-4468-B0A4-4C4ADC00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4464"/>
        <c:axId val="83368576"/>
      </c:lineChart>
      <c:catAx>
        <c:axId val="817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67040"/>
        <c:crosses val="autoZero"/>
        <c:auto val="1"/>
        <c:lblAlgn val="ctr"/>
        <c:lblOffset val="100"/>
        <c:noMultiLvlLbl val="0"/>
      </c:catAx>
      <c:valAx>
        <c:axId val="833670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718656"/>
        <c:crosses val="autoZero"/>
        <c:crossBetween val="between"/>
      </c:valAx>
      <c:valAx>
        <c:axId val="83368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374464"/>
        <c:crosses val="max"/>
        <c:crossBetween val="between"/>
      </c:valAx>
      <c:catAx>
        <c:axId val="8337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6857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Evolution'!$T$30</c:f>
              <c:strCache>
                <c:ptCount val="1"/>
                <c:pt idx="0">
                  <c:v>Trading and AFS securities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Evolution'!$U$30:$Y$30</c:f>
              <c:numCache>
                <c:formatCode>_(* #,##0_);_(* \(#,##0\);_(* "-"??_);_(@_)</c:formatCode>
                <c:ptCount val="5"/>
                <c:pt idx="0">
                  <c:v>10311.244741449998</c:v>
                </c:pt>
                <c:pt idx="1">
                  <c:v>9748</c:v>
                </c:pt>
                <c:pt idx="2">
                  <c:v>6821.7494862762278</c:v>
                </c:pt>
                <c:pt idx="3">
                  <c:v>6110.1491598562707</c:v>
                </c:pt>
                <c:pt idx="4">
                  <c:v>5274.5074489899989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2-4718-8EA1-5CFF3FC8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92384"/>
        <c:axId val="83393920"/>
      </c:barChart>
      <c:lineChart>
        <c:grouping val="standard"/>
        <c:varyColors val="0"/>
        <c:ser>
          <c:idx val="4"/>
          <c:order val="1"/>
          <c:tx>
            <c:strRef>
              <c:f>'Chart - Single Bank Evolution'!$T$31</c:f>
              <c:strCache>
                <c:ptCount val="1"/>
              </c:strCache>
            </c:strRef>
          </c:tx>
          <c:spPr>
            <a:ln w="38100">
              <a:solidFill>
                <a:srgbClr val="9BBB59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Evolution'!$U$31:$Y$31</c:f>
              <c:numCache>
                <c:formatCode>General</c:formatCode>
                <c:ptCount val="5"/>
                <c:pt idx="0">
                  <c:v>100</c:v>
                </c:pt>
                <c:pt idx="1">
                  <c:v>94.537567911798064</c:v>
                </c:pt>
                <c:pt idx="2">
                  <c:v>66.158350978263485</c:v>
                </c:pt>
                <c:pt idx="3">
                  <c:v>59.25714414763317</c:v>
                </c:pt>
                <c:pt idx="4">
                  <c:v>51.152965342652521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2-4718-8EA1-5CFF3FC8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7248"/>
        <c:axId val="83395712"/>
      </c:lineChart>
      <c:catAx>
        <c:axId val="833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93920"/>
        <c:crosses val="autoZero"/>
        <c:auto val="1"/>
        <c:lblAlgn val="ctr"/>
        <c:lblOffset val="100"/>
        <c:noMultiLvlLbl val="0"/>
      </c:catAx>
      <c:valAx>
        <c:axId val="83393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392384"/>
        <c:crosses val="autoZero"/>
        <c:crossBetween val="between"/>
      </c:valAx>
      <c:valAx>
        <c:axId val="833957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397248"/>
        <c:crosses val="max"/>
        <c:crossBetween val="between"/>
      </c:valAx>
      <c:catAx>
        <c:axId val="833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957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Evolution'!$T$28</c:f>
              <c:strCache>
                <c:ptCount val="1"/>
                <c:pt idx="0">
                  <c:v>OTC derivatives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Evolution'!$U$28:$Y$28</c:f>
              <c:numCache>
                <c:formatCode>_(* #,##0_);_(* \(#,##0\);_(* "-"??_);_(@_)</c:formatCode>
                <c:ptCount val="5"/>
                <c:pt idx="0">
                  <c:v>259861</c:v>
                </c:pt>
                <c:pt idx="1">
                  <c:v>227489</c:v>
                </c:pt>
                <c:pt idx="2">
                  <c:v>231096</c:v>
                </c:pt>
                <c:pt idx="3">
                  <c:v>221619.96059999999</c:v>
                </c:pt>
                <c:pt idx="4">
                  <c:v>222167.63752499997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0-4B15-ADF9-3649EA3E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96960"/>
        <c:axId val="83498496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Evolution'!$T$29</c:f>
              <c:strCache>
                <c:ptCount val="1"/>
              </c:strCache>
            </c:strRef>
          </c:tx>
          <c:spPr>
            <a:ln w="38100">
              <a:solidFill>
                <a:srgbClr val="9BBB59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Evolution'!$U$29:$Y$29</c:f>
              <c:numCache>
                <c:formatCode>General</c:formatCode>
                <c:ptCount val="5"/>
                <c:pt idx="0">
                  <c:v>100</c:v>
                </c:pt>
                <c:pt idx="1">
                  <c:v>87.542570835946904</c:v>
                </c:pt>
                <c:pt idx="2">
                  <c:v>88.930620601013615</c:v>
                </c:pt>
                <c:pt idx="3">
                  <c:v>85.28404054475277</c:v>
                </c:pt>
                <c:pt idx="4">
                  <c:v>85.494798190186287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0-4B15-ADF9-3649EA3E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10016"/>
        <c:axId val="83500032"/>
      </c:lineChart>
      <c:catAx>
        <c:axId val="834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498496"/>
        <c:crosses val="autoZero"/>
        <c:auto val="1"/>
        <c:lblAlgn val="ctr"/>
        <c:lblOffset val="100"/>
        <c:noMultiLvlLbl val="0"/>
      </c:catAx>
      <c:valAx>
        <c:axId val="83498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496960"/>
        <c:crosses val="autoZero"/>
        <c:crossBetween val="between"/>
      </c:valAx>
      <c:valAx>
        <c:axId val="83500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10016"/>
        <c:crosses val="max"/>
        <c:crossBetween val="between"/>
      </c:valAx>
      <c:catAx>
        <c:axId val="8351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0003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Evolution'!$T$32</c:f>
              <c:strCache>
                <c:ptCount val="1"/>
                <c:pt idx="0">
                  <c:v>Level 3 assets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Evolution'!$U$32:$Y$32</c:f>
              <c:numCache>
                <c:formatCode>_(* #,##0_);_(* \(#,##0\);_(* "-"??_);_(@_)</c:formatCode>
                <c:ptCount val="5"/>
                <c:pt idx="0">
                  <c:v>331</c:v>
                </c:pt>
                <c:pt idx="1">
                  <c:v>602</c:v>
                </c:pt>
                <c:pt idx="2">
                  <c:v>883.99863708999999</c:v>
                </c:pt>
                <c:pt idx="3">
                  <c:v>1012.2233453499999</c:v>
                </c:pt>
                <c:pt idx="4">
                  <c:v>842.85291014999996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0-47FB-9829-A7E42EB1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31648"/>
        <c:axId val="83533184"/>
      </c:barChart>
      <c:lineChart>
        <c:grouping val="standard"/>
        <c:varyColors val="0"/>
        <c:ser>
          <c:idx val="5"/>
          <c:order val="1"/>
          <c:tx>
            <c:strRef>
              <c:f>'Chart - Single Bank Evolution'!$T$33</c:f>
              <c:strCache>
                <c:ptCount val="1"/>
              </c:strCache>
            </c:strRef>
          </c:tx>
          <c:spPr>
            <a:ln w="38100">
              <a:solidFill>
                <a:srgbClr val="9BBB59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Evolution'!$U$33:$Y$33</c:f>
              <c:numCache>
                <c:formatCode>General</c:formatCode>
                <c:ptCount val="5"/>
                <c:pt idx="0">
                  <c:v>100</c:v>
                </c:pt>
                <c:pt idx="1">
                  <c:v>181.87311178247734</c:v>
                </c:pt>
                <c:pt idx="2">
                  <c:v>267.06907464954679</c:v>
                </c:pt>
                <c:pt idx="3">
                  <c:v>305.80765720543803</c:v>
                </c:pt>
                <c:pt idx="4">
                  <c:v>254.63834143504531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0-47FB-9829-A7E42EB1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48800"/>
        <c:axId val="83547264"/>
      </c:lineChart>
      <c:catAx>
        <c:axId val="835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33184"/>
        <c:crosses val="autoZero"/>
        <c:auto val="1"/>
        <c:lblAlgn val="ctr"/>
        <c:lblOffset val="100"/>
        <c:noMultiLvlLbl val="0"/>
      </c:catAx>
      <c:valAx>
        <c:axId val="83533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531648"/>
        <c:crosses val="autoZero"/>
        <c:crossBetween val="between"/>
      </c:valAx>
      <c:valAx>
        <c:axId val="83547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48800"/>
        <c:crosses val="max"/>
        <c:crossBetween val="between"/>
      </c:valAx>
      <c:catAx>
        <c:axId val="8354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4726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Evolution'!$T$28</c:f>
              <c:strCache>
                <c:ptCount val="1"/>
                <c:pt idx="0">
                  <c:v>OTC derivatives</c:v>
                </c:pt>
              </c:strCache>
            </c:strRef>
          </c:tx>
          <c:spPr>
            <a:solidFill>
              <a:srgbClr val="EEECE1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Evolution'!$U$28:$Y$28</c:f>
              <c:numCache>
                <c:formatCode>_(* #,##0_);_(* \(#,##0\);_(* "-"??_);_(@_)</c:formatCode>
                <c:ptCount val="5"/>
                <c:pt idx="0">
                  <c:v>259861</c:v>
                </c:pt>
                <c:pt idx="1">
                  <c:v>227489</c:v>
                </c:pt>
                <c:pt idx="2">
                  <c:v>231096</c:v>
                </c:pt>
                <c:pt idx="3">
                  <c:v>221619.96059999999</c:v>
                </c:pt>
                <c:pt idx="4">
                  <c:v>222167.63752499997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A-4E7A-B25F-1BC13999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74784"/>
        <c:axId val="83576320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Evolution'!$T$29</c:f>
              <c:strCache>
                <c:ptCount val="1"/>
              </c:strCache>
            </c:strRef>
          </c:tx>
          <c:spPr>
            <a:ln w="38100">
              <a:solidFill>
                <a:srgbClr val="EEECE1">
                  <a:lumMod val="1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Evolution'!$U$29:$Y$29</c:f>
              <c:numCache>
                <c:formatCode>General</c:formatCode>
                <c:ptCount val="5"/>
                <c:pt idx="0">
                  <c:v>100</c:v>
                </c:pt>
                <c:pt idx="1">
                  <c:v>87.542570835946904</c:v>
                </c:pt>
                <c:pt idx="2">
                  <c:v>88.930620601013615</c:v>
                </c:pt>
                <c:pt idx="3">
                  <c:v>85.28404054475277</c:v>
                </c:pt>
                <c:pt idx="4">
                  <c:v>85.494798190186287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A-4E7A-B25F-1BC13999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87840"/>
        <c:axId val="83577856"/>
      </c:lineChart>
      <c:catAx>
        <c:axId val="835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76320"/>
        <c:crosses val="autoZero"/>
        <c:auto val="1"/>
        <c:lblAlgn val="ctr"/>
        <c:lblOffset val="100"/>
        <c:noMultiLvlLbl val="0"/>
      </c:catAx>
      <c:valAx>
        <c:axId val="83576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574784"/>
        <c:crosses val="autoZero"/>
        <c:crossBetween val="between"/>
      </c:valAx>
      <c:valAx>
        <c:axId val="83577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87840"/>
        <c:crosses val="max"/>
        <c:crossBetween val="between"/>
      </c:valAx>
      <c:catAx>
        <c:axId val="8358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7785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1025641025635E-2"/>
          <c:y val="0.11698993055555555"/>
          <c:w val="0.94779717948717945"/>
          <c:h val="0.629532716049382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- 2017'!$G$6</c:f>
              <c:strCache>
                <c:ptCount val="1"/>
                <c:pt idx="0">
                  <c:v>Intra-financial system assets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- 2017'!$G$7:$G$42</c:f>
              <c:numCache>
                <c:formatCode>###\ ###\ ###\ ###\ ##0</c:formatCode>
                <c:ptCount val="36"/>
                <c:pt idx="0">
                  <c:v>75132.811691999988</c:v>
                </c:pt>
                <c:pt idx="1">
                  <c:v>21518.523000000001</c:v>
                </c:pt>
                <c:pt idx="2">
                  <c:v>167993.60296115992</c:v>
                </c:pt>
                <c:pt idx="3">
                  <c:v>49754.006948220042</c:v>
                </c:pt>
                <c:pt idx="4">
                  <c:v>44588.20757028208</c:v>
                </c:pt>
                <c:pt idx="5">
                  <c:v>5179.0130033315363</c:v>
                </c:pt>
                <c:pt idx="6">
                  <c:v>121491.735</c:v>
                </c:pt>
                <c:pt idx="7">
                  <c:v>67100.575256720738</c:v>
                </c:pt>
                <c:pt idx="8">
                  <c:v>76084.854866380017</c:v>
                </c:pt>
                <c:pt idx="9">
                  <c:v>166024.65697749544</c:v>
                </c:pt>
                <c:pt idx="10">
                  <c:v>53058.220072708813</c:v>
                </c:pt>
                <c:pt idx="11">
                  <c:v>47487.273301781999</c:v>
                </c:pt>
                <c:pt idx="12">
                  <c:v>227571.42683373677</c:v>
                </c:pt>
                <c:pt idx="13">
                  <c:v>15873.49532616927</c:v>
                </c:pt>
                <c:pt idx="14">
                  <c:v>152338.56450000001</c:v>
                </c:pt>
                <c:pt idx="15">
                  <c:v>17315.80536609</c:v>
                </c:pt>
                <c:pt idx="16">
                  <c:v>15701.473405213512</c:v>
                </c:pt>
                <c:pt idx="17">
                  <c:v>233563.01323242064</c:v>
                </c:pt>
                <c:pt idx="18">
                  <c:v>132974.366408</c:v>
                </c:pt>
                <c:pt idx="19">
                  <c:v>145310.5778761667</c:v>
                </c:pt>
                <c:pt idx="20">
                  <c:v>47059.110814176864</c:v>
                </c:pt>
                <c:pt idx="21">
                  <c:v>8788.1567643426279</c:v>
                </c:pt>
                <c:pt idx="22">
                  <c:v>95473.743833877161</c:v>
                </c:pt>
                <c:pt idx="23">
                  <c:v>51849.013228914002</c:v>
                </c:pt>
                <c:pt idx="24">
                  <c:v>3341.5719408255418</c:v>
                </c:pt>
                <c:pt idx="25">
                  <c:v>98850.542000000001</c:v>
                </c:pt>
                <c:pt idx="26">
                  <c:v>16446.649729701916</c:v>
                </c:pt>
                <c:pt idx="27">
                  <c:v>22346</c:v>
                </c:pt>
                <c:pt idx="28">
                  <c:v>108672.14881920004</c:v>
                </c:pt>
                <c:pt idx="29">
                  <c:v>6775.3540000000003</c:v>
                </c:pt>
                <c:pt idx="30">
                  <c:v>96431.298813753732</c:v>
                </c:pt>
                <c:pt idx="31">
                  <c:v>24386.094598829935</c:v>
                </c:pt>
                <c:pt idx="32">
                  <c:v>162938.15520235</c:v>
                </c:pt>
                <c:pt idx="33">
                  <c:v>110319.05930880118</c:v>
                </c:pt>
                <c:pt idx="34">
                  <c:v>10311.884406850295</c:v>
                </c:pt>
                <c:pt idx="35">
                  <c:v>147286.19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2-45B6-BDEF-FE70ECA7C14E}"/>
            </c:ext>
          </c:extLst>
        </c:ser>
        <c:ser>
          <c:idx val="2"/>
          <c:order val="1"/>
          <c:tx>
            <c:strRef>
              <c:f>'Summary - 2017'!$H$6</c:f>
              <c:strCache>
                <c:ptCount val="1"/>
                <c:pt idx="0">
                  <c:v>Intra-financial system liabilities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- 2017'!$H$7:$H$42</c:f>
              <c:numCache>
                <c:formatCode>###\ ###\ ###\ ###\ ##0</c:formatCode>
                <c:ptCount val="36"/>
                <c:pt idx="0">
                  <c:v>41433.686389000002</c:v>
                </c:pt>
                <c:pt idx="1">
                  <c:v>6781.973</c:v>
                </c:pt>
                <c:pt idx="2">
                  <c:v>186249.99347781827</c:v>
                </c:pt>
                <c:pt idx="3">
                  <c:v>89108.036119320008</c:v>
                </c:pt>
                <c:pt idx="4">
                  <c:v>72801.278333487106</c:v>
                </c:pt>
                <c:pt idx="5">
                  <c:v>20525.032753319319</c:v>
                </c:pt>
                <c:pt idx="6">
                  <c:v>172401.11</c:v>
                </c:pt>
                <c:pt idx="7">
                  <c:v>111571.61499506317</c:v>
                </c:pt>
                <c:pt idx="8">
                  <c:v>82554.50697771</c:v>
                </c:pt>
                <c:pt idx="9">
                  <c:v>140370.04034849856</c:v>
                </c:pt>
                <c:pt idx="10">
                  <c:v>59484.337403777463</c:v>
                </c:pt>
                <c:pt idx="11">
                  <c:v>33216.027173310002</c:v>
                </c:pt>
                <c:pt idx="12">
                  <c:v>279086.61181769019</c:v>
                </c:pt>
                <c:pt idx="13">
                  <c:v>28392.482308793613</c:v>
                </c:pt>
                <c:pt idx="14">
                  <c:v>179464.82091499999</c:v>
                </c:pt>
                <c:pt idx="15">
                  <c:v>23916.464492750001</c:v>
                </c:pt>
                <c:pt idx="16">
                  <c:v>15607.449643464071</c:v>
                </c:pt>
                <c:pt idx="17">
                  <c:v>221653.12765914266</c:v>
                </c:pt>
                <c:pt idx="18">
                  <c:v>113912.272</c:v>
                </c:pt>
                <c:pt idx="19">
                  <c:v>95746.803388432018</c:v>
                </c:pt>
                <c:pt idx="20">
                  <c:v>80608.962662798309</c:v>
                </c:pt>
                <c:pt idx="21">
                  <c:v>25407.95252701742</c:v>
                </c:pt>
                <c:pt idx="22">
                  <c:v>90557.080426635686</c:v>
                </c:pt>
                <c:pt idx="23">
                  <c:v>76174.160037887996</c:v>
                </c:pt>
                <c:pt idx="24">
                  <c:v>2621.2445839146276</c:v>
                </c:pt>
                <c:pt idx="25">
                  <c:v>46707.781000000003</c:v>
                </c:pt>
                <c:pt idx="26">
                  <c:v>1559.9524287303291</c:v>
                </c:pt>
                <c:pt idx="27">
                  <c:v>44257</c:v>
                </c:pt>
                <c:pt idx="28">
                  <c:v>120581.20590544412</c:v>
                </c:pt>
                <c:pt idx="29">
                  <c:v>15218.316000000001</c:v>
                </c:pt>
                <c:pt idx="30">
                  <c:v>151209.15656047495</c:v>
                </c:pt>
                <c:pt idx="31">
                  <c:v>31928.979400537526</c:v>
                </c:pt>
                <c:pt idx="32">
                  <c:v>172910.60981541997</c:v>
                </c:pt>
                <c:pt idx="33">
                  <c:v>130355.3788621962</c:v>
                </c:pt>
                <c:pt idx="34">
                  <c:v>13113.424843841121</c:v>
                </c:pt>
                <c:pt idx="35">
                  <c:v>189996.533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2-45B6-BDEF-FE70ECA7C14E}"/>
            </c:ext>
          </c:extLst>
        </c:ser>
        <c:ser>
          <c:idx val="3"/>
          <c:order val="2"/>
          <c:tx>
            <c:strRef>
              <c:f>'Summary - 2017'!$I$6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- 2017'!$I$7:$I$42</c:f>
              <c:numCache>
                <c:formatCode>###\ ###\ ###\ ###\ ##0</c:formatCode>
                <c:ptCount val="36"/>
                <c:pt idx="0">
                  <c:v>113618.221083</c:v>
                </c:pt>
                <c:pt idx="1">
                  <c:v>15266.739</c:v>
                </c:pt>
                <c:pt idx="2">
                  <c:v>204110.53620835181</c:v>
                </c:pt>
                <c:pt idx="3">
                  <c:v>46300.635320519999</c:v>
                </c:pt>
                <c:pt idx="4">
                  <c:v>112103.469</c:v>
                </c:pt>
                <c:pt idx="5">
                  <c:v>31264.706999999999</c:v>
                </c:pt>
                <c:pt idx="6">
                  <c:v>292930.20299999998</c:v>
                </c:pt>
                <c:pt idx="7">
                  <c:v>265030.850216288</c:v>
                </c:pt>
                <c:pt idx="8">
                  <c:v>66885.634139300004</c:v>
                </c:pt>
                <c:pt idx="9">
                  <c:v>247476.48301094322</c:v>
                </c:pt>
                <c:pt idx="10">
                  <c:v>146960.469898852</c:v>
                </c:pt>
                <c:pt idx="11">
                  <c:v>194480.38309629299</c:v>
                </c:pt>
                <c:pt idx="12">
                  <c:v>178930.17434558002</c:v>
                </c:pt>
                <c:pt idx="13">
                  <c:v>80484.978322972762</c:v>
                </c:pt>
                <c:pt idx="14">
                  <c:v>108657.389586</c:v>
                </c:pt>
                <c:pt idx="15">
                  <c:v>40681.799509849996</c:v>
                </c:pt>
                <c:pt idx="16">
                  <c:v>151847.84846566254</c:v>
                </c:pt>
                <c:pt idx="17">
                  <c:v>386939.07645900291</c:v>
                </c:pt>
                <c:pt idx="18">
                  <c:v>171967.628</c:v>
                </c:pt>
                <c:pt idx="19">
                  <c:v>149180.49428909921</c:v>
                </c:pt>
                <c:pt idx="20">
                  <c:v>31591.632519711391</c:v>
                </c:pt>
                <c:pt idx="21">
                  <c:v>54958.968035221464</c:v>
                </c:pt>
                <c:pt idx="22">
                  <c:v>45167.941461629998</c:v>
                </c:pt>
                <c:pt idx="23">
                  <c:v>163699.378991223</c:v>
                </c:pt>
                <c:pt idx="24">
                  <c:v>54973.707279345392</c:v>
                </c:pt>
                <c:pt idx="25">
                  <c:v>228955.258</c:v>
                </c:pt>
                <c:pt idx="26">
                  <c:v>174096.20018971799</c:v>
                </c:pt>
                <c:pt idx="27">
                  <c:v>152769</c:v>
                </c:pt>
                <c:pt idx="28">
                  <c:v>95195.157978219999</c:v>
                </c:pt>
                <c:pt idx="29">
                  <c:v>33029.686999999998</c:v>
                </c:pt>
                <c:pt idx="30">
                  <c:v>322521.22626577114</c:v>
                </c:pt>
                <c:pt idx="31">
                  <c:v>95456.342670886195</c:v>
                </c:pt>
                <c:pt idx="32">
                  <c:v>231037.22965302001</c:v>
                </c:pt>
                <c:pt idx="33">
                  <c:v>95573.279558191265</c:v>
                </c:pt>
                <c:pt idx="34">
                  <c:v>111386.55208509458</c:v>
                </c:pt>
                <c:pt idx="35">
                  <c:v>147483.21599999999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2-45B6-BDEF-FE70ECA7C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83232"/>
        <c:axId val="78785536"/>
      </c:barChart>
      <c:catAx>
        <c:axId val="7878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78785536"/>
        <c:crosses val="autoZero"/>
        <c:auto val="1"/>
        <c:lblAlgn val="ctr"/>
        <c:lblOffset val="100"/>
        <c:noMultiLvlLbl val="0"/>
      </c:catAx>
      <c:valAx>
        <c:axId val="78785536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78783232"/>
        <c:crosses val="autoZero"/>
        <c:crossBetween val="between"/>
        <c:majorUnit val="75000"/>
        <c:dispUnits>
          <c:builtInUnit val="thousands"/>
          <c:dispUnitsLbl>
            <c:layout>
              <c:manualLayout>
                <c:xMode val="edge"/>
                <c:yMode val="edge"/>
                <c:x val="2.502957264957264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1" i="0" baseline="0">
                      <a:effectLst/>
                    </a:rPr>
                    <a:t>10^9 Euros</a:t>
                  </a:r>
                  <a:endParaRPr lang="en-GB" sz="400">
                    <a:effectLst/>
                  </a:endParaRPr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Evolution'!$T$30</c:f>
              <c:strCache>
                <c:ptCount val="1"/>
                <c:pt idx="0">
                  <c:v>Trading and AFS securities</c:v>
                </c:pt>
              </c:strCache>
            </c:strRef>
          </c:tx>
          <c:spPr>
            <a:solidFill>
              <a:srgbClr val="EEECE1"/>
            </a:solidFill>
          </c:spPr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Evolution'!$U$30:$Y$30</c:f>
              <c:numCache>
                <c:formatCode>_(* #,##0_);_(* \(#,##0\);_(* "-"??_);_(@_)</c:formatCode>
                <c:ptCount val="5"/>
                <c:pt idx="0">
                  <c:v>10311.244741449998</c:v>
                </c:pt>
                <c:pt idx="1">
                  <c:v>9748</c:v>
                </c:pt>
                <c:pt idx="2">
                  <c:v>6821.7494862762278</c:v>
                </c:pt>
                <c:pt idx="3">
                  <c:v>6110.1491598562707</c:v>
                </c:pt>
                <c:pt idx="4">
                  <c:v>5274.5074489899989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C-49AA-A06F-C66F232C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87616"/>
        <c:axId val="83889152"/>
      </c:barChart>
      <c:lineChart>
        <c:grouping val="standard"/>
        <c:varyColors val="0"/>
        <c:ser>
          <c:idx val="4"/>
          <c:order val="1"/>
          <c:tx>
            <c:strRef>
              <c:f>'Chart - Single Bank Evolution'!$T$31</c:f>
              <c:strCache>
                <c:ptCount val="1"/>
              </c:strCache>
            </c:strRef>
          </c:tx>
          <c:spPr>
            <a:ln w="38100">
              <a:solidFill>
                <a:srgbClr val="EEECE1">
                  <a:lumMod val="10000"/>
                </a:srgbClr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Evolution'!$U$31:$Y$31</c:f>
              <c:numCache>
                <c:formatCode>General</c:formatCode>
                <c:ptCount val="5"/>
                <c:pt idx="0">
                  <c:v>100</c:v>
                </c:pt>
                <c:pt idx="1">
                  <c:v>94.537567911798064</c:v>
                </c:pt>
                <c:pt idx="2">
                  <c:v>66.158350978263485</c:v>
                </c:pt>
                <c:pt idx="3">
                  <c:v>59.25714414763317</c:v>
                </c:pt>
                <c:pt idx="4">
                  <c:v>51.152965342652521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C-49AA-A06F-C66F232C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6576"/>
        <c:axId val="83895040"/>
      </c:lineChart>
      <c:catAx>
        <c:axId val="838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89152"/>
        <c:crosses val="autoZero"/>
        <c:auto val="1"/>
        <c:lblAlgn val="ctr"/>
        <c:lblOffset val="100"/>
        <c:noMultiLvlLbl val="0"/>
      </c:catAx>
      <c:valAx>
        <c:axId val="838891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887616"/>
        <c:crosses val="autoZero"/>
        <c:crossBetween val="between"/>
      </c:valAx>
      <c:valAx>
        <c:axId val="838950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896576"/>
        <c:crosses val="max"/>
        <c:crossBetween val="between"/>
      </c:valAx>
      <c:catAx>
        <c:axId val="8389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895040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534786324786322E-2"/>
          <c:y val="0.10131080246913581"/>
          <c:w val="0.92508982905982906"/>
          <c:h val="0.6250851851851851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'Summary - 2017'!$N$6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strRef>
              <c:f>'Summary - 2017'!$E$7:$E$41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</c:strCache>
            </c:strRef>
          </c:cat>
          <c:val>
            <c:numRef>
              <c:f>'Summary - 2017'!$N$7:$N$42</c:f>
              <c:numCache>
                <c:formatCode>###\ ###\ ###\ ###\ ##0</c:formatCode>
                <c:ptCount val="36"/>
                <c:pt idx="0">
                  <c:v>1888</c:v>
                </c:pt>
                <c:pt idx="1">
                  <c:v>1300.5540000000001</c:v>
                </c:pt>
                <c:pt idx="2">
                  <c:v>89048.895761228239</c:v>
                </c:pt>
                <c:pt idx="3">
                  <c:v>4466.3783932000024</c:v>
                </c:pt>
                <c:pt idx="4">
                  <c:v>8629.6862797059857</c:v>
                </c:pt>
                <c:pt idx="5">
                  <c:v>868.14300000000003</c:v>
                </c:pt>
                <c:pt idx="6">
                  <c:v>66460.918999999994</c:v>
                </c:pt>
                <c:pt idx="7">
                  <c:v>33891.320323281048</c:v>
                </c:pt>
                <c:pt idx="8">
                  <c:v>17274.033248711501</c:v>
                </c:pt>
                <c:pt idx="9">
                  <c:v>22852.906274080407</c:v>
                </c:pt>
                <c:pt idx="10">
                  <c:v>29409.494174877829</c:v>
                </c:pt>
                <c:pt idx="11">
                  <c:v>670.12317347099997</c:v>
                </c:pt>
                <c:pt idx="12">
                  <c:v>161059.30044665176</c:v>
                </c:pt>
                <c:pt idx="13">
                  <c:v>3738.4613273813579</c:v>
                </c:pt>
                <c:pt idx="14">
                  <c:v>17217.655805999999</c:v>
                </c:pt>
                <c:pt idx="15">
                  <c:v>5274.5074489899989</c:v>
                </c:pt>
                <c:pt idx="16">
                  <c:v>2625.1924762859826</c:v>
                </c:pt>
                <c:pt idx="17">
                  <c:v>92422.275062049375</c:v>
                </c:pt>
                <c:pt idx="18">
                  <c:v>7991.2250000000058</c:v>
                </c:pt>
                <c:pt idx="19">
                  <c:v>21698.377765240155</c:v>
                </c:pt>
                <c:pt idx="20">
                  <c:v>3425.6051087095002</c:v>
                </c:pt>
                <c:pt idx="21">
                  <c:v>3141.7094619542695</c:v>
                </c:pt>
                <c:pt idx="22">
                  <c:v>14419.964481330004</c:v>
                </c:pt>
                <c:pt idx="23">
                  <c:v>12692.312029277</c:v>
                </c:pt>
                <c:pt idx="24">
                  <c:v>1039.6133480322464</c:v>
                </c:pt>
                <c:pt idx="25">
                  <c:v>26685.618999999999</c:v>
                </c:pt>
                <c:pt idx="26">
                  <c:v>665.36466827053425</c:v>
                </c:pt>
                <c:pt idx="27">
                  <c:v>1903</c:v>
                </c:pt>
                <c:pt idx="28">
                  <c:v>11049.789151427049</c:v>
                </c:pt>
                <c:pt idx="29">
                  <c:v>1215.761</c:v>
                </c:pt>
                <c:pt idx="30">
                  <c:v>19956.17844141135</c:v>
                </c:pt>
                <c:pt idx="31">
                  <c:v>8628.651167119584</c:v>
                </c:pt>
                <c:pt idx="32">
                  <c:v>82505.042564920004</c:v>
                </c:pt>
                <c:pt idx="33">
                  <c:v>41837.214599493542</c:v>
                </c:pt>
                <c:pt idx="34">
                  <c:v>2696.4328969157018</c:v>
                </c:pt>
                <c:pt idx="35">
                  <c:v>27442.413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E-4AA7-A157-A43A4681F57B}"/>
            </c:ext>
          </c:extLst>
        </c:ser>
        <c:ser>
          <c:idx val="3"/>
          <c:order val="2"/>
          <c:tx>
            <c:strRef>
              <c:f>'Summary - 2017'!$O$6</c:f>
              <c:strCache>
                <c:ptCount val="1"/>
                <c:pt idx="0">
                  <c:v>Level 3 assets</c:v>
                </c:pt>
              </c:strCache>
            </c:strRef>
          </c:tx>
          <c:invertIfNegative val="0"/>
          <c:cat>
            <c:strRef>
              <c:f>'Summary - 2017'!$E$7:$E$41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</c:strCache>
            </c:strRef>
          </c:cat>
          <c:val>
            <c:numRef>
              <c:f>'Summary - 2017'!$O$7:$O$42</c:f>
              <c:numCache>
                <c:formatCode>###\ ###\ ###\ ###\ ##0</c:formatCode>
                <c:ptCount val="36"/>
                <c:pt idx="0">
                  <c:v>1343.7293259999999</c:v>
                </c:pt>
                <c:pt idx="1">
                  <c:v>498.43200000000002</c:v>
                </c:pt>
                <c:pt idx="2">
                  <c:v>17694.397171443001</c:v>
                </c:pt>
                <c:pt idx="3">
                  <c:v>376.23534810000001</c:v>
                </c:pt>
                <c:pt idx="4">
                  <c:v>1291.8579999999999</c:v>
                </c:pt>
                <c:pt idx="5">
                  <c:v>336.68799999999999</c:v>
                </c:pt>
                <c:pt idx="6">
                  <c:v>9519.1479999999992</c:v>
                </c:pt>
                <c:pt idx="7">
                  <c:v>13409.644</c:v>
                </c:pt>
                <c:pt idx="8">
                  <c:v>5519.6603112180746</c:v>
                </c:pt>
                <c:pt idx="9">
                  <c:v>4789.2216420993527</c:v>
                </c:pt>
                <c:pt idx="10">
                  <c:v>6872.1231844598205</c:v>
                </c:pt>
                <c:pt idx="11">
                  <c:v>947.09130008900001</c:v>
                </c:pt>
                <c:pt idx="12">
                  <c:v>21185.827236004101</c:v>
                </c:pt>
                <c:pt idx="13">
                  <c:v>5933.8638049380006</c:v>
                </c:pt>
                <c:pt idx="14">
                  <c:v>3421.5780329999998</c:v>
                </c:pt>
                <c:pt idx="15">
                  <c:v>842.85291014999996</c:v>
                </c:pt>
                <c:pt idx="16">
                  <c:v>162.36809021273402</c:v>
                </c:pt>
                <c:pt idx="17">
                  <c:v>11296.112730059584</c:v>
                </c:pt>
                <c:pt idx="18">
                  <c:v>2034</c:v>
                </c:pt>
                <c:pt idx="19">
                  <c:v>2854.8780516996758</c:v>
                </c:pt>
                <c:pt idx="20">
                  <c:v>2293</c:v>
                </c:pt>
                <c:pt idx="21">
                  <c:v>744.63800000000003</c:v>
                </c:pt>
                <c:pt idx="22">
                  <c:v>1360.8299857699999</c:v>
                </c:pt>
                <c:pt idx="23">
                  <c:v>4160.138859787</c:v>
                </c:pt>
                <c:pt idx="24">
                  <c:v>89.924180677271309</c:v>
                </c:pt>
                <c:pt idx="25">
                  <c:v>2342</c:v>
                </c:pt>
                <c:pt idx="26">
                  <c:v>503.59387105963401</c:v>
                </c:pt>
                <c:pt idx="27">
                  <c:v>1432</c:v>
                </c:pt>
                <c:pt idx="28">
                  <c:v>3746.4918910680003</c:v>
                </c:pt>
                <c:pt idx="29">
                  <c:v>176.28200000000001</c:v>
                </c:pt>
                <c:pt idx="30">
                  <c:v>1359.645</c:v>
                </c:pt>
                <c:pt idx="31">
                  <c:v>308.35754609226001</c:v>
                </c:pt>
                <c:pt idx="32">
                  <c:v>6194.4142179999999</c:v>
                </c:pt>
                <c:pt idx="33">
                  <c:v>1615.942632864</c:v>
                </c:pt>
                <c:pt idx="34">
                  <c:v>41.274507978228002</c:v>
                </c:pt>
                <c:pt idx="35">
                  <c:v>3462.8029999999999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E-4AA7-A157-A43A4681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78894592"/>
        <c:axId val="80875520"/>
      </c:barChart>
      <c:barChart>
        <c:barDir val="col"/>
        <c:grouping val="clustered"/>
        <c:varyColors val="0"/>
        <c:ser>
          <c:idx val="1"/>
          <c:order val="0"/>
          <c:tx>
            <c:v>OTC derivatives (RHS)</c:v>
          </c:tx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- 2017'!$M$7:$M$42</c:f>
              <c:numCache>
                <c:formatCode>###\ ###\ ###\ ###\ ##0</c:formatCode>
                <c:ptCount val="36"/>
                <c:pt idx="0">
                  <c:v>1244620</c:v>
                </c:pt>
                <c:pt idx="1">
                  <c:v>74060.596000000005</c:v>
                </c:pt>
                <c:pt idx="2">
                  <c:v>27501535.119146459</c:v>
                </c:pt>
                <c:pt idx="3">
                  <c:v>1080617.8604185774</c:v>
                </c:pt>
                <c:pt idx="4">
                  <c:v>2682654.8110000002</c:v>
                </c:pt>
                <c:pt idx="5">
                  <c:v>331698.35499999998</c:v>
                </c:pt>
                <c:pt idx="6">
                  <c:v>20262889.412</c:v>
                </c:pt>
                <c:pt idx="7">
                  <c:v>5051947.9999999991</c:v>
                </c:pt>
                <c:pt idx="8">
                  <c:v>3962698</c:v>
                </c:pt>
                <c:pt idx="9">
                  <c:v>12131158.746142227</c:v>
                </c:pt>
                <c:pt idx="10">
                  <c:v>450836.06513391668</c:v>
                </c:pt>
                <c:pt idx="11">
                  <c:v>5058400.395840615</c:v>
                </c:pt>
                <c:pt idx="12">
                  <c:v>41873167.563544497</c:v>
                </c:pt>
                <c:pt idx="13">
                  <c:v>495403.18892488803</c:v>
                </c:pt>
                <c:pt idx="14">
                  <c:v>1133588.9113380001</c:v>
                </c:pt>
                <c:pt idx="15">
                  <c:v>222167.63752499997</c:v>
                </c:pt>
                <c:pt idx="16">
                  <c:v>419116.65846658516</c:v>
                </c:pt>
                <c:pt idx="17">
                  <c:v>21130045.2628536</c:v>
                </c:pt>
                <c:pt idx="18">
                  <c:v>3800937</c:v>
                </c:pt>
                <c:pt idx="19">
                  <c:v>2618621.038560573</c:v>
                </c:pt>
                <c:pt idx="20">
                  <c:v>418935.29811467195</c:v>
                </c:pt>
                <c:pt idx="21">
                  <c:v>466889.451</c:v>
                </c:pt>
                <c:pt idx="22">
                  <c:v>1803413.429639294</c:v>
                </c:pt>
                <c:pt idx="23">
                  <c:v>4221508.5159171931</c:v>
                </c:pt>
                <c:pt idx="24">
                  <c:v>249678.64255595961</c:v>
                </c:pt>
                <c:pt idx="25">
                  <c:v>7228676.5959999999</c:v>
                </c:pt>
                <c:pt idx="26">
                  <c:v>150524.49806759966</c:v>
                </c:pt>
                <c:pt idx="27">
                  <c:v>2910541</c:v>
                </c:pt>
                <c:pt idx="28">
                  <c:v>15748876.564091172</c:v>
                </c:pt>
                <c:pt idx="29">
                  <c:v>167236.405</c:v>
                </c:pt>
                <c:pt idx="30">
                  <c:v>4673700.3049999997</c:v>
                </c:pt>
                <c:pt idx="31">
                  <c:v>1573571.797717836</c:v>
                </c:pt>
                <c:pt idx="32">
                  <c:v>15307275.988652</c:v>
                </c:pt>
                <c:pt idx="33">
                  <c:v>5113788.8757729763</c:v>
                </c:pt>
                <c:pt idx="34">
                  <c:v>703504.82952581707</c:v>
                </c:pt>
                <c:pt idx="35">
                  <c:v>2329743.9679999999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E-4AA7-A157-A43A4681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100"/>
        <c:axId val="84059264"/>
        <c:axId val="80877440"/>
      </c:barChart>
      <c:catAx>
        <c:axId val="7889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80875520"/>
        <c:crosses val="autoZero"/>
        <c:auto val="1"/>
        <c:lblAlgn val="ctr"/>
        <c:lblOffset val="100"/>
        <c:noMultiLvlLbl val="0"/>
      </c:catAx>
      <c:valAx>
        <c:axId val="8087552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78894592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 Euros</a:t>
                  </a:r>
                </a:p>
              </c:rich>
            </c:tx>
          </c:dispUnitsLbl>
        </c:dispUnits>
      </c:valAx>
      <c:valAx>
        <c:axId val="808774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</a:t>
                </a:r>
                <a:r>
                  <a:rPr lang="en-GB" sz="1000" b="1" i="0" u="none" strike="noStrike" baseline="0">
                    <a:effectLst/>
                  </a:rPr>
                  <a:t>^12 Euros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4547547008547006"/>
              <c:y val="1.4604938271604937E-3"/>
            </c:manualLayout>
          </c:layout>
          <c:overlay val="0"/>
        </c:title>
        <c:numFmt formatCode="###\ ###\ ###\ ###\ ##0" sourceLinked="1"/>
        <c:majorTickMark val="out"/>
        <c:minorTickMark val="none"/>
        <c:tickLblPos val="nextTo"/>
        <c:crossAx val="84059264"/>
        <c:crosses val="max"/>
        <c:crossBetween val="between"/>
        <c:dispUnits>
          <c:builtInUnit val="millions"/>
        </c:dispUnits>
      </c:valAx>
      <c:catAx>
        <c:axId val="8405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7744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8.4651851851851853E-2"/>
          <c:w val="0.95648094305169062"/>
          <c:h val="0.62056820987654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- 2017'!$P$6</c:f>
              <c:strCache>
                <c:ptCount val="1"/>
                <c:pt idx="0">
                  <c:v>Cross-jurisdictional claims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- 2017'!$P$7:$P$42</c:f>
              <c:numCache>
                <c:formatCode>###\ ###\ ###\ ###\ ##0</c:formatCode>
                <c:ptCount val="36"/>
                <c:pt idx="0">
                  <c:v>119217</c:v>
                </c:pt>
                <c:pt idx="1">
                  <c:v>22569.888999999999</c:v>
                </c:pt>
                <c:pt idx="2">
                  <c:v>752595.15582532506</c:v>
                </c:pt>
                <c:pt idx="3">
                  <c:v>31210.036</c:v>
                </c:pt>
                <c:pt idx="4">
                  <c:v>356646.99099999998</c:v>
                </c:pt>
                <c:pt idx="5">
                  <c:v>12443.135</c:v>
                </c:pt>
                <c:pt idx="6">
                  <c:v>942044.52899999998</c:v>
                </c:pt>
                <c:pt idx="7">
                  <c:v>183554.50691827293</c:v>
                </c:pt>
                <c:pt idx="8">
                  <c:v>184011</c:v>
                </c:pt>
                <c:pt idx="9">
                  <c:v>377112.3269252599</c:v>
                </c:pt>
                <c:pt idx="10">
                  <c:v>94417.224245376376</c:v>
                </c:pt>
                <c:pt idx="11">
                  <c:v>181264.89326036102</c:v>
                </c:pt>
                <c:pt idx="12">
                  <c:v>695472</c:v>
                </c:pt>
                <c:pt idx="13">
                  <c:v>101204.73969243</c:v>
                </c:pt>
                <c:pt idx="14">
                  <c:v>79266.313334000006</c:v>
                </c:pt>
                <c:pt idx="15">
                  <c:v>121194.01527878</c:v>
                </c:pt>
                <c:pt idx="16">
                  <c:v>110517.88244198376</c:v>
                </c:pt>
                <c:pt idx="17">
                  <c:v>1341440.6017366778</c:v>
                </c:pt>
                <c:pt idx="18">
                  <c:v>720420.10499999998</c:v>
                </c:pt>
                <c:pt idx="19">
                  <c:v>169257.57594400001</c:v>
                </c:pt>
                <c:pt idx="20">
                  <c:v>123662</c:v>
                </c:pt>
                <c:pt idx="21">
                  <c:v>48835.853999999999</c:v>
                </c:pt>
                <c:pt idx="22">
                  <c:v>66938.182866999996</c:v>
                </c:pt>
                <c:pt idx="23">
                  <c:v>59023.026732719001</c:v>
                </c:pt>
                <c:pt idx="24">
                  <c:v>4078.9874108829999</c:v>
                </c:pt>
                <c:pt idx="25">
                  <c:v>344638</c:v>
                </c:pt>
                <c:pt idx="26">
                  <c:v>8532.7661145550992</c:v>
                </c:pt>
                <c:pt idx="27">
                  <c:v>221848</c:v>
                </c:pt>
                <c:pt idx="28">
                  <c:v>234374.66881102911</c:v>
                </c:pt>
                <c:pt idx="29">
                  <c:v>57486.855000000003</c:v>
                </c:pt>
                <c:pt idx="30">
                  <c:v>935174.42299999995</c:v>
                </c:pt>
                <c:pt idx="31">
                  <c:v>94830.593953452029</c:v>
                </c:pt>
                <c:pt idx="32">
                  <c:v>474260.66830399999</c:v>
                </c:pt>
                <c:pt idx="33">
                  <c:v>497017.25841206044</c:v>
                </c:pt>
                <c:pt idx="34">
                  <c:v>34091.838756513425</c:v>
                </c:pt>
                <c:pt idx="35">
                  <c:v>466824.51400000002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3-4C96-8589-F8714E720D2E}"/>
            </c:ext>
          </c:extLst>
        </c:ser>
        <c:ser>
          <c:idx val="1"/>
          <c:order val="1"/>
          <c:tx>
            <c:strRef>
              <c:f>'Summary - 2017'!$Q$6</c:f>
              <c:strCache>
                <c:ptCount val="1"/>
                <c:pt idx="0">
                  <c:v>Cross-jurisdictional liabilities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- 2017'!$Q$7:$Q$42</c:f>
              <c:numCache>
                <c:formatCode>###\ ###\ ###\ ###\ ##0</c:formatCode>
                <c:ptCount val="36"/>
                <c:pt idx="0">
                  <c:v>119705.74973499999</c:v>
                </c:pt>
                <c:pt idx="1">
                  <c:v>5105.1059999999998</c:v>
                </c:pt>
                <c:pt idx="2">
                  <c:v>558075.13280243706</c:v>
                </c:pt>
                <c:pt idx="3">
                  <c:v>12887.446</c:v>
                </c:pt>
                <c:pt idx="4">
                  <c:v>330276.64399999997</c:v>
                </c:pt>
                <c:pt idx="5">
                  <c:v>17971.491000000002</c:v>
                </c:pt>
                <c:pt idx="6">
                  <c:v>871025.90099999995</c:v>
                </c:pt>
                <c:pt idx="7">
                  <c:v>166076.959454</c:v>
                </c:pt>
                <c:pt idx="8">
                  <c:v>110015</c:v>
                </c:pt>
                <c:pt idx="9">
                  <c:v>293870.50040398294</c:v>
                </c:pt>
                <c:pt idx="10">
                  <c:v>84037.941036428965</c:v>
                </c:pt>
                <c:pt idx="11">
                  <c:v>208437.58873978301</c:v>
                </c:pt>
                <c:pt idx="12">
                  <c:v>544092</c:v>
                </c:pt>
                <c:pt idx="13">
                  <c:v>69241.443959723372</c:v>
                </c:pt>
                <c:pt idx="14">
                  <c:v>31519.626256</c:v>
                </c:pt>
                <c:pt idx="15">
                  <c:v>94982.787626549994</c:v>
                </c:pt>
                <c:pt idx="16">
                  <c:v>68212.271517089306</c:v>
                </c:pt>
                <c:pt idx="17">
                  <c:v>1163205.0454584779</c:v>
                </c:pt>
                <c:pt idx="18">
                  <c:v>594215</c:v>
                </c:pt>
                <c:pt idx="19">
                  <c:v>121014.51540199999</c:v>
                </c:pt>
                <c:pt idx="20">
                  <c:v>171266</c:v>
                </c:pt>
                <c:pt idx="21">
                  <c:v>9626.6040310000008</c:v>
                </c:pt>
                <c:pt idx="22">
                  <c:v>13402.711732</c:v>
                </c:pt>
                <c:pt idx="23">
                  <c:v>107561.737108424</c:v>
                </c:pt>
                <c:pt idx="24">
                  <c:v>887.28423265818242</c:v>
                </c:pt>
                <c:pt idx="25">
                  <c:v>309756</c:v>
                </c:pt>
                <c:pt idx="26">
                  <c:v>4014.0439340896282</c:v>
                </c:pt>
                <c:pt idx="27">
                  <c:v>68673.254057585</c:v>
                </c:pt>
                <c:pt idx="28">
                  <c:v>201388.17104620871</c:v>
                </c:pt>
                <c:pt idx="29">
                  <c:v>57836.733999999997</c:v>
                </c:pt>
                <c:pt idx="30">
                  <c:v>809432.8499400001</c:v>
                </c:pt>
                <c:pt idx="31">
                  <c:v>185596.07471728203</c:v>
                </c:pt>
                <c:pt idx="32">
                  <c:v>386830.43403902004</c:v>
                </c:pt>
                <c:pt idx="33">
                  <c:v>403245.02641352382</c:v>
                </c:pt>
                <c:pt idx="34">
                  <c:v>14149.238156084219</c:v>
                </c:pt>
                <c:pt idx="35">
                  <c:v>410265.22499999998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3-4C96-8589-F8714E720D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59872"/>
        <c:axId val="99558912"/>
      </c:barChart>
      <c:catAx>
        <c:axId val="8415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99558912"/>
        <c:crosses val="autoZero"/>
        <c:auto val="1"/>
        <c:lblAlgn val="ctr"/>
        <c:lblOffset val="100"/>
        <c:noMultiLvlLbl val="0"/>
      </c:catAx>
      <c:valAx>
        <c:axId val="9955891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84159872"/>
        <c:crosses val="autoZero"/>
        <c:crossBetween val="between"/>
        <c:dispUnits>
          <c:builtInUnit val="thousands"/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0.11698993055555555"/>
          <c:w val="0.92067205128205132"/>
          <c:h val="0.63166882716049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- 2017'!$K$6</c:f>
              <c:strCache>
                <c:ptCount val="1"/>
                <c:pt idx="0">
                  <c:v>Assets under custody</c:v>
                </c:pt>
              </c:strCache>
            </c:strRef>
          </c:tx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- 2017'!$K$7:$K$42</c:f>
              <c:numCache>
                <c:formatCode>###\ ###\ ###\ ###\ ##0</c:formatCode>
                <c:ptCount val="36"/>
                <c:pt idx="0">
                  <c:v>187153.95671299999</c:v>
                </c:pt>
                <c:pt idx="1">
                  <c:v>11810.723</c:v>
                </c:pt>
                <c:pt idx="2">
                  <c:v>114566.685093679</c:v>
                </c:pt>
                <c:pt idx="3">
                  <c:v>102999.48627739001</c:v>
                </c:pt>
                <c:pt idx="4">
                  <c:v>786157.48400000005</c:v>
                </c:pt>
                <c:pt idx="5">
                  <c:v>37721.14</c:v>
                </c:pt>
                <c:pt idx="6">
                  <c:v>5411303.4529999997</c:v>
                </c:pt>
                <c:pt idx="7">
                  <c:v>89874.073000000004</c:v>
                </c:pt>
                <c:pt idx="8">
                  <c:v>317455</c:v>
                </c:pt>
                <c:pt idx="9">
                  <c:v>2656000</c:v>
                </c:pt>
                <c:pt idx="10">
                  <c:v>265598.38395460998</c:v>
                </c:pt>
                <c:pt idx="11">
                  <c:v>152881.97332854901</c:v>
                </c:pt>
                <c:pt idx="12">
                  <c:v>3118809.2569913319</c:v>
                </c:pt>
                <c:pt idx="13">
                  <c:v>146743.49359200001</c:v>
                </c:pt>
                <c:pt idx="14">
                  <c:v>936047.503868</c:v>
                </c:pt>
                <c:pt idx="15">
                  <c:v>194407.386</c:v>
                </c:pt>
                <c:pt idx="16">
                  <c:v>233488.03066450308</c:v>
                </c:pt>
                <c:pt idx="17">
                  <c:v>6459190.3313402254</c:v>
                </c:pt>
                <c:pt idx="18">
                  <c:v>189815.55</c:v>
                </c:pt>
                <c:pt idx="19">
                  <c:v>380807.9713372775</c:v>
                </c:pt>
                <c:pt idx="20">
                  <c:v>258825.74530400001</c:v>
                </c:pt>
                <c:pt idx="21">
                  <c:v>195249.22106948</c:v>
                </c:pt>
                <c:pt idx="22">
                  <c:v>290589.06051118998</c:v>
                </c:pt>
                <c:pt idx="23">
                  <c:v>31492.397692037001</c:v>
                </c:pt>
                <c:pt idx="24">
                  <c:v>0</c:v>
                </c:pt>
                <c:pt idx="25">
                  <c:v>720000</c:v>
                </c:pt>
                <c:pt idx="26">
                  <c:v>108337.519952118</c:v>
                </c:pt>
                <c:pt idx="27">
                  <c:v>10</c:v>
                </c:pt>
                <c:pt idx="28">
                  <c:v>27407.774763869002</c:v>
                </c:pt>
                <c:pt idx="29">
                  <c:v>76424.048999999999</c:v>
                </c:pt>
                <c:pt idx="30">
                  <c:v>1016219</c:v>
                </c:pt>
                <c:pt idx="31">
                  <c:v>817347.11274073867</c:v>
                </c:pt>
                <c:pt idx="32">
                  <c:v>2404634.5460343999</c:v>
                </c:pt>
                <c:pt idx="33">
                  <c:v>1088639.1640249239</c:v>
                </c:pt>
                <c:pt idx="34">
                  <c:v>187758.89945372494</c:v>
                </c:pt>
                <c:pt idx="35">
                  <c:v>385151.511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C-4923-BFA8-982930537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6"/>
        <c:overlap val="-100"/>
        <c:axId val="356737024"/>
        <c:axId val="356761984"/>
      </c:barChart>
      <c:barChart>
        <c:barDir val="col"/>
        <c:grouping val="clustered"/>
        <c:varyColors val="0"/>
        <c:ser>
          <c:idx val="0"/>
          <c:order val="1"/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- 2017'!$R$7:$R$42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232C-4923-BFA8-98293053736F}"/>
            </c:ext>
          </c:extLst>
        </c:ser>
        <c:ser>
          <c:idx val="2"/>
          <c:order val="2"/>
          <c:tx>
            <c:v>Underwriting activity (RHS)</c:v>
          </c:tx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- 2017'!$L$7:$L$42</c:f>
              <c:numCache>
                <c:formatCode>###\ ###\ ###\ ###\ ##0</c:formatCode>
                <c:ptCount val="36"/>
                <c:pt idx="0">
                  <c:v>11873</c:v>
                </c:pt>
                <c:pt idx="1">
                  <c:v>0</c:v>
                </c:pt>
                <c:pt idx="2">
                  <c:v>276942.38251396664</c:v>
                </c:pt>
                <c:pt idx="3">
                  <c:v>8140.898972</c:v>
                </c:pt>
                <c:pt idx="4">
                  <c:v>30373.62977363</c:v>
                </c:pt>
                <c:pt idx="5">
                  <c:v>959.23400000000004</c:v>
                </c:pt>
                <c:pt idx="6">
                  <c:v>200275.58900000001</c:v>
                </c:pt>
                <c:pt idx="7">
                  <c:v>37832.427795000003</c:v>
                </c:pt>
                <c:pt idx="8">
                  <c:v>39661</c:v>
                </c:pt>
                <c:pt idx="9">
                  <c:v>84496.550587551479</c:v>
                </c:pt>
                <c:pt idx="10">
                  <c:v>2446.0569999999998</c:v>
                </c:pt>
                <c:pt idx="11">
                  <c:v>20795.578240119001</c:v>
                </c:pt>
                <c:pt idx="12">
                  <c:v>249814.09999999998</c:v>
                </c:pt>
                <c:pt idx="13">
                  <c:v>20426.755281757203</c:v>
                </c:pt>
                <c:pt idx="14">
                  <c:v>17105.330720000002</c:v>
                </c:pt>
                <c:pt idx="15">
                  <c:v>5272.5230725116107</c:v>
                </c:pt>
                <c:pt idx="16">
                  <c:v>7715.8427950434179</c:v>
                </c:pt>
                <c:pt idx="17">
                  <c:v>184370.30374130941</c:v>
                </c:pt>
                <c:pt idx="18">
                  <c:v>37659</c:v>
                </c:pt>
                <c:pt idx="19">
                  <c:v>23419.382000000001</c:v>
                </c:pt>
                <c:pt idx="20">
                  <c:v>146.30000000000001</c:v>
                </c:pt>
                <c:pt idx="21">
                  <c:v>508.77983329000006</c:v>
                </c:pt>
                <c:pt idx="22">
                  <c:v>22510.511708425911</c:v>
                </c:pt>
                <c:pt idx="23">
                  <c:v>25864.770131236</c:v>
                </c:pt>
                <c:pt idx="24">
                  <c:v>0</c:v>
                </c:pt>
                <c:pt idx="25">
                  <c:v>76203.241999999998</c:v>
                </c:pt>
                <c:pt idx="26">
                  <c:v>1867.0499321</c:v>
                </c:pt>
                <c:pt idx="27">
                  <c:v>7177</c:v>
                </c:pt>
                <c:pt idx="28">
                  <c:v>49293.870470723494</c:v>
                </c:pt>
                <c:pt idx="29">
                  <c:v>572.65599999999995</c:v>
                </c:pt>
                <c:pt idx="30">
                  <c:v>58496.466139023774</c:v>
                </c:pt>
                <c:pt idx="31">
                  <c:v>383.24575616657017</c:v>
                </c:pt>
                <c:pt idx="32">
                  <c:v>109976.14866572</c:v>
                </c:pt>
                <c:pt idx="33">
                  <c:v>34995.413984160004</c:v>
                </c:pt>
                <c:pt idx="34">
                  <c:v>65.769520165692001</c:v>
                </c:pt>
                <c:pt idx="35">
                  <c:v>59587.078999999998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C-4923-BFA8-982930537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358807040"/>
        <c:axId val="356767616"/>
      </c:barChart>
      <c:catAx>
        <c:axId val="35673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356761984"/>
        <c:crosses val="autoZero"/>
        <c:auto val="1"/>
        <c:lblAlgn val="ctr"/>
        <c:lblOffset val="100"/>
        <c:noMultiLvlLbl val="0"/>
      </c:catAx>
      <c:valAx>
        <c:axId val="35676198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356737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 Euros</a:t>
                  </a:r>
                </a:p>
              </c:rich>
            </c:tx>
          </c:dispUnitsLbl>
        </c:dispUnits>
      </c:valAx>
      <c:valAx>
        <c:axId val="356767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58807040"/>
        <c:crosses val="max"/>
        <c:crossBetween val="between"/>
        <c:dispUnits>
          <c:builtInUnit val="thousands"/>
        </c:dispUnits>
      </c:valAx>
      <c:catAx>
        <c:axId val="35880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767616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82735042735037E-2"/>
          <c:y val="0.11698993055555555"/>
          <c:w val="0.95540709401709401"/>
          <c:h val="0.632924691358024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'Summary - 2017'!$J$6</c:f>
              <c:strCache>
                <c:ptCount val="1"/>
                <c:pt idx="0">
                  <c:v>Payments activity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'Summary - 2017'!$E$7:$E$42</c:f>
              <c:strCache>
                <c:ptCount val="36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Nykredit</c:v>
                </c:pt>
                <c:pt idx="27">
                  <c:v>Rabobank</c:v>
                </c:pt>
                <c:pt idx="28">
                  <c:v>RBS</c:v>
                </c:pt>
                <c:pt idx="29">
                  <c:v>Sabadell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- 2017'!$J$7:$J$42</c:f>
              <c:numCache>
                <c:formatCode>###\ ###\ ###\ ###\ ##0</c:formatCode>
                <c:ptCount val="36"/>
                <c:pt idx="0">
                  <c:v>10315795</c:v>
                </c:pt>
                <c:pt idx="1">
                  <c:v>194635.7</c:v>
                </c:pt>
                <c:pt idx="2">
                  <c:v>44140426.420855217</c:v>
                </c:pt>
                <c:pt idx="3">
                  <c:v>2056688.746</c:v>
                </c:pt>
                <c:pt idx="4">
                  <c:v>6524536.9224534342</c:v>
                </c:pt>
                <c:pt idx="5">
                  <c:v>914724.21100000001</c:v>
                </c:pt>
                <c:pt idx="6">
                  <c:v>41862460.236911923</c:v>
                </c:pt>
                <c:pt idx="7">
                  <c:v>20522902.369566504</c:v>
                </c:pt>
                <c:pt idx="8">
                  <c:v>25733367.812578127</c:v>
                </c:pt>
                <c:pt idx="9">
                  <c:v>27393632.487020269</c:v>
                </c:pt>
                <c:pt idx="10">
                  <c:v>5857924.7414706554</c:v>
                </c:pt>
                <c:pt idx="11">
                  <c:v>653220.86445979599</c:v>
                </c:pt>
                <c:pt idx="12">
                  <c:v>96093441.395061776</c:v>
                </c:pt>
                <c:pt idx="13">
                  <c:v>14445786.573700964</c:v>
                </c:pt>
                <c:pt idx="14">
                  <c:v>6692884.0611640001</c:v>
                </c:pt>
                <c:pt idx="15">
                  <c:v>8018405.5640000002</c:v>
                </c:pt>
                <c:pt idx="16">
                  <c:v>8651812.2899641711</c:v>
                </c:pt>
                <c:pt idx="17">
                  <c:v>84732260.854291812</c:v>
                </c:pt>
                <c:pt idx="18">
                  <c:v>26954151.210420217</c:v>
                </c:pt>
                <c:pt idx="19">
                  <c:v>10294598.201533144</c:v>
                </c:pt>
                <c:pt idx="20">
                  <c:v>4057329.4087167801</c:v>
                </c:pt>
                <c:pt idx="21">
                  <c:v>1542047.2940304966</c:v>
                </c:pt>
                <c:pt idx="22">
                  <c:v>4918238.5533699999</c:v>
                </c:pt>
                <c:pt idx="23">
                  <c:v>13760547.999821348</c:v>
                </c:pt>
                <c:pt idx="24">
                  <c:v>719820.61240996723</c:v>
                </c:pt>
                <c:pt idx="25">
                  <c:v>27555231.839000002</c:v>
                </c:pt>
                <c:pt idx="26">
                  <c:v>5721.2598978112583</c:v>
                </c:pt>
                <c:pt idx="27">
                  <c:v>17560415.07353206</c:v>
                </c:pt>
                <c:pt idx="28">
                  <c:v>32567741.176981188</c:v>
                </c:pt>
                <c:pt idx="29">
                  <c:v>239967.671</c:v>
                </c:pt>
                <c:pt idx="30">
                  <c:v>12622725.138009258</c:v>
                </c:pt>
                <c:pt idx="31">
                  <c:v>19504830.130656071</c:v>
                </c:pt>
                <c:pt idx="32">
                  <c:v>28208825.376822818</c:v>
                </c:pt>
                <c:pt idx="33">
                  <c:v>25444845.237306237</c:v>
                </c:pt>
                <c:pt idx="34">
                  <c:v>8759769.1620757673</c:v>
                </c:pt>
                <c:pt idx="35">
                  <c:v>13026642.532024559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9-4D2D-A946-943864FDB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470742912"/>
        <c:axId val="472252800"/>
      </c:barChart>
      <c:catAx>
        <c:axId val="47074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472252800"/>
        <c:crosses val="autoZero"/>
        <c:auto val="1"/>
        <c:lblAlgn val="ctr"/>
        <c:lblOffset val="100"/>
        <c:noMultiLvlLbl val="0"/>
      </c:catAx>
      <c:valAx>
        <c:axId val="47225280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470742912"/>
        <c:crosses val="autoZero"/>
        <c:crossBetween val="between"/>
        <c:majorUnit val="15000000"/>
        <c:minorUnit val="30000"/>
        <c:dispUnits>
          <c:builtInUnit val="millions"/>
          <c:dispUnitsLbl>
            <c:layout>
              <c:manualLayout>
                <c:xMode val="edge"/>
                <c:yMode val="edge"/>
                <c:x val="1.632888888888888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^12 Euros</a:t>
                  </a:r>
                  <a:endParaRPr lang="en-US"/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'Charts - 5yr'!$B$2:$F$2</c:f>
          <c:strCache>
            <c:ptCount val="5"/>
            <c:pt idx="0">
              <c:v>Payments activity 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2751965811965817E-2"/>
          <c:y val="9.8091071428571444E-2"/>
          <c:w val="0.9380279487179487"/>
          <c:h val="0.75378444444444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- 5yr'!$Y$9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</c:spPr>
          <c:invertIfNegative val="0"/>
          <c:dLbls>
            <c:delete val="1"/>
          </c:dLbls>
          <c:cat>
            <c:strRef>
              <c:f>'Charts - 5yr'!$X$10:$X$48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- 5yr'!$Y$10:$Y$48</c:f>
              <c:numCache>
                <c:formatCode>_(* #,##0_);_(* \(#,##0\);_(* "-"??_);_(@_)</c:formatCode>
                <c:ptCount val="39"/>
                <c:pt idx="0">
                  <c:v>574979.28140841157</c:v>
                </c:pt>
                <c:pt idx="1">
                  <c:v>784561.17113762209</c:v>
                </c:pt>
                <c:pt idx="2">
                  <c:v>442880.09</c:v>
                </c:pt>
                <c:pt idx="3">
                  <c:v>39112492.711110696</c:v>
                </c:pt>
                <c:pt idx="4">
                  <c:v>2694467.2132430645</c:v>
                </c:pt>
                <c:pt idx="5">
                  <c:v>6048306.3802728523</c:v>
                </c:pt>
                <c:pt idx="6">
                  <c:v>#N/A</c:v>
                </c:pt>
                <c:pt idx="7">
                  <c:v>49556784.210087873</c:v>
                </c:pt>
                <c:pt idx="8">
                  <c:v>24395138.554522105</c:v>
                </c:pt>
                <c:pt idx="9">
                  <c:v>27556575.86131496</c:v>
                </c:pt>
                <c:pt idx="10">
                  <c:v>20175277</c:v>
                </c:pt>
                <c:pt idx="11">
                  <c:v>5347472.2594455341</c:v>
                </c:pt>
                <c:pt idx="12">
                  <c:v>290406.17210109666</c:v>
                </c:pt>
                <c:pt idx="13">
                  <c:v>164892429.8037473</c:v>
                </c:pt>
                <c:pt idx="14">
                  <c:v>13245970.683315551</c:v>
                </c:pt>
                <c:pt idx="15">
                  <c:v>4100120.248890148</c:v>
                </c:pt>
                <c:pt idx="16">
                  <c:v>5888810.952071025</c:v>
                </c:pt>
                <c:pt idx="17">
                  <c:v>12918112.16156131</c:v>
                </c:pt>
                <c:pt idx="18">
                  <c:v>2116724.6141202315</c:v>
                </c:pt>
                <c:pt idx="19">
                  <c:v>56572184.993503354</c:v>
                </c:pt>
                <c:pt idx="20">
                  <c:v>19088070.55060555</c:v>
                </c:pt>
                <c:pt idx="21">
                  <c:v>10485571.55860276</c:v>
                </c:pt>
                <c:pt idx="22">
                  <c:v>4124870.8889150168</c:v>
                </c:pt>
                <c:pt idx="23">
                  <c:v>2376029.2774501103</c:v>
                </c:pt>
                <c:pt idx="24">
                  <c:v>4615120.8438748792</c:v>
                </c:pt>
                <c:pt idx="25">
                  <c:v>32207618.697860066</c:v>
                </c:pt>
                <c:pt idx="26">
                  <c:v>1021557.7089330708</c:v>
                </c:pt>
                <c:pt idx="27">
                  <c:v>13532755.093936101</c:v>
                </c:pt>
                <c:pt idx="28">
                  <c:v>4901116.0484523475</c:v>
                </c:pt>
                <c:pt idx="29">
                  <c:v>#N/A</c:v>
                </c:pt>
                <c:pt idx="30">
                  <c:v>18966425.467164461</c:v>
                </c:pt>
                <c:pt idx="31">
                  <c:v>47446896.829188056</c:v>
                </c:pt>
                <c:pt idx="32">
                  <c:v>#N/A</c:v>
                </c:pt>
                <c:pt idx="33">
                  <c:v>11527072.658070989</c:v>
                </c:pt>
                <c:pt idx="34">
                  <c:v>5428709.1833614521</c:v>
                </c:pt>
                <c:pt idx="35">
                  <c:v>23531908.421071917</c:v>
                </c:pt>
                <c:pt idx="36">
                  <c:v>14221183.393390618</c:v>
                </c:pt>
                <c:pt idx="37">
                  <c:v>3043025.4850084134</c:v>
                </c:pt>
                <c:pt idx="38">
                  <c:v>6969024.1521668797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7-4135-8585-CFDF58A719B9}"/>
            </c:ext>
          </c:extLst>
        </c:ser>
        <c:ser>
          <c:idx val="1"/>
          <c:order val="1"/>
          <c:tx>
            <c:strRef>
              <c:f>'Charts - 5yr'!$Z$9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 w="19050"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'Charts - 5yr'!$X$10:$X$48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- 5yr'!$Z$10:$Z$48</c:f>
              <c:numCache>
                <c:formatCode>_(* #,##0_);_(* \(#,##0\);_(* "-"??_);_(@_)</c:formatCode>
                <c:ptCount val="39"/>
                <c:pt idx="0">
                  <c:v>3882985.9695718423</c:v>
                </c:pt>
                <c:pt idx="1">
                  <c:v>721235.90693060542</c:v>
                </c:pt>
                <c:pt idx="2">
                  <c:v>619887.96846939519</c:v>
                </c:pt>
                <c:pt idx="3">
                  <c:v>40504697.082223125</c:v>
                </c:pt>
                <c:pt idx="4">
                  <c:v>2074094.7699363541</c:v>
                </c:pt>
                <c:pt idx="5">
                  <c:v>4796775.3059920901</c:v>
                </c:pt>
                <c:pt idx="6">
                  <c:v>944913.67129792448</c:v>
                </c:pt>
                <c:pt idx="7">
                  <c:v>43413380.658571333</c:v>
                </c:pt>
                <c:pt idx="8">
                  <c:v>32434761.032316126</c:v>
                </c:pt>
                <c:pt idx="9">
                  <c:v>28472574.364551596</c:v>
                </c:pt>
                <c:pt idx="10">
                  <c:v>22645227.82505478</c:v>
                </c:pt>
                <c:pt idx="11">
                  <c:v>8889415.5088401809</c:v>
                </c:pt>
                <c:pt idx="12">
                  <c:v>327370.87031271099</c:v>
                </c:pt>
                <c:pt idx="13">
                  <c:v>135495731.89599133</c:v>
                </c:pt>
                <c:pt idx="14">
                  <c:v>7448913.8067882126</c:v>
                </c:pt>
                <c:pt idx="15">
                  <c:v>4687097.4666340249</c:v>
                </c:pt>
                <c:pt idx="16">
                  <c:v>6934584.4781486355</c:v>
                </c:pt>
                <c:pt idx="17">
                  <c:v>10942048.072190708</c:v>
                </c:pt>
                <c:pt idx="18">
                  <c:v>3159307.1994127496</c:v>
                </c:pt>
                <c:pt idx="19">
                  <c:v>73504639.543566108</c:v>
                </c:pt>
                <c:pt idx="20">
                  <c:v>20698585.693227395</c:v>
                </c:pt>
                <c:pt idx="21">
                  <c:v>10162252.837274386</c:v>
                </c:pt>
                <c:pt idx="22">
                  <c:v>5024857.4784810441</c:v>
                </c:pt>
                <c:pt idx="23">
                  <c:v>2688873.8371085892</c:v>
                </c:pt>
                <c:pt idx="24">
                  <c:v>4461538.7374079162</c:v>
                </c:pt>
                <c:pt idx="25">
                  <c:v>36204728.355816267</c:v>
                </c:pt>
                <c:pt idx="26">
                  <c:v>407980.9492353088</c:v>
                </c:pt>
                <c:pt idx="27">
                  <c:v>29011786.181709673</c:v>
                </c:pt>
                <c:pt idx="28">
                  <c:v>710414.27243280178</c:v>
                </c:pt>
                <c:pt idx="29">
                  <c:v>#N/A</c:v>
                </c:pt>
                <c:pt idx="30">
                  <c:v>13311174.541917887</c:v>
                </c:pt>
                <c:pt idx="31">
                  <c:v>50421669.428470828</c:v>
                </c:pt>
                <c:pt idx="32">
                  <c:v>#N/A</c:v>
                </c:pt>
                <c:pt idx="33">
                  <c:v>13052266.064437566</c:v>
                </c:pt>
                <c:pt idx="34">
                  <c:v>5680476.1497458341</c:v>
                </c:pt>
                <c:pt idx="35">
                  <c:v>27650483.686409906</c:v>
                </c:pt>
                <c:pt idx="36">
                  <c:v>26296209.58568304</c:v>
                </c:pt>
                <c:pt idx="37">
                  <c:v>3133545.6692732708</c:v>
                </c:pt>
                <c:pt idx="38">
                  <c:v>9690155.4469751362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7-4135-8585-CFDF58A719B9}"/>
            </c:ext>
          </c:extLst>
        </c:ser>
        <c:ser>
          <c:idx val="2"/>
          <c:order val="2"/>
          <c:tx>
            <c:strRef>
              <c:f>'Charts - 5yr'!$AA$9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delete val="1"/>
          </c:dLbls>
          <c:cat>
            <c:strRef>
              <c:f>'Charts - 5yr'!$X$10:$X$48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- 5yr'!$AA$10:$AA$48</c:f>
              <c:numCache>
                <c:formatCode>_(* #,##0_);_(* \(#,##0\);_(* "-"??_);_(@_)</c:formatCode>
                <c:ptCount val="39"/>
                <c:pt idx="0">
                  <c:v>3950733.0329999998</c:v>
                </c:pt>
                <c:pt idx="1">
                  <c:v>#N/A</c:v>
                </c:pt>
                <c:pt idx="2">
                  <c:v>647221.022</c:v>
                </c:pt>
                <c:pt idx="3">
                  <c:v>41394627.703174569</c:v>
                </c:pt>
                <c:pt idx="4">
                  <c:v>1880556.9382224532</c:v>
                </c:pt>
                <c:pt idx="5">
                  <c:v>7016612.3008531611</c:v>
                </c:pt>
                <c:pt idx="6">
                  <c:v>1106341.9472340001</c:v>
                </c:pt>
                <c:pt idx="7">
                  <c:v>32792633.702105805</c:v>
                </c:pt>
                <c:pt idx="8">
                  <c:v>30662128.021811843</c:v>
                </c:pt>
                <c:pt idx="9">
                  <c:v>29353770.151653253</c:v>
                </c:pt>
                <c:pt idx="10">
                  <c:v>29391100.839086857</c:v>
                </c:pt>
                <c:pt idx="11">
                  <c:v>14275835.543544147</c:v>
                </c:pt>
                <c:pt idx="12">
                  <c:v>592554.29048925883</c:v>
                </c:pt>
                <c:pt idx="13">
                  <c:v>112106156.05240008</c:v>
                </c:pt>
                <c:pt idx="14">
                  <c:v>23275469.052846469</c:v>
                </c:pt>
                <c:pt idx="15">
                  <c:v>5057101.8664349308</c:v>
                </c:pt>
                <c:pt idx="16">
                  <c:v>10834162.050528999</c:v>
                </c:pt>
                <c:pt idx="17">
                  <c:v>12033542.969189277</c:v>
                </c:pt>
                <c:pt idx="18">
                  <c:v>#N/A</c:v>
                </c:pt>
                <c:pt idx="19">
                  <c:v>82344110.621764854</c:v>
                </c:pt>
                <c:pt idx="20">
                  <c:v>21107558.896766856</c:v>
                </c:pt>
                <c:pt idx="21">
                  <c:v>10376230.252076643</c:v>
                </c:pt>
                <c:pt idx="22">
                  <c:v>4913726</c:v>
                </c:pt>
                <c:pt idx="23">
                  <c:v>2760423.2301938133</c:v>
                </c:pt>
                <c:pt idx="24">
                  <c:v>4863762.8861539047</c:v>
                </c:pt>
                <c:pt idx="25">
                  <c:v>38101224.882521398</c:v>
                </c:pt>
                <c:pt idx="26">
                  <c:v>397856.81407590985</c:v>
                </c:pt>
                <c:pt idx="27">
                  <c:v>34403227.147</c:v>
                </c:pt>
                <c:pt idx="28">
                  <c:v>1056784.329424462</c:v>
                </c:pt>
                <c:pt idx="29">
                  <c:v>199560.34027740601</c:v>
                </c:pt>
                <c:pt idx="30">
                  <c:v>15968739.654243</c:v>
                </c:pt>
                <c:pt idx="31">
                  <c:v>50112642.208228841</c:v>
                </c:pt>
                <c:pt idx="32">
                  <c:v>#N/A</c:v>
                </c:pt>
                <c:pt idx="33">
                  <c:v>9294234.8152122628</c:v>
                </c:pt>
                <c:pt idx="34">
                  <c:v>5643514.2866490996</c:v>
                </c:pt>
                <c:pt idx="35">
                  <c:v>29794263.715758003</c:v>
                </c:pt>
                <c:pt idx="36">
                  <c:v>29799111.778204117</c:v>
                </c:pt>
                <c:pt idx="37">
                  <c:v>3102238.169324324</c:v>
                </c:pt>
                <c:pt idx="38">
                  <c:v>10627049.153000001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7-4135-8585-CFDF58A719B9}"/>
            </c:ext>
          </c:extLst>
        </c:ser>
        <c:ser>
          <c:idx val="3"/>
          <c:order val="3"/>
          <c:tx>
            <c:v>2016</c:v>
          </c:tx>
          <c:invertIfNegative val="0"/>
          <c:dLbls>
            <c:delete val="1"/>
          </c:dLbls>
          <c:val>
            <c:numRef>
              <c:f>'Charts - 5yr'!$AC$10:$AC$48</c:f>
              <c:numCache>
                <c:formatCode>_(* #,##0_);_(* \(#,##0\);_(* "-"??_);_(@_)</c:formatCode>
                <c:ptCount val="39"/>
                <c:pt idx="0">
                  <c:v>10315795</c:v>
                </c:pt>
                <c:pt idx="1">
                  <c:v>#N/A</c:v>
                </c:pt>
                <c:pt idx="2">
                  <c:v>194635.7</c:v>
                </c:pt>
                <c:pt idx="3">
                  <c:v>44140426.420855217</c:v>
                </c:pt>
                <c:pt idx="4">
                  <c:v>2056688.746</c:v>
                </c:pt>
                <c:pt idx="5">
                  <c:v>6524536.9224534342</c:v>
                </c:pt>
                <c:pt idx="6">
                  <c:v>914724.21100000001</c:v>
                </c:pt>
                <c:pt idx="7">
                  <c:v>41862460.236911923</c:v>
                </c:pt>
                <c:pt idx="8">
                  <c:v>20522902.369566504</c:v>
                </c:pt>
                <c:pt idx="9">
                  <c:v>25733367.812578127</c:v>
                </c:pt>
                <c:pt idx="10">
                  <c:v>27393632.487020269</c:v>
                </c:pt>
                <c:pt idx="11">
                  <c:v>5857924.7414706554</c:v>
                </c:pt>
                <c:pt idx="12">
                  <c:v>653220.86445979599</c:v>
                </c:pt>
                <c:pt idx="13">
                  <c:v>96093441.395061776</c:v>
                </c:pt>
                <c:pt idx="14">
                  <c:v>14445786.573700964</c:v>
                </c:pt>
                <c:pt idx="15">
                  <c:v>6692884.0611640001</c:v>
                </c:pt>
                <c:pt idx="16">
                  <c:v>8018405.5640000002</c:v>
                </c:pt>
                <c:pt idx="17">
                  <c:v>8651812.2899641711</c:v>
                </c:pt>
                <c:pt idx="18">
                  <c:v>#N/A</c:v>
                </c:pt>
                <c:pt idx="19">
                  <c:v>84732260.854291812</c:v>
                </c:pt>
                <c:pt idx="20">
                  <c:v>26954151.210420217</c:v>
                </c:pt>
                <c:pt idx="21">
                  <c:v>10294598.201533144</c:v>
                </c:pt>
                <c:pt idx="22">
                  <c:v>4057329.4087167801</c:v>
                </c:pt>
                <c:pt idx="23">
                  <c:v>1542047.2940304966</c:v>
                </c:pt>
                <c:pt idx="24">
                  <c:v>4918238.5533699999</c:v>
                </c:pt>
                <c:pt idx="25">
                  <c:v>13760547.999821348</c:v>
                </c:pt>
                <c:pt idx="26">
                  <c:v>719820.61240996723</c:v>
                </c:pt>
                <c:pt idx="27">
                  <c:v>27555231.839000002</c:v>
                </c:pt>
                <c:pt idx="28">
                  <c:v>#N/A</c:v>
                </c:pt>
                <c:pt idx="29">
                  <c:v>5721.2598978112583</c:v>
                </c:pt>
                <c:pt idx="30">
                  <c:v>17560415.07353206</c:v>
                </c:pt>
                <c:pt idx="31">
                  <c:v>32567741.176981188</c:v>
                </c:pt>
                <c:pt idx="32">
                  <c:v>239967.671</c:v>
                </c:pt>
                <c:pt idx="33">
                  <c:v>12622725.138009258</c:v>
                </c:pt>
                <c:pt idx="34">
                  <c:v>19504830.130656071</c:v>
                </c:pt>
                <c:pt idx="35">
                  <c:v>28208825.376822818</c:v>
                </c:pt>
                <c:pt idx="36">
                  <c:v>25444845.237306237</c:v>
                </c:pt>
                <c:pt idx="37">
                  <c:v>8759769.1620757673</c:v>
                </c:pt>
                <c:pt idx="38">
                  <c:v>13026642.532024559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7-4135-8585-CFDF58A719B9}"/>
            </c:ext>
          </c:extLst>
        </c:ser>
        <c:ser>
          <c:idx val="4"/>
          <c:order val="4"/>
          <c:tx>
            <c:strRef>
              <c:f>'Charts - 5yr'!$AC$9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elete val="1"/>
          </c:dLbls>
          <c:val>
            <c:numRef>
              <c:f>'Charts - 5yr'!$AC$10:$AC$48</c:f>
              <c:numCache>
                <c:formatCode>_(* #,##0_);_(* \(#,##0\);_(* "-"??_);_(@_)</c:formatCode>
                <c:ptCount val="39"/>
                <c:pt idx="0">
                  <c:v>10315795</c:v>
                </c:pt>
                <c:pt idx="1">
                  <c:v>#N/A</c:v>
                </c:pt>
                <c:pt idx="2">
                  <c:v>194635.7</c:v>
                </c:pt>
                <c:pt idx="3">
                  <c:v>44140426.420855217</c:v>
                </c:pt>
                <c:pt idx="4">
                  <c:v>2056688.746</c:v>
                </c:pt>
                <c:pt idx="5">
                  <c:v>6524536.9224534342</c:v>
                </c:pt>
                <c:pt idx="6">
                  <c:v>914724.21100000001</c:v>
                </c:pt>
                <c:pt idx="7">
                  <c:v>41862460.236911923</c:v>
                </c:pt>
                <c:pt idx="8">
                  <c:v>20522902.369566504</c:v>
                </c:pt>
                <c:pt idx="9">
                  <c:v>25733367.812578127</c:v>
                </c:pt>
                <c:pt idx="10">
                  <c:v>27393632.487020269</c:v>
                </c:pt>
                <c:pt idx="11">
                  <c:v>5857924.7414706554</c:v>
                </c:pt>
                <c:pt idx="12">
                  <c:v>653220.86445979599</c:v>
                </c:pt>
                <c:pt idx="13">
                  <c:v>96093441.395061776</c:v>
                </c:pt>
                <c:pt idx="14">
                  <c:v>14445786.573700964</c:v>
                </c:pt>
                <c:pt idx="15">
                  <c:v>6692884.0611640001</c:v>
                </c:pt>
                <c:pt idx="16">
                  <c:v>8018405.5640000002</c:v>
                </c:pt>
                <c:pt idx="17">
                  <c:v>8651812.2899641711</c:v>
                </c:pt>
                <c:pt idx="18">
                  <c:v>#N/A</c:v>
                </c:pt>
                <c:pt idx="19">
                  <c:v>84732260.854291812</c:v>
                </c:pt>
                <c:pt idx="20">
                  <c:v>26954151.210420217</c:v>
                </c:pt>
                <c:pt idx="21">
                  <c:v>10294598.201533144</c:v>
                </c:pt>
                <c:pt idx="22">
                  <c:v>4057329.4087167801</c:v>
                </c:pt>
                <c:pt idx="23">
                  <c:v>1542047.2940304966</c:v>
                </c:pt>
                <c:pt idx="24">
                  <c:v>4918238.5533699999</c:v>
                </c:pt>
                <c:pt idx="25">
                  <c:v>13760547.999821348</c:v>
                </c:pt>
                <c:pt idx="26">
                  <c:v>719820.61240996723</c:v>
                </c:pt>
                <c:pt idx="27">
                  <c:v>27555231.839000002</c:v>
                </c:pt>
                <c:pt idx="28">
                  <c:v>#N/A</c:v>
                </c:pt>
                <c:pt idx="29">
                  <c:v>5721.2598978112583</c:v>
                </c:pt>
                <c:pt idx="30">
                  <c:v>17560415.07353206</c:v>
                </c:pt>
                <c:pt idx="31">
                  <c:v>32567741.176981188</c:v>
                </c:pt>
                <c:pt idx="32">
                  <c:v>239967.671</c:v>
                </c:pt>
                <c:pt idx="33">
                  <c:v>12622725.138009258</c:v>
                </c:pt>
                <c:pt idx="34">
                  <c:v>19504830.130656071</c:v>
                </c:pt>
                <c:pt idx="35">
                  <c:v>28208825.376822818</c:v>
                </c:pt>
                <c:pt idx="36">
                  <c:v>25444845.237306237</c:v>
                </c:pt>
                <c:pt idx="37">
                  <c:v>8759769.1620757673</c:v>
                </c:pt>
                <c:pt idx="38">
                  <c:v>13026642.532024559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5-4B2C-93DA-16A2F39C5B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1519104"/>
        <c:axId val="481698560"/>
      </c:barChart>
      <c:catAx>
        <c:axId val="481519104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General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750" b="0"/>
            </a:pPr>
            <a:endParaRPr lang="en-US"/>
          </a:p>
        </c:txPr>
        <c:crossAx val="481698560"/>
        <c:crosses val="autoZero"/>
        <c:auto val="1"/>
        <c:lblAlgn val="ctr"/>
        <c:lblOffset val="100"/>
        <c:noMultiLvlLbl val="0"/>
      </c:catAx>
      <c:valAx>
        <c:axId val="48169856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481519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5490598290598291E-2"/>
                <c:y val="5.0627579365079362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 EUR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62718461538461534"/>
          <c:y val="1.9505185185185181E-2"/>
          <c:w val="0.35632128205128211"/>
          <c:h val="5.7419444444444433E-2"/>
        </c:manualLayout>
      </c:layout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457866783302494E-2"/>
          <c:y val="7.8980753968253964E-2"/>
          <c:w val="0.928083790206224"/>
          <c:h val="0.70052837301587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- 5yr'!$AD$9</c:f>
              <c:strCache>
                <c:ptCount val="1"/>
                <c:pt idx="0">
                  <c:v>YoY change</c:v>
                </c:pt>
              </c:strCache>
            </c:strRef>
          </c:tx>
          <c:spPr>
            <a:ln w="19050">
              <a:solidFill>
                <a:sysClr val="window" lastClr="FFFFFF"/>
              </a:solidFill>
            </a:ln>
          </c:spPr>
          <c:invertIfNegative val="0"/>
          <c:cat>
            <c:strRef>
              <c:f>'Charts - 5yr'!$X$10:$X$48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- 5yr'!$AD$10:$AD$48</c:f>
              <c:numCache>
                <c:formatCode>0.0%</c:formatCode>
                <c:ptCount val="39"/>
                <c:pt idx="0">
                  <c:v>2.0492460213545995</c:v>
                </c:pt>
                <c:pt idx="1">
                  <c:v>0</c:v>
                </c:pt>
                <c:pt idx="2">
                  <c:v>4.2136319151095947E-3</c:v>
                </c:pt>
                <c:pt idx="3">
                  <c:v>-1.8723193126698456E-3</c:v>
                </c:pt>
                <c:pt idx="4">
                  <c:v>5.1522018707546691E-2</c:v>
                </c:pt>
                <c:pt idx="5">
                  <c:v>-6.6584746914822857E-3</c:v>
                </c:pt>
                <c:pt idx="6">
                  <c:v>-3.3341575022248882E-2</c:v>
                </c:pt>
                <c:pt idx="7">
                  <c:v>0.29974761770141667</c:v>
                </c:pt>
                <c:pt idx="8">
                  <c:v>-0.11844384600487701</c:v>
                </c:pt>
                <c:pt idx="9">
                  <c:v>7.0501919846726047E-3</c:v>
                </c:pt>
                <c:pt idx="10">
                  <c:v>-3.7495348171605936E-2</c:v>
                </c:pt>
                <c:pt idx="11">
                  <c:v>3.4712010361029666E-2</c:v>
                </c:pt>
                <c:pt idx="12">
                  <c:v>0.12340274259535389</c:v>
                </c:pt>
                <c:pt idx="13">
                  <c:v>-4.7787040186957896E-2</c:v>
                </c:pt>
                <c:pt idx="14">
                  <c:v>-8.8097111835963915E-2</c:v>
                </c:pt>
                <c:pt idx="15">
                  <c:v>5.3248082563368326E-2</c:v>
                </c:pt>
                <c:pt idx="16">
                  <c:v>0.18898545028983094</c:v>
                </c:pt>
                <c:pt idx="17">
                  <c:v>-0.25212628231393031</c:v>
                </c:pt>
                <c:pt idx="18">
                  <c:v>0</c:v>
                </c:pt>
                <c:pt idx="19">
                  <c:v>-7.8315890152983569E-2</c:v>
                </c:pt>
                <c:pt idx="20">
                  <c:v>0.12553029932449844</c:v>
                </c:pt>
                <c:pt idx="21">
                  <c:v>-4.9321124447958553E-2</c:v>
                </c:pt>
                <c:pt idx="22">
                  <c:v>1.973680827627744E-2</c:v>
                </c:pt>
                <c:pt idx="23">
                  <c:v>-0.3954008036840938</c:v>
                </c:pt>
                <c:pt idx="24">
                  <c:v>8.3122645079069191E-2</c:v>
                </c:pt>
                <c:pt idx="25">
                  <c:v>-0.38411984085668693</c:v>
                </c:pt>
                <c:pt idx="26">
                  <c:v>1.3455080293728772E-2</c:v>
                </c:pt>
                <c:pt idx="27">
                  <c:v>-0.20850875566712646</c:v>
                </c:pt>
                <c:pt idx="28">
                  <c:v>0</c:v>
                </c:pt>
                <c:pt idx="29">
                  <c:v>0</c:v>
                </c:pt>
                <c:pt idx="30">
                  <c:v>0.26175838498256043</c:v>
                </c:pt>
                <c:pt idx="31">
                  <c:v>-0.21613529723025171</c:v>
                </c:pt>
                <c:pt idx="32">
                  <c:v>0.27462795810741314</c:v>
                </c:pt>
                <c:pt idx="33">
                  <c:v>0.26470971168547708</c:v>
                </c:pt>
                <c:pt idx="34">
                  <c:v>2.4376191569100101</c:v>
                </c:pt>
                <c:pt idx="35">
                  <c:v>-1.268381924072759E-2</c:v>
                </c:pt>
                <c:pt idx="36">
                  <c:v>-5.115291456603166E-2</c:v>
                </c:pt>
                <c:pt idx="37">
                  <c:v>8.6060686453540258E-2</c:v>
                </c:pt>
                <c:pt idx="38">
                  <c:v>-2.0599157278667901E-3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D-4891-9F82-7C5767B2F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72448"/>
        <c:axId val="482484608"/>
      </c:barChart>
      <c:catAx>
        <c:axId val="48207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n-US"/>
          </a:p>
        </c:txPr>
        <c:crossAx val="482484608"/>
        <c:crosses val="autoZero"/>
        <c:auto val="1"/>
        <c:lblAlgn val="ctr"/>
        <c:lblOffset val="100"/>
        <c:noMultiLvlLbl val="0"/>
      </c:catAx>
      <c:valAx>
        <c:axId val="48248460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YoY Change </a:t>
                </a:r>
                <a:r>
                  <a:rPr lang="en-US" sz="800"/>
                  <a:t>(2017 over 2016)</a:t>
                </a:r>
              </a:p>
            </c:rich>
          </c:tx>
          <c:layout>
            <c:manualLayout>
              <c:xMode val="edge"/>
              <c:yMode val="edge"/>
              <c:x val="7.2726495726495727E-2"/>
              <c:y val="2.268392857142857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82072448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133939779266729E-2"/>
          <c:y val="5.6179743943530994E-2"/>
          <c:w val="0.85024919711123059"/>
          <c:h val="0.81705664551124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Evolution'!$T$14</c:f>
              <c:strCache>
                <c:ptCount val="1"/>
                <c:pt idx="0">
                  <c:v>Total exposures</c:v>
                </c:pt>
              </c:strCache>
            </c:strRef>
          </c:tx>
          <c:invertIfNegative val="0"/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Evolution'!$U$14:$Y$14</c:f>
              <c:numCache>
                <c:formatCode>_(* #,##0_);_(* \(#,##0\);_(* "-"??_);_(@_)</c:formatCode>
                <c:ptCount val="5"/>
                <c:pt idx="0">
                  <c:v>230991.54858738001</c:v>
                </c:pt>
                <c:pt idx="1">
                  <c:v>219007.88699999999</c:v>
                </c:pt>
                <c:pt idx="2">
                  <c:v>212952.50712696099</c:v>
                </c:pt>
                <c:pt idx="3">
                  <c:v>224827.42539414999</c:v>
                </c:pt>
                <c:pt idx="4">
                  <c:v>236506.53962036996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F-4E38-A65A-3611FC7B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800832"/>
        <c:axId val="487803136"/>
      </c:barChart>
      <c:lineChart>
        <c:grouping val="standard"/>
        <c:varyColors val="0"/>
        <c:ser>
          <c:idx val="1"/>
          <c:order val="1"/>
          <c:tx>
            <c:strRef>
              <c:f>'Chart - Single Bank Evolution'!$T$39</c:f>
              <c:strCache>
                <c:ptCount val="1"/>
              </c:strCache>
            </c:strRef>
          </c:tx>
          <c:spPr>
            <a:ln w="38100"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Evolution'!$U$13:$Y$13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'Chart - Single Bank Evolution'!$U$15:$Y$15</c:f>
              <c:numCache>
                <c:formatCode>General</c:formatCode>
                <c:ptCount val="5"/>
                <c:pt idx="0">
                  <c:v>100</c:v>
                </c:pt>
                <c:pt idx="1">
                  <c:v>94.81207790472611</c:v>
                </c:pt>
                <c:pt idx="2">
                  <c:v>92.190605426589812</c:v>
                </c:pt>
                <c:pt idx="3">
                  <c:v>97.331450769118405</c:v>
                </c:pt>
                <c:pt idx="4">
                  <c:v>102.38752935625423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F-4E38-A65A-3611FC7B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72704"/>
        <c:axId val="493651072"/>
      </c:lineChart>
      <c:catAx>
        <c:axId val="4878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803136"/>
        <c:crosses val="autoZero"/>
        <c:auto val="1"/>
        <c:lblAlgn val="ctr"/>
        <c:lblOffset val="100"/>
        <c:noMultiLvlLbl val="0"/>
      </c:catAx>
      <c:valAx>
        <c:axId val="4878031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487800832"/>
        <c:crosses val="autoZero"/>
        <c:crossBetween val="between"/>
      </c:valAx>
      <c:valAx>
        <c:axId val="493651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93672704"/>
        <c:crosses val="max"/>
        <c:crossBetween val="between"/>
      </c:valAx>
      <c:catAx>
        <c:axId val="49367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5107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147638</xdr:rowOff>
    </xdr:from>
    <xdr:to>
      <xdr:col>15</xdr:col>
      <xdr:colOff>466725</xdr:colOff>
      <xdr:row>20</xdr:row>
      <xdr:rowOff>39713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25</xdr:row>
      <xdr:rowOff>9525</xdr:rowOff>
    </xdr:from>
    <xdr:to>
      <xdr:col>5</xdr:col>
      <xdr:colOff>328275</xdr:colOff>
      <xdr:row>39</xdr:row>
      <xdr:rowOff>82575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43</xdr:row>
      <xdr:rowOff>38099</xdr:rowOff>
    </xdr:from>
    <xdr:to>
      <xdr:col>10</xdr:col>
      <xdr:colOff>290175</xdr:colOff>
      <xdr:row>58</xdr:row>
      <xdr:rowOff>34949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43</xdr:row>
      <xdr:rowOff>114299</xdr:rowOff>
    </xdr:from>
    <xdr:to>
      <xdr:col>5</xdr:col>
      <xdr:colOff>290175</xdr:colOff>
      <xdr:row>58</xdr:row>
      <xdr:rowOff>111149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43</xdr:row>
      <xdr:rowOff>38100</xdr:rowOff>
    </xdr:from>
    <xdr:to>
      <xdr:col>15</xdr:col>
      <xdr:colOff>356850</xdr:colOff>
      <xdr:row>58</xdr:row>
      <xdr:rowOff>25424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25</xdr:row>
      <xdr:rowOff>0</xdr:rowOff>
    </xdr:from>
    <xdr:to>
      <xdr:col>10</xdr:col>
      <xdr:colOff>337800</xdr:colOff>
      <xdr:row>39</xdr:row>
      <xdr:rowOff>44475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133350</xdr:colOff>
      <xdr:row>25</xdr:row>
      <xdr:rowOff>0</xdr:rowOff>
    </xdr:from>
    <xdr:to>
      <xdr:col>15</xdr:col>
      <xdr:colOff>394950</xdr:colOff>
      <xdr:row>39</xdr:row>
      <xdr:rowOff>44475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152400</xdr:colOff>
      <xdr:row>62</xdr:row>
      <xdr:rowOff>9525</xdr:rowOff>
    </xdr:from>
    <xdr:to>
      <xdr:col>10</xdr:col>
      <xdr:colOff>414000</xdr:colOff>
      <xdr:row>77</xdr:row>
      <xdr:rowOff>6375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62</xdr:row>
      <xdr:rowOff>57150</xdr:rowOff>
    </xdr:from>
    <xdr:to>
      <xdr:col>5</xdr:col>
      <xdr:colOff>328275</xdr:colOff>
      <xdr:row>77</xdr:row>
      <xdr:rowOff>54000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257175</xdr:colOff>
      <xdr:row>62</xdr:row>
      <xdr:rowOff>9526</xdr:rowOff>
    </xdr:from>
    <xdr:to>
      <xdr:col>15</xdr:col>
      <xdr:colOff>518775</xdr:colOff>
      <xdr:row>76</xdr:row>
      <xdr:rowOff>158775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81</xdr:row>
      <xdr:rowOff>114300</xdr:rowOff>
    </xdr:from>
    <xdr:to>
      <xdr:col>8</xdr:col>
      <xdr:colOff>19050</xdr:colOff>
      <xdr:row>96</xdr:row>
      <xdr:rowOff>111150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81</xdr:row>
      <xdr:rowOff>152400</xdr:rowOff>
    </xdr:from>
    <xdr:to>
      <xdr:col>15</xdr:col>
      <xdr:colOff>575925</xdr:colOff>
      <xdr:row>96</xdr:row>
      <xdr:rowOff>149250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01599" y="558801"/>
    <xdr:ext cx="11700000" cy="324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3134" y="4514852"/>
    <xdr:ext cx="11700000" cy="324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6782" y="18257307"/>
    <xdr:ext cx="11700000" cy="324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85725" y="22728769"/>
    <xdr:ext cx="11700000" cy="324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00542" y="9037107"/>
    <xdr:ext cx="11700000" cy="3240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137583" y="12890500"/>
    <xdr:ext cx="11700000" cy="3240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0.01339</cdr:x>
      <cdr:y>0.00327</cdr:y>
    </cdr:from>
    <cdr:to>
      <cdr:x>0.08946</cdr:x>
      <cdr:y>0.08623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663" y="10595"/>
          <a:ext cx="890029" cy="268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 Euros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0.9326</cdr:x>
      <cdr:y>0.01045</cdr:y>
    </cdr:from>
    <cdr:to>
      <cdr:x>0.98326</cdr:x>
      <cdr:y>0.08885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911365" y="33858"/>
          <a:ext cx="592722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 Euros</a:t>
          </a:r>
          <a:endParaRPr lang="en-GB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6775" y="616322"/>
    <xdr:ext cx="11700000" cy="54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617" y="5983942"/>
    <xdr:ext cx="11700000" cy="5040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6</xdr:col>
      <xdr:colOff>67237</xdr:colOff>
      <xdr:row>1</xdr:row>
      <xdr:rowOff>145676</xdr:rowOff>
    </xdr:from>
    <xdr:to>
      <xdr:col>6</xdr:col>
      <xdr:colOff>571500</xdr:colOff>
      <xdr:row>1</xdr:row>
      <xdr:rowOff>145676</xdr:rowOff>
    </xdr:to>
    <xdr:cxnSp macro="">
      <xdr:nvCxnSpPr>
        <xdr:cNvPr id="4" name="Straight Arrow Connector 3"/>
        <xdr:cNvCxnSpPr/>
      </xdr:nvCxnSpPr>
      <xdr:spPr>
        <a:xfrm flipH="1">
          <a:off x="3182472" y="347382"/>
          <a:ext cx="504263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upobancosabadell.com/es/XTD/INDEX/?url=/es/INFORMACION_ACCIONISTAS_E_INVERSORES/INFORMACION_FINANCIERA/OTRAS_PRESENTACIONES/A_O_2016/?menuid=39324&amp;language=es" TargetMode="External"/><Relationship Id="rId3" Type="http://schemas.openxmlformats.org/officeDocument/2006/relationships/hyperlink" Target="http://www.lbbw.de/media/investor_relations/pdf_investorrelations/2017_1/20161231_Ergebnisdaten_der_quantitativen_Analyse_zur_Bestimmung_gobal_systemrelevanter_Institute.pdf" TargetMode="External"/><Relationship Id="rId7" Type="http://schemas.openxmlformats.org/officeDocument/2006/relationships/hyperlink" Target="http://www.criteria.com/informacionparainversores/informacioneconomicofinanciera/indicadoresderelevanciasistemicaglobal_es.html" TargetMode="External"/><Relationship Id="rId2" Type="http://schemas.openxmlformats.org/officeDocument/2006/relationships/hyperlink" Target="https://www.handelsbanken.se/ir" TargetMode="External"/><Relationship Id="rId1" Type="http://schemas.openxmlformats.org/officeDocument/2006/relationships/hyperlink" Target="https://www.nordea.com/gsib" TargetMode="External"/><Relationship Id="rId6" Type="http://schemas.openxmlformats.org/officeDocument/2006/relationships/hyperlink" Target="http://www.bfatenedoradeacciones.com/Portal/Home/cruce/0,0,103479%24P1%3D1582,00.html" TargetMode="External"/><Relationship Id="rId5" Type="http://schemas.openxmlformats.org/officeDocument/2006/relationships/hyperlink" Target="http://shareholdersandinvestors.bbva.com/TLBB/fbinir/mult/BBVA_GSIBs_disclosure_December_2016_tcm927-653456.pdf" TargetMode="External"/><Relationship Id="rId4" Type="http://schemas.openxmlformats.org/officeDocument/2006/relationships/hyperlink" Target="https://danskebank.com/investor-relations/regulation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</sheetPr>
  <dimension ref="A1:J144"/>
  <sheetViews>
    <sheetView showGridLines="0" view="pageBreakPreview" topLeftCell="A13" zoomScale="70" zoomScaleNormal="85" zoomScaleSheetLayoutView="70" workbookViewId="0">
      <selection activeCell="F2" sqref="F2:I2"/>
    </sheetView>
  </sheetViews>
  <sheetFormatPr defaultColWidth="11.42578125" defaultRowHeight="0" customHeight="1" zeroHeight="1"/>
  <cols>
    <col min="1" max="1" width="3.85546875" style="15" customWidth="1"/>
    <col min="2" max="2" width="5.7109375" style="4" customWidth="1"/>
    <col min="3" max="3" width="50.7109375" style="4" customWidth="1"/>
    <col min="4" max="4" width="10.7109375" style="4" customWidth="1"/>
    <col min="5" max="5" width="27.28515625" style="4" customWidth="1"/>
    <col min="6" max="6" width="8.5703125" style="4" customWidth="1"/>
    <col min="7" max="7" width="50.85546875" style="4" customWidth="1"/>
    <col min="8" max="8" width="11.28515625" style="106" customWidth="1"/>
    <col min="9" max="9" width="7" style="3" customWidth="1"/>
    <col min="10" max="10" width="4.140625" style="15" customWidth="1"/>
    <col min="11" max="26" width="11.42578125" style="15" customWidth="1"/>
    <col min="27" max="16384" width="11.42578125" style="15"/>
  </cols>
  <sheetData>
    <row r="1" spans="2:10" ht="13.5" thickBot="1">
      <c r="B1" s="144"/>
      <c r="G1" s="287" t="str">
        <f>VLOOKUP(F2,sample!$A:$B,2,0)</f>
        <v>DK_NYK</v>
      </c>
    </row>
    <row r="2" spans="2:10" ht="26.25" customHeight="1" thickBot="1">
      <c r="B2" s="144"/>
      <c r="D2" s="15"/>
      <c r="E2" s="157" t="s">
        <v>309</v>
      </c>
      <c r="F2" s="476" t="s">
        <v>398</v>
      </c>
      <c r="G2" s="477"/>
      <c r="H2" s="477"/>
      <c r="I2" s="478"/>
    </row>
    <row r="3" spans="2:10" ht="19.5" customHeight="1">
      <c r="C3" s="479"/>
      <c r="D3" s="479"/>
      <c r="E3" s="479"/>
      <c r="G3" s="109"/>
      <c r="J3" s="3"/>
    </row>
    <row r="4" spans="2:10" ht="20.100000000000001" customHeight="1">
      <c r="B4" s="51" t="s">
        <v>12</v>
      </c>
      <c r="C4" s="52"/>
      <c r="D4" s="52"/>
      <c r="E4" s="52"/>
      <c r="F4" s="52"/>
      <c r="G4" s="52"/>
      <c r="H4" s="69"/>
      <c r="I4" s="53"/>
      <c r="J4" s="3"/>
    </row>
    <row r="5" spans="2:10" ht="20.100000000000001" customHeight="1">
      <c r="B5" s="72"/>
      <c r="C5" s="24"/>
      <c r="D5" s="24"/>
      <c r="E5" s="3"/>
      <c r="F5" s="3"/>
      <c r="G5" s="3"/>
      <c r="H5" s="22"/>
      <c r="I5" s="73"/>
      <c r="J5" s="3"/>
    </row>
    <row r="6" spans="2:10" ht="15" customHeight="1">
      <c r="B6" s="72"/>
      <c r="C6" s="43" t="s">
        <v>193</v>
      </c>
      <c r="D6" s="44"/>
      <c r="E6" s="45"/>
      <c r="F6" s="42" t="s">
        <v>128</v>
      </c>
      <c r="G6" s="27" t="s">
        <v>85</v>
      </c>
      <c r="H6" s="23"/>
      <c r="I6" s="73"/>
      <c r="J6" s="3"/>
    </row>
    <row r="7" spans="2:10" ht="15" customHeight="1">
      <c r="B7" s="72"/>
      <c r="C7" s="88" t="s">
        <v>543</v>
      </c>
      <c r="D7" s="89"/>
      <c r="E7" s="90"/>
      <c r="F7" s="32"/>
      <c r="G7" s="31"/>
      <c r="H7" s="23"/>
      <c r="I7" s="73"/>
      <c r="J7" s="3"/>
    </row>
    <row r="8" spans="2:10" ht="15" customHeight="1">
      <c r="B8" s="72"/>
      <c r="C8" s="91" t="s">
        <v>34</v>
      </c>
      <c r="D8" s="92"/>
      <c r="E8" s="90"/>
      <c r="F8" s="141">
        <v>1001</v>
      </c>
      <c r="G8" s="412" t="str">
        <f>INDEX(Data!$I$4:$BH$90,MATCH($F8,Data!$I$4:$I$90,0),MATCH(G$1,Data!$I$4:$BH$4,0))</f>
        <v>DK</v>
      </c>
      <c r="H8" s="23" t="s">
        <v>32</v>
      </c>
      <c r="I8" s="73"/>
      <c r="J8" s="3"/>
    </row>
    <row r="9" spans="2:10" ht="15" customHeight="1">
      <c r="B9" s="72"/>
      <c r="C9" s="91" t="s">
        <v>126</v>
      </c>
      <c r="D9" s="92"/>
      <c r="E9" s="90"/>
      <c r="F9" s="141">
        <v>1002</v>
      </c>
      <c r="G9" s="413" t="str">
        <f>INDEX(Data!$I$4:$BH$90,MATCH($F9,Data!$I$4:$I$90,0),MATCH(G$1,Data!$I$4:$BH$4,0))</f>
        <v>Nykredit Realkredit</v>
      </c>
      <c r="H9" s="23" t="s">
        <v>33</v>
      </c>
      <c r="I9" s="73"/>
      <c r="J9" s="3"/>
    </row>
    <row r="10" spans="2:10" ht="15" customHeight="1">
      <c r="B10" s="72"/>
      <c r="C10" s="91" t="s">
        <v>235</v>
      </c>
      <c r="D10" s="92"/>
      <c r="E10" s="90"/>
      <c r="F10" s="141">
        <v>1003</v>
      </c>
      <c r="G10" s="414">
        <f>INDEX(Data!$I$4:$BH$90,MATCH($F10,Data!$I$4:$I$90,0),MATCH(G$1,Data!$I$4:$BH$4,0))</f>
        <v>43100</v>
      </c>
      <c r="H10" s="23" t="s">
        <v>35</v>
      </c>
      <c r="I10" s="73"/>
      <c r="J10" s="3"/>
    </row>
    <row r="11" spans="2:10" ht="15" customHeight="1">
      <c r="B11" s="72"/>
      <c r="C11" s="91" t="s">
        <v>236</v>
      </c>
      <c r="D11" s="92"/>
      <c r="E11" s="90"/>
      <c r="F11" s="141">
        <v>1004</v>
      </c>
      <c r="G11" s="415" t="str">
        <f>INDEX(Data!$I$4:$BH$90,MATCH($F11,Data!$I$4:$I$90,0),MATCH(G$1,Data!$I$4:$BH$4,0))</f>
        <v>DKK</v>
      </c>
      <c r="H11" s="23" t="s">
        <v>232</v>
      </c>
      <c r="I11" s="73"/>
      <c r="J11" s="3"/>
    </row>
    <row r="12" spans="2:10" ht="15" customHeight="1">
      <c r="B12" s="72"/>
      <c r="C12" s="93" t="s">
        <v>237</v>
      </c>
      <c r="D12" s="94"/>
      <c r="E12" s="96"/>
      <c r="F12" s="141">
        <v>1005</v>
      </c>
      <c r="G12" s="313" t="s">
        <v>523</v>
      </c>
      <c r="H12" s="23" t="s">
        <v>233</v>
      </c>
      <c r="I12" s="73"/>
      <c r="J12" s="3"/>
    </row>
    <row r="13" spans="2:10" ht="15" customHeight="1">
      <c r="B13" s="72"/>
      <c r="C13" s="93" t="s">
        <v>238</v>
      </c>
      <c r="D13" s="94"/>
      <c r="E13" s="95"/>
      <c r="F13" s="141">
        <v>1006</v>
      </c>
      <c r="G13" s="416">
        <f>INDEX(Data!$I$4:$BH$90,MATCH($F13,Data!$I$4:$I$90,0),MATCH(G$1,Data!$I$4:$BH$4,0))</f>
        <v>43312</v>
      </c>
      <c r="H13" s="23" t="s">
        <v>234</v>
      </c>
      <c r="I13" s="73"/>
      <c r="J13" s="3"/>
    </row>
    <row r="14" spans="2:10" ht="15" customHeight="1">
      <c r="B14" s="72"/>
      <c r="C14" s="88" t="s">
        <v>111</v>
      </c>
      <c r="D14" s="89"/>
      <c r="E14" s="90"/>
      <c r="F14" s="32"/>
      <c r="G14" s="31"/>
      <c r="H14" s="23"/>
      <c r="I14" s="73"/>
      <c r="J14" s="3"/>
    </row>
    <row r="15" spans="2:10" ht="15" customHeight="1">
      <c r="B15" s="72"/>
      <c r="C15" s="91" t="s">
        <v>227</v>
      </c>
      <c r="D15" s="92"/>
      <c r="E15" s="90"/>
      <c r="F15" s="141">
        <v>1007</v>
      </c>
      <c r="G15" s="417">
        <f>INDEX(Data!$I$4:$BH$90,MATCH($F15,Data!$I$4:$I$90,0),MATCH(G$1,Data!$I$4:$BH$4,0))</f>
        <v>1000000</v>
      </c>
      <c r="H15" s="23" t="s">
        <v>36</v>
      </c>
      <c r="I15" s="73"/>
      <c r="J15" s="3"/>
    </row>
    <row r="16" spans="2:10" ht="15" customHeight="1">
      <c r="B16" s="72"/>
      <c r="C16" s="93" t="s">
        <v>228</v>
      </c>
      <c r="D16" s="94"/>
      <c r="E16" s="95"/>
      <c r="F16" s="141">
        <v>1008</v>
      </c>
      <c r="G16" s="418" t="str">
        <f>INDEX(Data!$I$4:$BH$90,MATCH($F16,Data!$I$4:$I$90,0),MATCH(G$1,Data!$I$4:$BH$4,0))</f>
        <v>IFRS</v>
      </c>
      <c r="H16" s="23" t="s">
        <v>37</v>
      </c>
      <c r="I16" s="73"/>
      <c r="J16" s="3"/>
    </row>
    <row r="17" spans="1:10" ht="15" customHeight="1">
      <c r="B17" s="72"/>
      <c r="C17" s="93" t="s">
        <v>229</v>
      </c>
      <c r="D17" s="94"/>
      <c r="E17" s="95"/>
      <c r="F17" s="141">
        <v>1009</v>
      </c>
      <c r="G17" s="419">
        <f>INDEX(Data!$I$4:$BH$90,MATCH($F17,Data!$I$4:$I$90,0),MATCH(G$1,Data!$I$4:$BH$4,0))</f>
        <v>43312</v>
      </c>
      <c r="H17" s="23" t="s">
        <v>38</v>
      </c>
      <c r="I17" s="73"/>
      <c r="J17" s="3"/>
    </row>
    <row r="18" spans="1:10" s="291" customFormat="1" ht="15" customHeight="1">
      <c r="B18" s="72"/>
      <c r="C18" s="93" t="s">
        <v>230</v>
      </c>
      <c r="D18" s="94"/>
      <c r="E18" s="95"/>
      <c r="F18" s="141">
        <v>1010</v>
      </c>
      <c r="G18" s="418" t="str">
        <f>INDEX(Data!$I$4:$BH$90,MATCH($F18,Data!$I$4:$I$90,0),MATCH(G$1,Data!$I$4:$BH$4,0))</f>
        <v>UK</v>
      </c>
      <c r="H18" s="23" t="s">
        <v>39</v>
      </c>
      <c r="I18" s="73"/>
      <c r="J18" s="293"/>
    </row>
    <row r="19" spans="1:10" ht="20.100000000000001" customHeight="1">
      <c r="B19" s="72"/>
      <c r="C19" s="93" t="s">
        <v>231</v>
      </c>
      <c r="D19" s="94"/>
      <c r="E19" s="95"/>
      <c r="F19" s="141">
        <v>1011</v>
      </c>
      <c r="G19" s="420" t="str">
        <f>IF(LEN(INDEX(Data!$I$4:$BH$90,MATCH($F19,Data!$I$4:$I$90,0),MATCH(G$1,Data!$I$4:$BH$4,0)))&lt;255,HYPERLINK(INDEX(Data!$I$4:$BH$90,MATCH($F19,Data!$I$4:$I$90,0),MATCH(G$1,Data!$I$4:$BH$4,0))),INDEX(Data!$I$4:$BH$90,MATCH($F19,Data!$I$4:$I$90,0),MATCH(G$1,Data!$I$4:$BH$4,0)))</f>
        <v>nykredit.com</v>
      </c>
      <c r="H19" s="23" t="s">
        <v>40</v>
      </c>
      <c r="I19" s="292"/>
      <c r="J19" s="3"/>
    </row>
    <row r="20" spans="1:10" ht="20.100000000000001" customHeight="1">
      <c r="B20" s="111"/>
      <c r="C20" s="112"/>
      <c r="D20" s="112"/>
      <c r="E20" s="104"/>
      <c r="F20" s="113"/>
      <c r="G20" s="104"/>
      <c r="H20" s="114"/>
      <c r="I20" s="115"/>
      <c r="J20" s="3"/>
    </row>
    <row r="21" spans="1:10" ht="20.100000000000001" customHeight="1">
      <c r="B21" s="51" t="s">
        <v>14</v>
      </c>
      <c r="C21" s="52"/>
      <c r="D21" s="52"/>
      <c r="E21" s="52"/>
      <c r="F21" s="52"/>
      <c r="G21" s="52"/>
      <c r="H21" s="69"/>
      <c r="I21" s="53"/>
      <c r="J21" s="3"/>
    </row>
    <row r="22" spans="1:10" ht="15" customHeight="1">
      <c r="B22" s="116"/>
      <c r="C22" s="117"/>
      <c r="D22" s="117"/>
      <c r="E22" s="118"/>
      <c r="F22" s="119"/>
      <c r="G22" s="118"/>
      <c r="H22" s="120"/>
      <c r="I22" s="121"/>
      <c r="J22" s="3"/>
    </row>
    <row r="23" spans="1:10" ht="15" customHeight="1">
      <c r="A23" s="199"/>
      <c r="B23" s="72"/>
      <c r="C23" s="43" t="s">
        <v>194</v>
      </c>
      <c r="D23" s="44"/>
      <c r="E23" s="45"/>
      <c r="F23" s="42" t="s">
        <v>128</v>
      </c>
      <c r="G23" s="298" t="s">
        <v>365</v>
      </c>
      <c r="H23" s="23"/>
      <c r="I23" s="73"/>
      <c r="J23" s="3"/>
    </row>
    <row r="24" spans="1:10" ht="15" customHeight="1">
      <c r="A24" s="199"/>
      <c r="B24" s="76"/>
      <c r="C24" s="46" t="s">
        <v>400</v>
      </c>
      <c r="D24" s="47"/>
      <c r="E24" s="48"/>
      <c r="F24" s="32"/>
      <c r="G24" s="31"/>
      <c r="H24" s="23"/>
      <c r="I24" s="73"/>
      <c r="J24" s="3"/>
    </row>
    <row r="25" spans="1:10" ht="15" customHeight="1">
      <c r="A25" s="199"/>
      <c r="B25" s="74"/>
      <c r="C25" s="142" t="s">
        <v>401</v>
      </c>
      <c r="D25" s="47"/>
      <c r="E25" s="48"/>
      <c r="F25" s="41">
        <v>1012</v>
      </c>
      <c r="G25" s="421">
        <f>INDEX(Data!$I$4:$BH$90,MATCH($F25,Data!$I$4:$I$90,0),MATCH(G$1,Data!$I$4:$BH$4,0))</f>
        <v>11557.137999999999</v>
      </c>
      <c r="H25" s="23" t="s">
        <v>402</v>
      </c>
      <c r="I25" s="73"/>
      <c r="J25" s="3"/>
    </row>
    <row r="26" spans="1:10" ht="15" customHeight="1">
      <c r="A26" s="199"/>
      <c r="B26" s="74"/>
      <c r="C26" s="142" t="s">
        <v>403</v>
      </c>
      <c r="D26" s="47"/>
      <c r="E26" s="48"/>
      <c r="F26" s="36">
        <v>1201</v>
      </c>
      <c r="G26" s="422">
        <f>INDEX(Data!$I$4:$BH$90,MATCH($F26,Data!$I$4:$I$90,0),MATCH(G$1,Data!$I$4:$BH$4,0))</f>
        <v>0</v>
      </c>
      <c r="H26" s="23" t="s">
        <v>404</v>
      </c>
      <c r="I26" s="73"/>
      <c r="J26" s="3"/>
    </row>
    <row r="27" spans="1:10" ht="15" customHeight="1">
      <c r="A27" s="199"/>
      <c r="B27" s="74"/>
      <c r="C27" s="142" t="s">
        <v>405</v>
      </c>
      <c r="D27" s="47"/>
      <c r="E27" s="48"/>
      <c r="F27" s="41">
        <v>1018</v>
      </c>
      <c r="G27" s="422">
        <f>INDEX(Data!$I$4:$BH$90,MATCH($F27,Data!$I$4:$I$90,0),MATCH(G$1,Data!$I$4:$BH$4,0))</f>
        <v>4072.8620000000001</v>
      </c>
      <c r="H27" s="23" t="s">
        <v>406</v>
      </c>
      <c r="I27" s="73"/>
      <c r="J27" s="3"/>
    </row>
    <row r="28" spans="1:10" ht="15" customHeight="1">
      <c r="A28" s="199"/>
      <c r="B28" s="76"/>
      <c r="C28" s="46" t="s">
        <v>407</v>
      </c>
      <c r="D28" s="47"/>
      <c r="E28" s="48"/>
      <c r="F28" s="32"/>
      <c r="G28" s="31"/>
      <c r="H28" s="23"/>
      <c r="I28" s="73"/>
      <c r="J28" s="3"/>
    </row>
    <row r="29" spans="1:10" ht="15" customHeight="1">
      <c r="A29" s="199"/>
      <c r="B29" s="74"/>
      <c r="C29" s="142" t="s">
        <v>408</v>
      </c>
      <c r="D29" s="47"/>
      <c r="E29" s="48"/>
      <c r="F29" s="141">
        <v>1013</v>
      </c>
      <c r="G29" s="422">
        <f>INDEX(Data!$I$4:$BH$90,MATCH($F29,Data!$I$4:$I$90,0),MATCH(G$1,Data!$I$4:$BH$4,0))</f>
        <v>49696.837539</v>
      </c>
      <c r="H29" s="23" t="s">
        <v>409</v>
      </c>
      <c r="I29" s="73"/>
      <c r="J29" s="3"/>
    </row>
    <row r="30" spans="1:10" ht="15" customHeight="1">
      <c r="A30" s="199"/>
      <c r="B30" s="74"/>
      <c r="C30" s="142" t="s">
        <v>410</v>
      </c>
      <c r="D30" s="47"/>
      <c r="E30" s="49"/>
      <c r="F30" s="141">
        <v>1014</v>
      </c>
      <c r="G30" s="423">
        <f>INDEX(Data!$I$4:$BH$90,MATCH($F30,Data!$I$4:$I$90,0),MATCH(G$1,Data!$I$4:$BH$4,0))</f>
        <v>568.80415400000004</v>
      </c>
      <c r="H30" s="23" t="s">
        <v>411</v>
      </c>
      <c r="I30" s="73"/>
      <c r="J30" s="3"/>
    </row>
    <row r="31" spans="1:10" ht="15" customHeight="1">
      <c r="A31" s="199"/>
      <c r="B31" s="74"/>
      <c r="C31" s="46" t="s">
        <v>412</v>
      </c>
      <c r="D31" s="47"/>
      <c r="E31" s="49"/>
      <c r="F31" s="41">
        <v>1015</v>
      </c>
      <c r="G31" s="423">
        <f>INDEX(Data!$I$4:$BH$90,MATCH($F31,Data!$I$4:$I$90,0),MATCH(G$1,Data!$I$4:$BH$4,0))</f>
        <v>1418108</v>
      </c>
      <c r="H31" s="23" t="s">
        <v>20</v>
      </c>
      <c r="I31" s="73"/>
      <c r="J31" s="3"/>
    </row>
    <row r="32" spans="1:10" ht="15" customHeight="1">
      <c r="A32" s="199"/>
      <c r="B32" s="76"/>
      <c r="C32" s="46" t="s">
        <v>413</v>
      </c>
      <c r="D32" s="47"/>
      <c r="E32" s="48"/>
      <c r="F32" s="32"/>
      <c r="G32" s="31"/>
      <c r="H32" s="23"/>
      <c r="I32" s="73"/>
      <c r="J32" s="3"/>
    </row>
    <row r="33" spans="1:10" ht="15" customHeight="1">
      <c r="A33" s="199"/>
      <c r="B33" s="74"/>
      <c r="C33" s="142" t="s">
        <v>414</v>
      </c>
      <c r="D33" s="47"/>
      <c r="E33" s="48"/>
      <c r="F33" s="141">
        <v>1019</v>
      </c>
      <c r="G33" s="422">
        <f>INDEX(Data!$I$4:$BH$90,MATCH($F33,Data!$I$4:$I$90,0),MATCH(G$1,Data!$I$4:$BH$4,0))</f>
        <v>0</v>
      </c>
      <c r="H33" s="21" t="s">
        <v>58</v>
      </c>
      <c r="I33" s="73"/>
      <c r="J33" s="3"/>
    </row>
    <row r="34" spans="1:10" ht="15" customHeight="1">
      <c r="A34" s="199"/>
      <c r="B34" s="74"/>
      <c r="C34" s="142" t="s">
        <v>415</v>
      </c>
      <c r="D34" s="47"/>
      <c r="E34" s="49"/>
      <c r="F34" s="141">
        <v>1022</v>
      </c>
      <c r="G34" s="423">
        <f>INDEX(Data!$I$4:$BH$90,MATCH($F34,Data!$I$4:$I$90,0),MATCH(G$1,Data!$I$4:$BH$4,0))</f>
        <v>10713</v>
      </c>
      <c r="H34" s="21" t="s">
        <v>416</v>
      </c>
      <c r="I34" s="73"/>
      <c r="J34" s="3"/>
    </row>
    <row r="35" spans="1:10" ht="15" customHeight="1">
      <c r="A35" s="199"/>
      <c r="B35" s="74"/>
      <c r="C35" s="142" t="s">
        <v>417</v>
      </c>
      <c r="D35" s="47"/>
      <c r="E35" s="49"/>
      <c r="F35" s="141">
        <v>1023</v>
      </c>
      <c r="G35" s="423">
        <f>INDEX(Data!$I$4:$BH$90,MATCH($F35,Data!$I$4:$I$90,0),MATCH(G$1,Data!$I$4:$BH$4,0))</f>
        <v>15365</v>
      </c>
      <c r="H35" s="21" t="s">
        <v>418</v>
      </c>
      <c r="I35" s="73"/>
      <c r="J35" s="3"/>
    </row>
    <row r="36" spans="1:10" ht="15" customHeight="1">
      <c r="A36" s="199"/>
      <c r="B36" s="74"/>
      <c r="C36" s="142" t="s">
        <v>419</v>
      </c>
      <c r="D36" s="47"/>
      <c r="E36" s="49"/>
      <c r="F36" s="41">
        <v>1024</v>
      </c>
      <c r="G36" s="423">
        <f>INDEX(Data!$I$4:$BH$90,MATCH($F36,Data!$I$4:$I$90,0),MATCH(G$1,Data!$I$4:$BH$4,0))</f>
        <v>44534</v>
      </c>
      <c r="H36" s="21" t="s">
        <v>420</v>
      </c>
      <c r="I36" s="73"/>
      <c r="J36" s="3"/>
    </row>
    <row r="37" spans="1:10" ht="15" customHeight="1">
      <c r="A37" s="199"/>
      <c r="B37" s="75"/>
      <c r="C37" s="46" t="s">
        <v>421</v>
      </c>
      <c r="D37" s="47"/>
      <c r="E37" s="48"/>
      <c r="F37" s="141">
        <v>1031</v>
      </c>
      <c r="G37" s="423">
        <f>INDEX(Data!$I$4:$BH$90,MATCH($F37,Data!$I$4:$I$90,0),MATCH(G$1,Data!$I$4:$BH$4,0))</f>
        <v>-677</v>
      </c>
      <c r="H37" s="21" t="s">
        <v>21</v>
      </c>
      <c r="I37" s="73"/>
      <c r="J37" s="3"/>
    </row>
    <row r="38" spans="1:10" ht="15" customHeight="1">
      <c r="A38" s="199"/>
      <c r="B38" s="76"/>
      <c r="C38" s="480" t="s">
        <v>422</v>
      </c>
      <c r="D38" s="480"/>
      <c r="E38" s="480"/>
      <c r="F38" s="32"/>
      <c r="G38" s="31"/>
      <c r="H38" s="23"/>
      <c r="I38" s="73"/>
      <c r="J38" s="3"/>
    </row>
    <row r="39" spans="1:10" ht="20.100000000000001" customHeight="1">
      <c r="A39" s="199"/>
      <c r="B39" s="78"/>
      <c r="C39" s="480"/>
      <c r="D39" s="480"/>
      <c r="E39" s="480"/>
      <c r="F39" s="141">
        <v>1103</v>
      </c>
      <c r="G39" s="411">
        <f>INDEX(Data!$I$4:$BH$90,MATCH($F39,Data!$I$4:$I$90,0),MATCH(G$1,Data!$I$4:$BH$4,0))</f>
        <v>1538362.7416930001</v>
      </c>
      <c r="H39" s="21" t="s">
        <v>115</v>
      </c>
      <c r="I39" s="73"/>
      <c r="J39" s="3"/>
    </row>
    <row r="40" spans="1:10" ht="20.100000000000001" customHeight="1">
      <c r="A40" s="199"/>
      <c r="B40" s="122"/>
      <c r="C40" s="103"/>
      <c r="D40" s="103"/>
      <c r="E40" s="102"/>
      <c r="F40" s="123"/>
      <c r="G40" s="124"/>
      <c r="H40" s="125"/>
      <c r="I40" s="115"/>
      <c r="J40" s="3"/>
    </row>
    <row r="41" spans="1:10" ht="20.100000000000001" customHeight="1">
      <c r="A41" s="199"/>
      <c r="B41" s="51" t="s">
        <v>57</v>
      </c>
      <c r="C41" s="52"/>
      <c r="D41" s="52"/>
      <c r="E41" s="52"/>
      <c r="F41" s="52"/>
      <c r="G41" s="52"/>
      <c r="H41" s="69"/>
      <c r="I41" s="53"/>
      <c r="J41" s="3"/>
    </row>
    <row r="42" spans="1:10" ht="15" customHeight="1">
      <c r="A42" s="199"/>
      <c r="B42" s="127"/>
      <c r="C42" s="128"/>
      <c r="D42" s="128"/>
      <c r="E42" s="129"/>
      <c r="F42" s="130"/>
      <c r="G42" s="131"/>
      <c r="H42" s="132"/>
      <c r="I42" s="121"/>
      <c r="J42" s="3"/>
    </row>
    <row r="43" spans="1:10" s="25" customFormat="1" ht="15" customHeight="1">
      <c r="A43" s="199"/>
      <c r="B43" s="72"/>
      <c r="C43" s="43" t="s">
        <v>195</v>
      </c>
      <c r="D43" s="44"/>
      <c r="E43" s="45"/>
      <c r="F43" s="42" t="s">
        <v>128</v>
      </c>
      <c r="G43" s="298" t="s">
        <v>365</v>
      </c>
      <c r="H43" s="23"/>
      <c r="I43" s="73"/>
      <c r="J43" s="3"/>
    </row>
    <row r="44" spans="1:10" s="25" customFormat="1" ht="15" customHeight="1">
      <c r="A44" s="199"/>
      <c r="B44" s="76"/>
      <c r="C44" s="46" t="s">
        <v>223</v>
      </c>
      <c r="D44" s="47"/>
      <c r="E44" s="48"/>
      <c r="F44" s="141">
        <v>1033</v>
      </c>
      <c r="G44" s="422">
        <f>INDEX(Data!$I$4:$BH$90,MATCH($F44,Data!$I$4:$I$90,0),MATCH(G$1,Data!$I$4:$BH$4,0))</f>
        <v>3270.541369</v>
      </c>
      <c r="H44" s="23" t="s">
        <v>22</v>
      </c>
      <c r="I44" s="77"/>
      <c r="J44" s="3"/>
    </row>
    <row r="45" spans="1:10" s="25" customFormat="1" ht="15" customHeight="1">
      <c r="A45" s="199"/>
      <c r="B45" s="76"/>
      <c r="C45" s="142" t="s">
        <v>120</v>
      </c>
      <c r="D45" s="50"/>
      <c r="E45" s="48"/>
      <c r="F45" s="141">
        <v>1034</v>
      </c>
      <c r="G45" s="422">
        <f>INDEX(Data!$I$4:$BH$90,MATCH($F45,Data!$I$4:$I$90,0),MATCH(G$1,Data!$I$4:$BH$4,0))</f>
        <v>0</v>
      </c>
      <c r="H45" s="23" t="s">
        <v>121</v>
      </c>
      <c r="I45" s="77"/>
      <c r="J45" s="3"/>
    </row>
    <row r="46" spans="1:10" ht="15" customHeight="1">
      <c r="A46" s="199"/>
      <c r="B46" s="76"/>
      <c r="C46" s="46" t="s">
        <v>222</v>
      </c>
      <c r="D46" s="47"/>
      <c r="E46" s="48"/>
      <c r="F46" s="141">
        <v>1035</v>
      </c>
      <c r="G46" s="422">
        <f>INDEX(Data!$I$4:$BH$90,MATCH($F46,Data!$I$4:$I$90,0),MATCH(G$1,Data!$I$4:$BH$4,0))</f>
        <v>0</v>
      </c>
      <c r="H46" s="23" t="s">
        <v>23</v>
      </c>
      <c r="I46" s="77"/>
      <c r="J46" s="3"/>
    </row>
    <row r="47" spans="1:10" s="25" customFormat="1" ht="15" customHeight="1">
      <c r="A47" s="199"/>
      <c r="B47" s="76"/>
      <c r="C47" s="46" t="s">
        <v>224</v>
      </c>
      <c r="D47" s="47"/>
      <c r="E47" s="48"/>
      <c r="F47" s="32"/>
      <c r="G47" s="31"/>
      <c r="H47" s="23"/>
      <c r="I47" s="73"/>
      <c r="J47" s="3"/>
    </row>
    <row r="48" spans="1:10" s="25" customFormat="1" ht="15" customHeight="1">
      <c r="A48" s="199"/>
      <c r="B48" s="76"/>
      <c r="C48" s="142" t="s">
        <v>15</v>
      </c>
      <c r="D48" s="50"/>
      <c r="E48" s="48"/>
      <c r="F48" s="141">
        <v>1036</v>
      </c>
      <c r="G48" s="422">
        <f>INDEX(Data!$I$4:$BH$90,MATCH($F48,Data!$I$4:$I$90,0),MATCH(G$1,Data!$I$4:$BH$4,0))</f>
        <v>110728.234638733</v>
      </c>
      <c r="H48" s="23" t="s">
        <v>41</v>
      </c>
      <c r="I48" s="77"/>
      <c r="J48" s="3"/>
    </row>
    <row r="49" spans="1:10" s="25" customFormat="1" ht="15" customHeight="1">
      <c r="A49" s="199"/>
      <c r="B49" s="76"/>
      <c r="C49" s="142" t="s">
        <v>16</v>
      </c>
      <c r="D49" s="50"/>
      <c r="E49" s="48"/>
      <c r="F49" s="141">
        <v>1037</v>
      </c>
      <c r="G49" s="422">
        <f>INDEX(Data!$I$4:$BH$90,MATCH($F49,Data!$I$4:$I$90,0),MATCH(G$1,Data!$I$4:$BH$4,0))</f>
        <v>404.78722533000001</v>
      </c>
      <c r="H49" s="23" t="s">
        <v>42</v>
      </c>
      <c r="I49" s="77"/>
      <c r="J49" s="3"/>
    </row>
    <row r="50" spans="1:10" s="25" customFormat="1" ht="15" customHeight="1">
      <c r="A50" s="199"/>
      <c r="B50" s="76"/>
      <c r="C50" s="142" t="s">
        <v>17</v>
      </c>
      <c r="D50" s="50"/>
      <c r="E50" s="48"/>
      <c r="F50" s="141">
        <v>1038</v>
      </c>
      <c r="G50" s="422">
        <f>INDEX(Data!$I$4:$BH$90,MATCH($F50,Data!$I$4:$I$90,0),MATCH(G$1,Data!$I$4:$BH$4,0))</f>
        <v>3621.1365337489301</v>
      </c>
      <c r="H50" s="23" t="s">
        <v>43</v>
      </c>
      <c r="I50" s="77"/>
      <c r="J50" s="3"/>
    </row>
    <row r="51" spans="1:10" s="25" customFormat="1" ht="15" customHeight="1">
      <c r="A51" s="199"/>
      <c r="B51" s="76"/>
      <c r="C51" s="142" t="s">
        <v>18</v>
      </c>
      <c r="D51" s="50"/>
      <c r="E51" s="48"/>
      <c r="F51" s="141">
        <v>1039</v>
      </c>
      <c r="G51" s="422">
        <f>INDEX(Data!$I$4:$BH$90,MATCH($F51,Data!$I$4:$I$90,0),MATCH(G$1,Data!$I$4:$BH$4,0))</f>
        <v>0</v>
      </c>
      <c r="H51" s="23" t="s">
        <v>44</v>
      </c>
      <c r="I51" s="77"/>
      <c r="J51" s="3"/>
    </row>
    <row r="52" spans="1:10" s="25" customFormat="1" ht="15" customHeight="1">
      <c r="A52" s="199"/>
      <c r="B52" s="76"/>
      <c r="C52" s="142" t="s">
        <v>147</v>
      </c>
      <c r="D52" s="50"/>
      <c r="E52" s="48"/>
      <c r="F52" s="141">
        <v>1040</v>
      </c>
      <c r="G52" s="422">
        <f>INDEX(Data!$I$4:$BH$90,MATCH($F52,Data!$I$4:$I$90,0),MATCH(G$1,Data!$I$4:$BH$4,0))</f>
        <v>3748.3802353599999</v>
      </c>
      <c r="H52" s="23" t="s">
        <v>45</v>
      </c>
      <c r="I52" s="77"/>
      <c r="J52" s="3"/>
    </row>
    <row r="53" spans="1:10" s="25" customFormat="1" ht="15" customHeight="1">
      <c r="A53" s="199"/>
      <c r="B53" s="76"/>
      <c r="C53" s="97" t="s">
        <v>216</v>
      </c>
      <c r="D53" s="98"/>
      <c r="E53" s="48"/>
      <c r="F53" s="141">
        <v>1041</v>
      </c>
      <c r="G53" s="422">
        <f>INDEX(Data!$I$4:$BH$90,MATCH($F53,Data!$I$4:$I$90,0),MATCH(G$1,Data!$I$4:$BH$4,0))</f>
        <v>0</v>
      </c>
      <c r="H53" s="23" t="s">
        <v>46</v>
      </c>
      <c r="I53" s="77"/>
      <c r="J53" s="3"/>
    </row>
    <row r="54" spans="1:10" ht="15" customHeight="1">
      <c r="A54" s="199"/>
      <c r="B54" s="317"/>
      <c r="C54" s="46" t="s">
        <v>673</v>
      </c>
      <c r="D54" s="47"/>
      <c r="E54" s="49"/>
      <c r="F54" s="141">
        <v>1213</v>
      </c>
      <c r="G54" s="423">
        <f>INDEX(Data!$I$4:$BH$90,MATCH($F54,Data!$I$4:$I$90,0),MATCH(G$1,Data!$I$4:$BH$4,0))</f>
        <v>121.10513100633599</v>
      </c>
      <c r="H54" s="23" t="s">
        <v>24</v>
      </c>
      <c r="I54" s="77"/>
      <c r="J54" s="3"/>
    </row>
    <row r="55" spans="1:10" s="25" customFormat="1" ht="15" customHeight="1">
      <c r="A55" s="199"/>
      <c r="B55" s="76"/>
      <c r="C55" s="46" t="s">
        <v>225</v>
      </c>
      <c r="D55" s="47"/>
      <c r="E55" s="48"/>
      <c r="F55" s="32"/>
      <c r="G55" s="31"/>
      <c r="H55" s="23"/>
      <c r="I55" s="73"/>
      <c r="J55" s="3"/>
    </row>
    <row r="56" spans="1:10" s="25" customFormat="1" ht="15" customHeight="1">
      <c r="A56" s="199"/>
      <c r="B56" s="76"/>
      <c r="C56" s="142" t="s">
        <v>148</v>
      </c>
      <c r="D56" s="50"/>
      <c r="E56" s="48"/>
      <c r="F56" s="36">
        <v>1043</v>
      </c>
      <c r="G56" s="422">
        <f>INDEX(Data!$I$4:$BH$90,MATCH($F56,Data!$I$4:$I$90,0),MATCH(G$1,Data!$I$4:$BH$4,0))</f>
        <v>204.88288181366801</v>
      </c>
      <c r="H56" s="23" t="s">
        <v>13</v>
      </c>
      <c r="I56" s="77"/>
      <c r="J56" s="3"/>
    </row>
    <row r="57" spans="1:10" s="25" customFormat="1" ht="15" customHeight="1">
      <c r="A57" s="199"/>
      <c r="B57" s="76"/>
      <c r="C57" s="142" t="s">
        <v>19</v>
      </c>
      <c r="D57" s="50"/>
      <c r="E57" s="48"/>
      <c r="F57" s="141">
        <v>1044</v>
      </c>
      <c r="G57" s="422">
        <f>INDEX(Data!$I$4:$BH$90,MATCH($F57,Data!$I$4:$I$90,0),MATCH(G$1,Data!$I$4:$BH$4,0))</f>
        <v>344.594209791156</v>
      </c>
      <c r="H57" s="23" t="s">
        <v>47</v>
      </c>
      <c r="I57" s="77"/>
      <c r="J57" s="3"/>
    </row>
    <row r="58" spans="1:10" ht="15" customHeight="1">
      <c r="A58" s="199"/>
      <c r="B58" s="76"/>
      <c r="C58" s="481" t="s">
        <v>122</v>
      </c>
      <c r="D58" s="482"/>
      <c r="E58" s="483"/>
      <c r="F58" s="32"/>
      <c r="G58" s="31"/>
      <c r="H58" s="23"/>
      <c r="I58" s="77"/>
      <c r="J58" s="3"/>
    </row>
    <row r="59" spans="1:10" ht="30" customHeight="1">
      <c r="A59" s="199"/>
      <c r="B59" s="76"/>
      <c r="C59" s="481"/>
      <c r="D59" s="482"/>
      <c r="E59" s="483"/>
      <c r="F59" s="141">
        <v>1045</v>
      </c>
      <c r="G59" s="37">
        <f>INDEX(Data!$I$4:$BH$90,MATCH($F59,Data!$I$4:$I$90,0),MATCH(G$1,Data!$I$4:$BH$4,0))</f>
        <v>122443.6622247831</v>
      </c>
      <c r="H59" s="23" t="s">
        <v>31</v>
      </c>
      <c r="I59" s="73"/>
      <c r="J59" s="3"/>
    </row>
    <row r="60" spans="1:10" ht="15" customHeight="1">
      <c r="A60" s="199"/>
      <c r="B60" s="79"/>
      <c r="C60" s="18"/>
      <c r="D60" s="18"/>
      <c r="E60" s="10"/>
      <c r="F60" s="28"/>
      <c r="G60" s="11"/>
      <c r="H60" s="17"/>
      <c r="I60" s="73"/>
      <c r="J60" s="3"/>
    </row>
    <row r="61" spans="1:10" s="25" customFormat="1" ht="15" customHeight="1">
      <c r="A61" s="199"/>
      <c r="B61" s="72"/>
      <c r="C61" s="43" t="s">
        <v>196</v>
      </c>
      <c r="D61" s="44"/>
      <c r="E61" s="45"/>
      <c r="F61" s="59" t="s">
        <v>128</v>
      </c>
      <c r="G61" s="298" t="s">
        <v>365</v>
      </c>
      <c r="H61" s="23"/>
      <c r="I61" s="73"/>
      <c r="J61" s="3"/>
    </row>
    <row r="62" spans="1:10" s="25" customFormat="1" ht="15" customHeight="1">
      <c r="A62" s="199"/>
      <c r="B62" s="76"/>
      <c r="C62" s="46" t="s">
        <v>423</v>
      </c>
      <c r="D62" s="47"/>
      <c r="E62" s="48"/>
      <c r="F62" s="32"/>
      <c r="G62" s="31"/>
      <c r="H62" s="23"/>
      <c r="I62" s="77"/>
      <c r="J62" s="3"/>
    </row>
    <row r="63" spans="1:10" s="25" customFormat="1" ht="15" customHeight="1">
      <c r="A63" s="199"/>
      <c r="B63" s="78"/>
      <c r="C63" s="142" t="s">
        <v>424</v>
      </c>
      <c r="D63" s="47"/>
      <c r="E63" s="48"/>
      <c r="F63" s="141">
        <v>1046</v>
      </c>
      <c r="G63" s="422">
        <f>INDEX(Data!$I$4:$BH$90,MATCH($F63,Data!$I$4:$I$90,0),MATCH(G$1,Data!$I$4:$BH$4,0))</f>
        <v>1536.8471318700001</v>
      </c>
      <c r="H63" s="23" t="s">
        <v>425</v>
      </c>
      <c r="I63" s="77"/>
      <c r="J63" s="3"/>
    </row>
    <row r="64" spans="1:10" s="25" customFormat="1" ht="15" customHeight="1">
      <c r="A64" s="199"/>
      <c r="B64" s="78"/>
      <c r="C64" s="142" t="s">
        <v>426</v>
      </c>
      <c r="D64" s="47"/>
      <c r="E64" s="48"/>
      <c r="F64" s="141">
        <v>1047</v>
      </c>
      <c r="G64" s="422">
        <f>INDEX(Data!$I$4:$BH$90,MATCH($F64,Data!$I$4:$I$90,0),MATCH(G$1,Data!$I$4:$BH$4,0))</f>
        <v>9683.64773608</v>
      </c>
      <c r="H64" s="23" t="s">
        <v>427</v>
      </c>
      <c r="I64" s="77"/>
      <c r="J64" s="3"/>
    </row>
    <row r="65" spans="1:10" s="25" customFormat="1" ht="15" customHeight="1">
      <c r="A65" s="199"/>
      <c r="B65" s="74"/>
      <c r="C65" s="142" t="s">
        <v>428</v>
      </c>
      <c r="D65" s="47"/>
      <c r="E65" s="48"/>
      <c r="F65" s="141">
        <v>1105</v>
      </c>
      <c r="G65" s="422">
        <f>INDEX(Data!$I$4:$BH$90,MATCH($F65,Data!$I$4:$I$90,0),MATCH(G$1,Data!$I$4:$BH$4,0))</f>
        <v>0</v>
      </c>
      <c r="H65" s="23" t="s">
        <v>429</v>
      </c>
      <c r="I65" s="77"/>
      <c r="J65" s="3"/>
    </row>
    <row r="66" spans="1:10" s="25" customFormat="1" ht="15" customHeight="1">
      <c r="A66" s="199"/>
      <c r="B66" s="78"/>
      <c r="C66" s="46" t="s">
        <v>430</v>
      </c>
      <c r="D66" s="47"/>
      <c r="E66" s="48"/>
      <c r="F66" s="141">
        <v>1048</v>
      </c>
      <c r="G66" s="422">
        <f>INDEX(Data!$I$4:$BH$90,MATCH($F66,Data!$I$4:$I$90,0),MATCH(G$1,Data!$I$4:$BH$4,0))</f>
        <v>0</v>
      </c>
      <c r="H66" s="23" t="s">
        <v>48</v>
      </c>
      <c r="I66" s="77"/>
      <c r="J66" s="3"/>
    </row>
    <row r="67" spans="1:10" s="25" customFormat="1" ht="15" customHeight="1">
      <c r="A67" s="199"/>
      <c r="B67" s="317"/>
      <c r="C67" s="46" t="s">
        <v>674</v>
      </c>
      <c r="D67" s="47"/>
      <c r="E67" s="48"/>
      <c r="F67" s="141">
        <v>1214</v>
      </c>
      <c r="G67" s="422">
        <f>INDEX(Data!$I$4:$BH$90,MATCH($F67,Data!$I$4:$I$90,0),MATCH(G$1,Data!$I$4:$BH$4,0))</f>
        <v>4.4988384474163503</v>
      </c>
      <c r="H67" s="23" t="s">
        <v>49</v>
      </c>
      <c r="I67" s="73"/>
      <c r="J67" s="3"/>
    </row>
    <row r="68" spans="1:10" s="25" customFormat="1" ht="15" customHeight="1">
      <c r="A68" s="199"/>
      <c r="B68" s="78"/>
      <c r="C68" s="46" t="s">
        <v>431</v>
      </c>
      <c r="D68" s="47"/>
      <c r="E68" s="48"/>
      <c r="F68" s="32"/>
      <c r="G68" s="31"/>
      <c r="H68" s="23"/>
      <c r="I68" s="77"/>
      <c r="J68" s="3"/>
    </row>
    <row r="69" spans="1:10" s="25" customFormat="1" ht="15" customHeight="1">
      <c r="A69" s="199"/>
      <c r="B69" s="78"/>
      <c r="C69" s="142" t="s">
        <v>149</v>
      </c>
      <c r="D69" s="50"/>
      <c r="E69" s="48"/>
      <c r="F69" s="141">
        <v>1050</v>
      </c>
      <c r="G69" s="422">
        <f>INDEX(Data!$I$4:$BH$90,MATCH($F69,Data!$I$4:$I$90,0),MATCH(G$1,Data!$I$4:$BH$4,0))</f>
        <v>164.623319104713</v>
      </c>
      <c r="H69" s="23" t="s">
        <v>432</v>
      </c>
      <c r="I69" s="77"/>
      <c r="J69" s="3"/>
    </row>
    <row r="70" spans="1:10" s="25" customFormat="1" ht="15" customHeight="1">
      <c r="A70" s="199"/>
      <c r="B70" s="78"/>
      <c r="C70" s="142" t="s">
        <v>19</v>
      </c>
      <c r="D70" s="50"/>
      <c r="E70" s="48"/>
      <c r="F70" s="141">
        <v>1051</v>
      </c>
      <c r="G70" s="422">
        <f>INDEX(Data!$I$4:$BH$90,MATCH($F70,Data!$I$4:$I$90,0),MATCH(G$1,Data!$I$4:$BH$4,0))</f>
        <v>224.07277815664301</v>
      </c>
      <c r="H70" s="23" t="s">
        <v>433</v>
      </c>
      <c r="I70" s="77"/>
      <c r="J70" s="3"/>
    </row>
    <row r="71" spans="1:10" s="25" customFormat="1" ht="30" customHeight="1">
      <c r="A71" s="199"/>
      <c r="B71" s="78"/>
      <c r="C71" s="296" t="s">
        <v>434</v>
      </c>
      <c r="D71" s="297"/>
      <c r="E71" s="58"/>
      <c r="F71" s="141">
        <v>1052</v>
      </c>
      <c r="G71" s="37">
        <f>INDEX(Data!$I$4:$BH$90,MATCH($F71,Data!$I$4:$I$90,0),MATCH(G$1,Data!$I$4:$BH$4,0))</f>
        <v>11613.689803658772</v>
      </c>
      <c r="H71" s="23" t="s">
        <v>435</v>
      </c>
      <c r="I71" s="73"/>
      <c r="J71" s="3"/>
    </row>
    <row r="72" spans="1:10" ht="15" customHeight="1">
      <c r="A72" s="199"/>
      <c r="B72" s="79"/>
      <c r="C72" s="19"/>
      <c r="D72" s="19"/>
      <c r="E72" s="20"/>
      <c r="F72" s="29"/>
      <c r="G72" s="13"/>
      <c r="H72" s="17"/>
      <c r="I72" s="77"/>
      <c r="J72" s="3"/>
    </row>
    <row r="73" spans="1:10" s="25" customFormat="1" ht="15" customHeight="1">
      <c r="A73" s="199"/>
      <c r="B73" s="72"/>
      <c r="C73" s="43" t="s">
        <v>197</v>
      </c>
      <c r="D73" s="44"/>
      <c r="E73" s="45"/>
      <c r="F73" s="42" t="s">
        <v>128</v>
      </c>
      <c r="G73" s="298"/>
      <c r="H73" s="23"/>
      <c r="I73" s="73"/>
      <c r="J73" s="3"/>
    </row>
    <row r="74" spans="1:10" s="25" customFormat="1" ht="15" customHeight="1">
      <c r="A74" s="199"/>
      <c r="B74" s="78"/>
      <c r="C74" s="46" t="s">
        <v>25</v>
      </c>
      <c r="D74" s="47"/>
      <c r="E74" s="48"/>
      <c r="F74" s="141">
        <v>1053</v>
      </c>
      <c r="G74" s="422">
        <f>INDEX(Data!$I$4:$BH$90,MATCH($F74,Data!$I$4:$I$90,0),MATCH(G$1,Data!$I$4:$BH$4,0))</f>
        <v>1267481</v>
      </c>
      <c r="H74" s="23" t="s">
        <v>50</v>
      </c>
      <c r="I74" s="77"/>
      <c r="J74" s="3"/>
    </row>
    <row r="75" spans="1:10" s="25" customFormat="1" ht="15" customHeight="1">
      <c r="A75" s="199"/>
      <c r="B75" s="78"/>
      <c r="C75" s="46" t="s">
        <v>26</v>
      </c>
      <c r="D75" s="47"/>
      <c r="E75" s="48"/>
      <c r="F75" s="141">
        <v>1054</v>
      </c>
      <c r="G75" s="422">
        <f>INDEX(Data!$I$4:$BH$90,MATCH($F75,Data!$I$4:$I$90,0),MATCH(G$1,Data!$I$4:$BH$4,0))</f>
        <v>3748.31</v>
      </c>
      <c r="H75" s="23" t="s">
        <v>51</v>
      </c>
      <c r="I75" s="77"/>
      <c r="J75" s="3"/>
    </row>
    <row r="76" spans="1:10" s="25" customFormat="1" ht="15" customHeight="1">
      <c r="A76" s="199"/>
      <c r="B76" s="78"/>
      <c r="C76" s="46" t="s">
        <v>27</v>
      </c>
      <c r="D76" s="47"/>
      <c r="E76" s="48"/>
      <c r="F76" s="141">
        <v>1055</v>
      </c>
      <c r="G76" s="422">
        <f>INDEX(Data!$I$4:$BH$90,MATCH($F76,Data!$I$4:$I$90,0),MATCH(G$1,Data!$I$4:$BH$4,0))</f>
        <v>10942.346</v>
      </c>
      <c r="H76" s="23" t="s">
        <v>52</v>
      </c>
      <c r="I76" s="77"/>
      <c r="J76" s="3"/>
    </row>
    <row r="77" spans="1:10" s="25" customFormat="1" ht="15" customHeight="1">
      <c r="A77" s="199"/>
      <c r="B77" s="78"/>
      <c r="C77" s="46" t="s">
        <v>28</v>
      </c>
      <c r="D77" s="47"/>
      <c r="E77" s="48"/>
      <c r="F77" s="141">
        <v>1056</v>
      </c>
      <c r="G77" s="422">
        <f>INDEX(Data!$I$4:$BH$90,MATCH($F77,Data!$I$4:$I$90,0),MATCH(G$1,Data!$I$4:$BH$4,0))</f>
        <v>6473.4800999999998</v>
      </c>
      <c r="H77" s="23" t="s">
        <v>53</v>
      </c>
      <c r="I77" s="77"/>
      <c r="J77" s="3"/>
    </row>
    <row r="78" spans="1:10" s="25" customFormat="1" ht="15" customHeight="1">
      <c r="A78" s="199"/>
      <c r="B78" s="78"/>
      <c r="C78" s="46" t="s">
        <v>29</v>
      </c>
      <c r="D78" s="47"/>
      <c r="E78" s="48"/>
      <c r="F78" s="141">
        <v>1057</v>
      </c>
      <c r="G78" s="422">
        <f>INDEX(Data!$I$4:$BH$90,MATCH($F78,Data!$I$4:$I$90,0),MATCH(G$1,Data!$I$4:$BH$4,0))</f>
        <v>7483.6610099999998</v>
      </c>
      <c r="H78" s="23" t="s">
        <v>54</v>
      </c>
      <c r="I78" s="77"/>
      <c r="J78" s="3"/>
    </row>
    <row r="79" spans="1:10" s="25" customFormat="1" ht="15" customHeight="1">
      <c r="A79" s="199"/>
      <c r="B79" s="78"/>
      <c r="C79" s="46" t="s">
        <v>30</v>
      </c>
      <c r="D79" s="47"/>
      <c r="E79" s="48"/>
      <c r="F79" s="141">
        <v>1058</v>
      </c>
      <c r="G79" s="422">
        <f>INDEX(Data!$I$4:$BH$90,MATCH($F79,Data!$I$4:$I$90,0),MATCH(G$1,Data!$I$4:$BH$4,0))</f>
        <v>0</v>
      </c>
      <c r="H79" s="23" t="s">
        <v>55</v>
      </c>
      <c r="I79" s="77"/>
      <c r="J79" s="3"/>
    </row>
    <row r="80" spans="1:10" ht="15" customHeight="1">
      <c r="A80" s="199"/>
      <c r="B80" s="78"/>
      <c r="C80" s="46" t="s">
        <v>119</v>
      </c>
      <c r="D80" s="47"/>
      <c r="E80" s="48"/>
      <c r="F80" s="141">
        <v>1059</v>
      </c>
      <c r="G80" s="422">
        <f>INDEX(Data!$I$4:$BH$90,MATCH($F80,Data!$I$4:$I$90,0),MATCH(G$1,Data!$I$4:$BH$4,0))</f>
        <v>0</v>
      </c>
      <c r="H80" s="23" t="s">
        <v>56</v>
      </c>
      <c r="I80" s="77"/>
      <c r="J80" s="3"/>
    </row>
    <row r="81" spans="1:10" ht="20.100000000000001" customHeight="1">
      <c r="A81" s="199"/>
      <c r="B81" s="78"/>
      <c r="C81" s="296" t="s">
        <v>544</v>
      </c>
      <c r="D81" s="297"/>
      <c r="E81" s="58"/>
      <c r="F81" s="141">
        <v>1060</v>
      </c>
      <c r="G81" s="37">
        <f>INDEX(Data!$I$4:$BH$90,MATCH($F81,Data!$I$4:$I$90,0),MATCH(G$1,Data!$I$4:$BH$4,0))</f>
        <v>1296128.7971099999</v>
      </c>
      <c r="H81" s="23" t="s">
        <v>612</v>
      </c>
      <c r="I81" s="73"/>
      <c r="J81" s="3"/>
    </row>
    <row r="82" spans="1:10" ht="20.100000000000001" customHeight="1">
      <c r="A82" s="199"/>
      <c r="B82" s="111"/>
      <c r="C82" s="112"/>
      <c r="D82" s="112"/>
      <c r="E82" s="104"/>
      <c r="F82" s="113"/>
      <c r="G82" s="104"/>
      <c r="H82" s="114"/>
      <c r="I82" s="115"/>
      <c r="J82" s="3"/>
    </row>
    <row r="83" spans="1:10" ht="20.100000000000001" customHeight="1">
      <c r="A83" s="199"/>
      <c r="B83" s="51" t="s">
        <v>59</v>
      </c>
      <c r="C83" s="52"/>
      <c r="D83" s="52"/>
      <c r="E83" s="52"/>
      <c r="F83" s="52"/>
      <c r="G83" s="52"/>
      <c r="H83" s="69"/>
      <c r="I83" s="53"/>
      <c r="J83" s="3"/>
    </row>
    <row r="84" spans="1:10" ht="15" customHeight="1">
      <c r="A84" s="199"/>
      <c r="B84" s="127"/>
      <c r="C84" s="128"/>
      <c r="D84" s="128"/>
      <c r="E84" s="129"/>
      <c r="F84" s="130"/>
      <c r="G84" s="131"/>
      <c r="H84" s="132"/>
      <c r="I84" s="121"/>
      <c r="J84" s="3"/>
    </row>
    <row r="85" spans="1:10" ht="15" customHeight="1">
      <c r="A85" s="199"/>
      <c r="B85" s="74"/>
      <c r="C85" s="43" t="s">
        <v>198</v>
      </c>
      <c r="D85" s="44"/>
      <c r="E85" s="45"/>
      <c r="F85" s="42" t="s">
        <v>128</v>
      </c>
      <c r="G85" s="298" t="s">
        <v>365</v>
      </c>
      <c r="H85" s="23"/>
      <c r="I85" s="73"/>
      <c r="J85" s="3"/>
    </row>
    <row r="86" spans="1:10" ht="15" customHeight="1">
      <c r="A86" s="199"/>
      <c r="B86" s="74"/>
      <c r="C86" s="46" t="s">
        <v>436</v>
      </c>
      <c r="D86" s="47"/>
      <c r="E86" s="48"/>
      <c r="F86" s="141">
        <v>1061</v>
      </c>
      <c r="G86" s="422">
        <f>INDEX(Data!$I$4:$BH$90,MATCH($F86,Data!$I$4:$I$90,0),MATCH(G$1,Data!$I$4:$BH$4,0))</f>
        <v>223.48769355000016</v>
      </c>
      <c r="H86" s="23" t="s">
        <v>60</v>
      </c>
      <c r="I86" s="73"/>
      <c r="J86" s="3"/>
    </row>
    <row r="87" spans="1:10" ht="15" customHeight="1">
      <c r="A87" s="199"/>
      <c r="B87" s="74"/>
      <c r="C87" s="46" t="s">
        <v>437</v>
      </c>
      <c r="D87" s="47"/>
      <c r="E87" s="48"/>
      <c r="F87" s="141">
        <v>1062</v>
      </c>
      <c r="G87" s="422">
        <f>INDEX(Data!$I$4:$BH$90,MATCH($F87,Data!$I$4:$I$90,0),MATCH(G$1,Data!$I$4:$BH$4,0))</f>
        <v>0</v>
      </c>
      <c r="H87" s="23" t="s">
        <v>61</v>
      </c>
      <c r="I87" s="73"/>
      <c r="J87" s="3"/>
    </row>
    <row r="88" spans="1:10" ht="15" customHeight="1">
      <c r="A88" s="199"/>
      <c r="B88" s="74"/>
      <c r="C88" s="46" t="s">
        <v>438</v>
      </c>
      <c r="D88" s="47"/>
      <c r="E88" s="48"/>
      <c r="F88" s="141">
        <v>1063</v>
      </c>
      <c r="G88" s="422">
        <f>INDEX(Data!$I$4:$BH$90,MATCH($F88,Data!$I$4:$I$90,0),MATCH(G$1,Data!$I$4:$BH$4,0))</f>
        <v>74.840513410000014</v>
      </c>
      <c r="H88" s="23" t="s">
        <v>62</v>
      </c>
      <c r="I88" s="73"/>
      <c r="J88" s="3"/>
    </row>
    <row r="89" spans="1:10" ht="15" customHeight="1">
      <c r="A89" s="199"/>
      <c r="B89" s="74"/>
      <c r="C89" s="46" t="s">
        <v>439</v>
      </c>
      <c r="D89" s="47"/>
      <c r="E89" s="48"/>
      <c r="F89" s="141">
        <v>1064</v>
      </c>
      <c r="G89" s="422">
        <f>INDEX(Data!$I$4:$BH$90,MATCH($F89,Data!$I$4:$I$90,0),MATCH(G$1,Data!$I$4:$BH$4,0))</f>
        <v>94.989605070000039</v>
      </c>
      <c r="H89" s="23" t="s">
        <v>63</v>
      </c>
      <c r="I89" s="73"/>
      <c r="J89" s="3"/>
    </row>
    <row r="90" spans="1:10" ht="15" customHeight="1">
      <c r="A90" s="199"/>
      <c r="B90" s="74"/>
      <c r="C90" s="46" t="s">
        <v>440</v>
      </c>
      <c r="D90" s="47"/>
      <c r="E90" s="48"/>
      <c r="F90" s="141">
        <v>1065</v>
      </c>
      <c r="G90" s="422">
        <f>INDEX(Data!$I$4:$BH$90,MATCH($F90,Data!$I$4:$I$90,0),MATCH(G$1,Data!$I$4:$BH$4,0))</f>
        <v>0</v>
      </c>
      <c r="H90" s="23" t="s">
        <v>64</v>
      </c>
      <c r="I90" s="73"/>
      <c r="J90" s="3"/>
    </row>
    <row r="91" spans="1:10" ht="15" customHeight="1">
      <c r="A91" s="199"/>
      <c r="B91" s="74"/>
      <c r="C91" s="46" t="s">
        <v>441</v>
      </c>
      <c r="D91" s="47"/>
      <c r="E91" s="48"/>
      <c r="F91" s="141">
        <v>1066</v>
      </c>
      <c r="G91" s="422">
        <f>INDEX(Data!$I$4:$BH$90,MATCH($F91,Data!$I$4:$I$90,0),MATCH(G$1,Data!$I$4:$BH$4,0))</f>
        <v>23757.454536870657</v>
      </c>
      <c r="H91" s="23" t="s">
        <v>65</v>
      </c>
      <c r="I91" s="73"/>
      <c r="J91" s="3"/>
    </row>
    <row r="92" spans="1:10" ht="15" customHeight="1">
      <c r="A92" s="199"/>
      <c r="B92" s="74"/>
      <c r="C92" s="46" t="s">
        <v>442</v>
      </c>
      <c r="D92" s="47"/>
      <c r="E92" s="48"/>
      <c r="F92" s="141">
        <v>1067</v>
      </c>
      <c r="G92" s="422">
        <f>INDEX(Data!$I$4:$BH$90,MATCH($F92,Data!$I$4:$I$90,0),MATCH(G$1,Data!$I$4:$BH$4,0))</f>
        <v>1006.5155272100022</v>
      </c>
      <c r="H92" s="23" t="s">
        <v>66</v>
      </c>
      <c r="I92" s="73"/>
      <c r="J92" s="3"/>
    </row>
    <row r="93" spans="1:10" ht="15" customHeight="1">
      <c r="A93" s="199"/>
      <c r="B93" s="74"/>
      <c r="C93" s="46" t="s">
        <v>443</v>
      </c>
      <c r="D93" s="47"/>
      <c r="E93" s="48"/>
      <c r="F93" s="141">
        <v>1068</v>
      </c>
      <c r="G93" s="422">
        <f>INDEX(Data!$I$4:$BH$90,MATCH($F93,Data!$I$4:$I$90,0),MATCH(G$1,Data!$I$4:$BH$4,0))</f>
        <v>5.4726462699999994</v>
      </c>
      <c r="H93" s="23" t="s">
        <v>67</v>
      </c>
      <c r="I93" s="73"/>
      <c r="J93" s="3"/>
    </row>
    <row r="94" spans="1:10" ht="15" customHeight="1">
      <c r="A94" s="199"/>
      <c r="B94" s="74"/>
      <c r="C94" s="46" t="s">
        <v>444</v>
      </c>
      <c r="D94" s="47"/>
      <c r="E94" s="48"/>
      <c r="F94" s="141">
        <v>1069</v>
      </c>
      <c r="G94" s="422">
        <f>INDEX(Data!$I$4:$BH$90,MATCH($F94,Data!$I$4:$I$90,0),MATCH(G$1,Data!$I$4:$BH$4,0))</f>
        <v>0.8479713499999999</v>
      </c>
      <c r="H94" s="23" t="s">
        <v>68</v>
      </c>
      <c r="I94" s="73"/>
      <c r="J94" s="3"/>
    </row>
    <row r="95" spans="1:10" ht="15" customHeight="1">
      <c r="A95" s="199"/>
      <c r="B95" s="74"/>
      <c r="C95" s="46" t="s">
        <v>445</v>
      </c>
      <c r="D95" s="47"/>
      <c r="E95" s="48"/>
      <c r="F95" s="141">
        <v>1070</v>
      </c>
      <c r="G95" s="422">
        <f>INDEX(Data!$I$4:$BH$90,MATCH($F95,Data!$I$4:$I$90,0),MATCH(G$1,Data!$I$4:$BH$4,0))</f>
        <v>230.54135554000007</v>
      </c>
      <c r="H95" s="325" t="s">
        <v>69</v>
      </c>
      <c r="I95" s="73"/>
      <c r="J95" s="3"/>
    </row>
    <row r="96" spans="1:10" ht="15" customHeight="1">
      <c r="A96" s="199"/>
      <c r="B96" s="74"/>
      <c r="C96" s="324" t="s">
        <v>675</v>
      </c>
      <c r="D96" s="400"/>
      <c r="E96" s="401"/>
      <c r="F96" s="36">
        <v>1108</v>
      </c>
      <c r="G96" s="422">
        <f>INDEX(Data!$I$4:$BH$90,MATCH($F96,Data!$I$4:$I$90,0),MATCH(G$1,Data!$I$4:$BH$4,0))</f>
        <v>1.2909100500000001</v>
      </c>
      <c r="H96" s="325" t="s">
        <v>70</v>
      </c>
      <c r="I96" s="73"/>
      <c r="J96" s="3"/>
    </row>
    <row r="97" spans="1:10" ht="15" customHeight="1">
      <c r="A97" s="199"/>
      <c r="B97" s="74"/>
      <c r="C97" s="324" t="s">
        <v>676</v>
      </c>
      <c r="D97" s="47"/>
      <c r="E97" s="48"/>
      <c r="F97" s="141">
        <v>1071</v>
      </c>
      <c r="G97" s="422">
        <f>INDEX(Data!$I$4:$BH$90,MATCH($F97,Data!$I$4:$I$90,0),MATCH(G$1,Data!$I$4:$BH$4,0))</f>
        <v>10836.145364509945</v>
      </c>
      <c r="H97" s="325" t="s">
        <v>71</v>
      </c>
      <c r="I97" s="73"/>
      <c r="J97" s="3"/>
    </row>
    <row r="98" spans="1:10" ht="20.100000000000001" customHeight="1">
      <c r="A98" s="199"/>
      <c r="B98" s="74"/>
      <c r="C98" s="324" t="s">
        <v>677</v>
      </c>
      <c r="D98" s="47"/>
      <c r="E98" s="48"/>
      <c r="F98" s="141">
        <v>1072</v>
      </c>
      <c r="G98" s="422">
        <f>INDEX(Data!$I$4:$BH$90,MATCH($F98,Data!$I$4:$I$90,0),MATCH(G$1,Data!$I$4:$BH$4,0))</f>
        <v>6362.6215683700284</v>
      </c>
      <c r="H98" s="325" t="s">
        <v>546</v>
      </c>
      <c r="I98" s="73"/>
      <c r="J98" s="3"/>
    </row>
    <row r="99" spans="1:10" ht="20.100000000000001" customHeight="1">
      <c r="A99" s="199"/>
      <c r="B99" s="79"/>
      <c r="C99" s="296" t="s">
        <v>678</v>
      </c>
      <c r="D99" s="300"/>
      <c r="E99" s="301"/>
      <c r="F99" s="141">
        <v>1073</v>
      </c>
      <c r="G99" s="37">
        <f>INDEX(Data!$I$4:$BH$90,MATCH($F99,Data!$I$4:$I$90,0),MATCH(G$1,Data!$I$4:$BH$4,0))</f>
        <v>42594.207692200631</v>
      </c>
      <c r="H99" s="325" t="s">
        <v>386</v>
      </c>
      <c r="I99" s="73"/>
      <c r="J99" s="3"/>
    </row>
    <row r="100" spans="1:10" ht="15" customHeight="1">
      <c r="A100" s="199"/>
      <c r="B100" s="79"/>
      <c r="C100" s="18"/>
      <c r="D100" s="18"/>
      <c r="E100" s="10"/>
      <c r="F100" s="28"/>
      <c r="G100" s="11"/>
      <c r="H100" s="17"/>
      <c r="I100" s="73"/>
      <c r="J100" s="3"/>
    </row>
    <row r="101" spans="1:10" ht="15" customHeight="1">
      <c r="A101" s="199"/>
      <c r="B101" s="72"/>
      <c r="C101" s="61" t="s">
        <v>199</v>
      </c>
      <c r="D101" s="67"/>
      <c r="E101" s="68"/>
      <c r="F101" s="59" t="s">
        <v>128</v>
      </c>
      <c r="G101" s="298" t="s">
        <v>365</v>
      </c>
      <c r="H101" s="23"/>
      <c r="I101" s="73"/>
      <c r="J101" s="3"/>
    </row>
    <row r="102" spans="1:10" ht="30" customHeight="1">
      <c r="A102" s="199"/>
      <c r="B102" s="80"/>
      <c r="C102" s="296" t="s">
        <v>547</v>
      </c>
      <c r="D102" s="145"/>
      <c r="E102" s="58"/>
      <c r="F102" s="141">
        <v>1074</v>
      </c>
      <c r="G102" s="422">
        <f>INDEX(Data!$I$4:$BH$90,MATCH($F102,Data!$I$4:$I$90,0),MATCH(G$1,Data!$I$4:$BH$4,0))</f>
        <v>806562</v>
      </c>
      <c r="H102" s="23" t="s">
        <v>387</v>
      </c>
      <c r="I102" s="73"/>
      <c r="J102" s="3"/>
    </row>
    <row r="103" spans="1:10" ht="15" customHeight="1">
      <c r="A103" s="199"/>
      <c r="B103" s="79"/>
      <c r="C103" s="18"/>
      <c r="D103" s="18"/>
      <c r="E103" s="10"/>
      <c r="F103" s="28"/>
      <c r="G103" s="11"/>
      <c r="H103" s="17"/>
      <c r="I103" s="73"/>
      <c r="J103" s="3"/>
    </row>
    <row r="104" spans="1:10" ht="15" customHeight="1">
      <c r="A104" s="199"/>
      <c r="B104" s="72"/>
      <c r="C104" s="43" t="s">
        <v>200</v>
      </c>
      <c r="D104" s="44"/>
      <c r="E104" s="45"/>
      <c r="F104" s="59" t="s">
        <v>128</v>
      </c>
      <c r="G104" s="298" t="s">
        <v>365</v>
      </c>
      <c r="H104" s="23"/>
      <c r="I104" s="73"/>
      <c r="J104" s="3"/>
    </row>
    <row r="105" spans="1:10" ht="15" customHeight="1">
      <c r="A105" s="199"/>
      <c r="B105" s="74"/>
      <c r="C105" s="46" t="s">
        <v>72</v>
      </c>
      <c r="D105" s="47"/>
      <c r="E105" s="48"/>
      <c r="F105" s="36">
        <v>1075</v>
      </c>
      <c r="G105" s="422">
        <f>INDEX(Data!$I$4:$BH$90,MATCH($F105,Data!$I$4:$I$90,0),MATCH(G$1,Data!$I$4:$BH$4,0))</f>
        <v>0</v>
      </c>
      <c r="H105" s="23" t="s">
        <v>74</v>
      </c>
      <c r="I105" s="73"/>
      <c r="J105" s="3"/>
    </row>
    <row r="106" spans="1:10" ht="15" customHeight="1">
      <c r="A106" s="199"/>
      <c r="B106" s="74"/>
      <c r="C106" s="99" t="s">
        <v>73</v>
      </c>
      <c r="D106" s="100"/>
      <c r="E106" s="48"/>
      <c r="F106" s="141">
        <v>1076</v>
      </c>
      <c r="G106" s="422">
        <f>INDEX(Data!$I$4:$BH$90,MATCH($F106,Data!$I$4:$I$90,0),MATCH(G$1,Data!$I$4:$BH$4,0))</f>
        <v>13900</v>
      </c>
      <c r="H106" s="23" t="s">
        <v>75</v>
      </c>
      <c r="I106" s="73"/>
      <c r="J106" s="3"/>
    </row>
    <row r="107" spans="1:10" ht="20.100000000000001" customHeight="1">
      <c r="A107" s="199"/>
      <c r="B107" s="74"/>
      <c r="C107" s="296" t="s">
        <v>549</v>
      </c>
      <c r="D107" s="297"/>
      <c r="E107" s="58"/>
      <c r="F107" s="141">
        <v>1077</v>
      </c>
      <c r="G107" s="37">
        <f>INDEX(Data!$I$4:$BH$90,MATCH($F107,Data!$I$4:$I$90,0),MATCH(G$1,Data!$I$4:$BH$4,0))</f>
        <v>13900</v>
      </c>
      <c r="H107" s="23" t="s">
        <v>388</v>
      </c>
      <c r="I107" s="73"/>
      <c r="J107" s="3"/>
    </row>
    <row r="108" spans="1:10" ht="20.100000000000001" customHeight="1">
      <c r="A108" s="199"/>
      <c r="B108" s="111"/>
      <c r="C108" s="112"/>
      <c r="D108" s="112"/>
      <c r="E108" s="104"/>
      <c r="F108" s="113"/>
      <c r="G108" s="104"/>
      <c r="H108" s="114"/>
      <c r="I108" s="115"/>
      <c r="J108" s="3"/>
    </row>
    <row r="109" spans="1:10" ht="20.100000000000001" customHeight="1">
      <c r="A109" s="199"/>
      <c r="B109" s="51" t="s">
        <v>76</v>
      </c>
      <c r="C109" s="52"/>
      <c r="D109" s="52"/>
      <c r="E109" s="52"/>
      <c r="F109" s="52"/>
      <c r="G109" s="52"/>
      <c r="H109" s="69"/>
      <c r="I109" s="53"/>
      <c r="J109" s="3"/>
    </row>
    <row r="110" spans="1:10" ht="15" customHeight="1">
      <c r="A110" s="199"/>
      <c r="B110" s="127"/>
      <c r="C110" s="128"/>
      <c r="D110" s="128"/>
      <c r="E110" s="129"/>
      <c r="F110" s="130"/>
      <c r="G110" s="131"/>
      <c r="H110" s="132"/>
      <c r="I110" s="121"/>
      <c r="J110" s="3"/>
    </row>
    <row r="111" spans="1:10" ht="15" customHeight="1">
      <c r="A111" s="199"/>
      <c r="B111" s="72"/>
      <c r="C111" s="43" t="s">
        <v>201</v>
      </c>
      <c r="D111" s="44"/>
      <c r="E111" s="54"/>
      <c r="F111" s="59" t="s">
        <v>128</v>
      </c>
      <c r="G111" s="298" t="s">
        <v>365</v>
      </c>
      <c r="H111" s="23"/>
      <c r="I111" s="73"/>
      <c r="J111" s="3"/>
    </row>
    <row r="112" spans="1:10" ht="15" customHeight="1">
      <c r="A112" s="199"/>
      <c r="B112" s="81"/>
      <c r="C112" s="46" t="s">
        <v>77</v>
      </c>
      <c r="D112" s="47"/>
      <c r="E112" s="48"/>
      <c r="F112" s="141">
        <v>1078</v>
      </c>
      <c r="G112" s="422">
        <f>INDEX(Data!$I$4:$BH$90,MATCH($F112,Data!$I$4:$I$90,0),MATCH(G$1,Data!$I$4:$BH$4,0))</f>
        <v>716839.03642701998</v>
      </c>
      <c r="H112" s="23" t="s">
        <v>79</v>
      </c>
      <c r="I112" s="73"/>
      <c r="J112" s="3"/>
    </row>
    <row r="113" spans="1:10" ht="15" customHeight="1">
      <c r="A113" s="199"/>
      <c r="B113" s="81"/>
      <c r="C113" s="99" t="s">
        <v>78</v>
      </c>
      <c r="D113" s="100"/>
      <c r="E113" s="48"/>
      <c r="F113" s="141">
        <v>1079</v>
      </c>
      <c r="G113" s="422">
        <f>INDEX(Data!$I$4:$BH$90,MATCH($F113,Data!$I$4:$I$90,0),MATCH(G$1,Data!$I$4:$BH$4,0))</f>
        <v>403800.79605260299</v>
      </c>
      <c r="H113" s="23" t="s">
        <v>80</v>
      </c>
      <c r="I113" s="73"/>
      <c r="J113" s="3"/>
    </row>
    <row r="114" spans="1:10" ht="30" customHeight="1">
      <c r="A114" s="199"/>
      <c r="B114" s="81"/>
      <c r="C114" s="296" t="s">
        <v>116</v>
      </c>
      <c r="D114" s="297"/>
      <c r="E114" s="58"/>
      <c r="F114" s="141">
        <v>1080</v>
      </c>
      <c r="G114" s="37">
        <f>INDEX(Data!$I$4:$BH$90,MATCH($F114,Data!$I$4:$I$90,0),MATCH(G$1,Data!$I$4:$BH$4,0))</f>
        <v>1120639.8324796229</v>
      </c>
      <c r="H114" s="23" t="s">
        <v>81</v>
      </c>
      <c r="I114" s="73"/>
      <c r="J114" s="3"/>
    </row>
    <row r="115" spans="1:10" ht="15" customHeight="1">
      <c r="A115" s="199"/>
      <c r="B115" s="79"/>
      <c r="C115" s="18"/>
      <c r="D115" s="18"/>
      <c r="E115" s="10"/>
      <c r="F115" s="28"/>
      <c r="G115" s="11"/>
      <c r="H115" s="17"/>
      <c r="I115" s="73"/>
      <c r="J115" s="3"/>
    </row>
    <row r="116" spans="1:10" ht="15" customHeight="1">
      <c r="A116" s="199"/>
      <c r="B116" s="72"/>
      <c r="C116" s="43" t="s">
        <v>202</v>
      </c>
      <c r="D116" s="44"/>
      <c r="E116" s="54"/>
      <c r="F116" s="59" t="s">
        <v>128</v>
      </c>
      <c r="G116" s="298" t="s">
        <v>365</v>
      </c>
      <c r="H116" s="23"/>
      <c r="I116" s="73"/>
      <c r="J116" s="3"/>
    </row>
    <row r="117" spans="1:10" ht="15" customHeight="1">
      <c r="A117" s="199"/>
      <c r="B117" s="74"/>
      <c r="C117" s="46" t="s">
        <v>82</v>
      </c>
      <c r="D117" s="47"/>
      <c r="E117" s="48"/>
      <c r="F117" s="141">
        <v>1081</v>
      </c>
      <c r="G117" s="423">
        <f>INDEX(Data!$I$4:$BH$90,MATCH($F117,Data!$I$4:$I$90,0),MATCH(G$1,Data!$I$4:$BH$4,0))</f>
        <v>100187.84600000001</v>
      </c>
      <c r="H117" s="23" t="s">
        <v>86</v>
      </c>
      <c r="I117" s="73"/>
      <c r="J117" s="3"/>
    </row>
    <row r="118" spans="1:10" ht="15" customHeight="1">
      <c r="A118" s="199"/>
      <c r="B118" s="74"/>
      <c r="C118" s="46" t="s">
        <v>83</v>
      </c>
      <c r="D118" s="47"/>
      <c r="E118" s="48"/>
      <c r="F118" s="141">
        <v>1082</v>
      </c>
      <c r="G118" s="422">
        <f>INDEX(Data!$I$4:$BH$90,MATCH($F118,Data!$I$4:$I$90,0),MATCH(G$1,Data!$I$4:$BH$4,0))</f>
        <v>2450.4859999999999</v>
      </c>
      <c r="H118" s="23" t="s">
        <v>114</v>
      </c>
      <c r="I118" s="73"/>
    </row>
    <row r="119" spans="1:10" ht="15" customHeight="1">
      <c r="A119" s="199"/>
      <c r="B119" s="74"/>
      <c r="C119" s="46" t="s">
        <v>84</v>
      </c>
      <c r="D119" s="47"/>
      <c r="E119" s="48"/>
      <c r="F119" s="141">
        <v>1083</v>
      </c>
      <c r="G119" s="422">
        <f>INDEX(Data!$I$4:$BH$90,MATCH($F119,Data!$I$4:$I$90,0),MATCH(G$1,Data!$I$4:$BH$4,0))</f>
        <v>93048.4658072077</v>
      </c>
      <c r="H119" s="23" t="s">
        <v>87</v>
      </c>
      <c r="I119" s="73"/>
    </row>
    <row r="120" spans="1:10" ht="15" customHeight="1">
      <c r="A120" s="199"/>
      <c r="B120" s="74"/>
      <c r="C120" s="99" t="s">
        <v>127</v>
      </c>
      <c r="D120" s="100"/>
      <c r="E120" s="48"/>
      <c r="F120" s="141">
        <v>1084</v>
      </c>
      <c r="G120" s="423">
        <f>INDEX(Data!$I$4:$BH$90,MATCH($F120,Data!$I$4:$I$90,0),MATCH(G$1,Data!$I$4:$BH$4,0))</f>
        <v>4636.2927880586003</v>
      </c>
      <c r="H120" s="23" t="s">
        <v>88</v>
      </c>
      <c r="I120" s="73"/>
    </row>
    <row r="121" spans="1:10" ht="30" customHeight="1">
      <c r="A121" s="199"/>
      <c r="B121" s="74"/>
      <c r="C121" s="296" t="s">
        <v>551</v>
      </c>
      <c r="D121" s="297"/>
      <c r="E121" s="58"/>
      <c r="F121" s="141">
        <v>1085</v>
      </c>
      <c r="G121" s="37">
        <f>INDEX(Data!$I$4:$BH$90,MATCH($F121,Data!$I$4:$I$90,0),MATCH(G$1,Data!$I$4:$BH$4,0))</f>
        <v>4953.5734047337028</v>
      </c>
      <c r="H121" s="23" t="s">
        <v>613</v>
      </c>
      <c r="I121" s="73"/>
      <c r="J121" s="3"/>
    </row>
    <row r="122" spans="1:10" ht="15" customHeight="1">
      <c r="A122" s="199"/>
      <c r="B122" s="79"/>
      <c r="C122" s="18"/>
      <c r="D122" s="18"/>
      <c r="E122" s="10"/>
      <c r="F122" s="28"/>
      <c r="G122" s="11"/>
      <c r="H122" s="17"/>
      <c r="I122" s="73"/>
      <c r="J122" s="3"/>
    </row>
    <row r="123" spans="1:10" ht="15" customHeight="1">
      <c r="A123" s="199"/>
      <c r="B123" s="72"/>
      <c r="C123" s="43" t="s">
        <v>203</v>
      </c>
      <c r="D123" s="44"/>
      <c r="E123" s="45"/>
      <c r="F123" s="59" t="s">
        <v>128</v>
      </c>
      <c r="G123" s="298" t="s">
        <v>365</v>
      </c>
      <c r="H123" s="23"/>
      <c r="I123" s="73"/>
    </row>
    <row r="124" spans="1:10" ht="20.100000000000001" customHeight="1">
      <c r="A124" s="199"/>
      <c r="B124" s="74"/>
      <c r="C124" s="296" t="s">
        <v>446</v>
      </c>
      <c r="D124" s="145"/>
      <c r="E124" s="58"/>
      <c r="F124" s="141">
        <v>1086</v>
      </c>
      <c r="G124" s="422">
        <f>INDEX(Data!$I$4:$BH$90,MATCH($F124,Data!$I$4:$I$90,0),MATCH(G$1,Data!$I$4:$BH$4,0))</f>
        <v>3749.2060000000001</v>
      </c>
      <c r="H124" s="23" t="s">
        <v>89</v>
      </c>
      <c r="I124" s="73"/>
      <c r="J124" s="3"/>
    </row>
    <row r="125" spans="1:10" ht="20.100000000000001" customHeight="1">
      <c r="A125" s="199"/>
      <c r="B125" s="111"/>
      <c r="C125" s="112"/>
      <c r="D125" s="112"/>
      <c r="E125" s="104"/>
      <c r="F125" s="113"/>
      <c r="G125" s="104"/>
      <c r="H125" s="114"/>
      <c r="I125" s="115"/>
    </row>
    <row r="126" spans="1:10" ht="20.100000000000001" customHeight="1">
      <c r="A126" s="199"/>
      <c r="B126" s="51" t="s">
        <v>90</v>
      </c>
      <c r="C126" s="52"/>
      <c r="D126" s="52"/>
      <c r="E126" s="52"/>
      <c r="F126" s="52"/>
      <c r="G126" s="52"/>
      <c r="H126" s="69"/>
      <c r="I126" s="53"/>
      <c r="J126" s="3"/>
    </row>
    <row r="127" spans="1:10" ht="15" customHeight="1">
      <c r="A127" s="199"/>
      <c r="B127" s="127"/>
      <c r="C127" s="128"/>
      <c r="D127" s="128"/>
      <c r="E127" s="129"/>
      <c r="F127" s="130"/>
      <c r="G127" s="131"/>
      <c r="H127" s="132"/>
      <c r="I127" s="121"/>
      <c r="J127" s="3"/>
    </row>
    <row r="128" spans="1:10" ht="15" customHeight="1">
      <c r="A128" s="199"/>
      <c r="B128" s="72"/>
      <c r="C128" s="43" t="s">
        <v>204</v>
      </c>
      <c r="D128" s="44"/>
      <c r="E128" s="45"/>
      <c r="F128" s="59" t="s">
        <v>128</v>
      </c>
      <c r="G128" s="298" t="s">
        <v>365</v>
      </c>
      <c r="H128" s="23"/>
      <c r="I128" s="73"/>
      <c r="J128" s="3"/>
    </row>
    <row r="129" spans="1:10" ht="30" customHeight="1">
      <c r="A129" s="199"/>
      <c r="B129" s="74"/>
      <c r="C129" s="296" t="s">
        <v>218</v>
      </c>
      <c r="D129" s="145"/>
      <c r="E129" s="58"/>
      <c r="F129" s="141">
        <v>1087</v>
      </c>
      <c r="G129" s="422">
        <f>INDEX(Data!$I$4:$BH$90,MATCH($F129,Data!$I$4:$I$90,0),MATCH(G$1,Data!$I$4:$BH$4,0))</f>
        <v>63525.590265768704</v>
      </c>
      <c r="H129" s="23" t="s">
        <v>614</v>
      </c>
      <c r="I129" s="73"/>
      <c r="J129" s="3"/>
    </row>
    <row r="130" spans="1:10" ht="15" customHeight="1">
      <c r="A130" s="199"/>
      <c r="B130" s="79"/>
      <c r="C130" s="18"/>
      <c r="D130" s="18"/>
      <c r="E130" s="10"/>
      <c r="F130" s="28"/>
      <c r="G130" s="11"/>
      <c r="H130" s="17"/>
      <c r="I130" s="73"/>
      <c r="J130" s="3"/>
    </row>
    <row r="131" spans="1:10" ht="15" customHeight="1">
      <c r="A131" s="199"/>
      <c r="B131" s="72"/>
      <c r="C131" s="43" t="s">
        <v>205</v>
      </c>
      <c r="D131" s="44"/>
      <c r="E131" s="45"/>
      <c r="F131" s="66" t="s">
        <v>128</v>
      </c>
      <c r="G131" s="298" t="s">
        <v>365</v>
      </c>
      <c r="H131" s="23"/>
      <c r="I131" s="73"/>
    </row>
    <row r="132" spans="1:10" ht="15" customHeight="1">
      <c r="A132" s="199"/>
      <c r="B132" s="74"/>
      <c r="C132" s="46" t="s">
        <v>100</v>
      </c>
      <c r="D132" s="47"/>
      <c r="E132" s="48"/>
      <c r="F132" s="141">
        <v>1088</v>
      </c>
      <c r="G132" s="422">
        <f>INDEX(Data!$I$4:$BH$90,MATCH($F132,Data!$I$4:$I$90,0),MATCH(G$1,Data!$I$4:$BH$4,0))</f>
        <v>29884.155599999998</v>
      </c>
      <c r="H132" s="23" t="s">
        <v>91</v>
      </c>
      <c r="I132" s="73"/>
    </row>
    <row r="133" spans="1:10" ht="15" customHeight="1">
      <c r="A133" s="199"/>
      <c r="B133" s="74"/>
      <c r="C133" s="142" t="s">
        <v>113</v>
      </c>
      <c r="D133" s="50"/>
      <c r="E133" s="48"/>
      <c r="F133" s="141">
        <v>1089</v>
      </c>
      <c r="G133" s="422">
        <f>INDEX(Data!$I$4:$BH$90,MATCH($F133,Data!$I$4:$I$90,0),MATCH(G$1,Data!$I$4:$BH$4,0))</f>
        <v>0</v>
      </c>
      <c r="H133" s="23" t="s">
        <v>93</v>
      </c>
      <c r="I133" s="73"/>
    </row>
    <row r="134" spans="1:10" ht="15" customHeight="1">
      <c r="A134" s="199"/>
      <c r="B134" s="74"/>
      <c r="C134" s="46" t="s">
        <v>101</v>
      </c>
      <c r="D134" s="47"/>
      <c r="E134" s="48"/>
      <c r="F134" s="36">
        <v>1090</v>
      </c>
      <c r="G134" s="422">
        <f>INDEX(Data!$I$4:$BH$90,MATCH($F134,Data!$I$4:$I$90,0),MATCH(G$1,Data!$I$4:$BH$4,0))</f>
        <v>0</v>
      </c>
      <c r="H134" s="23" t="s">
        <v>92</v>
      </c>
      <c r="I134" s="73"/>
    </row>
    <row r="135" spans="1:10" ht="20.100000000000001" customHeight="1">
      <c r="A135" s="199"/>
      <c r="B135" s="74"/>
      <c r="C135" s="296" t="s">
        <v>553</v>
      </c>
      <c r="D135" s="297"/>
      <c r="E135" s="58"/>
      <c r="F135" s="141">
        <v>1091</v>
      </c>
      <c r="G135" s="37">
        <f>INDEX(Data!$I$4:$BH$90,MATCH($F135,Data!$I$4:$I$90,0),MATCH(G$1,Data!$I$4:$BH$4,0))</f>
        <v>29884.155599999998</v>
      </c>
      <c r="H135" s="23" t="s">
        <v>615</v>
      </c>
      <c r="I135" s="73"/>
      <c r="J135" s="3"/>
    </row>
    <row r="136" spans="1:10" ht="20.100000000000001" customHeight="1">
      <c r="A136" s="199"/>
      <c r="B136" s="111"/>
      <c r="C136" s="112"/>
      <c r="D136" s="112"/>
      <c r="E136" s="104"/>
      <c r="F136" s="113"/>
      <c r="G136" s="104"/>
      <c r="H136" s="114"/>
      <c r="I136" s="115"/>
    </row>
    <row r="137" spans="1:10" ht="20.100000000000001" customHeight="1">
      <c r="A137" s="199"/>
      <c r="B137" s="51" t="s">
        <v>151</v>
      </c>
      <c r="C137" s="52"/>
      <c r="D137" s="52"/>
      <c r="E137" s="52"/>
      <c r="F137" s="52"/>
      <c r="G137" s="52"/>
      <c r="H137" s="69"/>
      <c r="I137" s="53"/>
      <c r="J137" s="3"/>
    </row>
    <row r="138" spans="1:10" ht="20.100000000000001" customHeight="1">
      <c r="A138" s="199"/>
      <c r="B138" s="294"/>
      <c r="C138" s="18"/>
      <c r="D138" s="18"/>
      <c r="E138" s="10"/>
      <c r="F138" s="28"/>
      <c r="G138" s="11"/>
      <c r="H138" s="17"/>
      <c r="J138" s="3"/>
    </row>
    <row r="139" spans="1:10" ht="20.100000000000001" customHeight="1">
      <c r="A139" s="199"/>
      <c r="B139" s="294"/>
      <c r="C139" s="18"/>
      <c r="D139" s="18"/>
      <c r="E139" s="10"/>
      <c r="F139" s="28"/>
      <c r="G139" s="11"/>
      <c r="H139" s="17"/>
      <c r="J139" s="3"/>
    </row>
    <row r="140" spans="1:10" ht="15" customHeight="1">
      <c r="A140" s="199"/>
      <c r="B140" s="294"/>
      <c r="C140" s="18"/>
      <c r="D140" s="18"/>
      <c r="E140" s="10"/>
      <c r="F140" s="28"/>
      <c r="G140" s="11"/>
      <c r="H140" s="17"/>
      <c r="J140" s="3"/>
    </row>
    <row r="141" spans="1:10" ht="15" customHeight="1">
      <c r="A141" s="199"/>
      <c r="B141" s="294"/>
      <c r="C141" s="18"/>
      <c r="D141" s="18"/>
      <c r="E141" s="10"/>
      <c r="F141" s="28"/>
      <c r="G141" s="11"/>
      <c r="H141" s="17"/>
    </row>
    <row r="142" spans="1:10" ht="15" customHeight="1">
      <c r="A142" s="199"/>
      <c r="B142" s="15"/>
      <c r="C142" s="295"/>
      <c r="D142" s="295"/>
      <c r="E142" s="295"/>
      <c r="F142" s="295"/>
      <c r="G142" s="295"/>
      <c r="H142" s="295"/>
    </row>
    <row r="143" spans="1:10" ht="15" customHeight="1">
      <c r="A143" s="199"/>
      <c r="B143" s="295"/>
      <c r="C143" s="295"/>
      <c r="D143" s="295"/>
      <c r="E143" s="295"/>
      <c r="F143" s="295"/>
      <c r="G143" s="295"/>
      <c r="H143" s="295"/>
      <c r="I143" s="295"/>
    </row>
    <row r="144" spans="1:10" ht="0" hidden="1" customHeight="1">
      <c r="I144" s="295"/>
    </row>
  </sheetData>
  <sheetProtection autoFilter="0"/>
  <mergeCells count="4">
    <mergeCell ref="F2:I2"/>
    <mergeCell ref="C3:E3"/>
    <mergeCell ref="C38:E39"/>
    <mergeCell ref="C58:E59"/>
  </mergeCells>
  <phoneticPr fontId="7" type="noConversion"/>
  <conditionalFormatting sqref="G17">
    <cfRule type="containsText" priority="3" stopIfTrue="1" operator="containsText" text="&lt;select&gt;">
      <formula>NOT(ISERROR(SEARCH("&lt;select&gt;",G17)))</formula>
    </cfRule>
  </conditionalFormatting>
  <conditionalFormatting sqref="G17">
    <cfRule type="containsBlanks" priority="4" stopIfTrue="1">
      <formula>LEN(TRIM(G17))=0</formula>
    </cfRule>
  </conditionalFormatting>
  <printOptions horizontalCentered="1"/>
  <pageMargins left="0.39370078740157483" right="0.39370078740157483" top="0.78740157480314965" bottom="0.59055118110236227" header="0.15748031496062992" footer="0.15748031496062992"/>
  <pageSetup paperSize="9" scale="53" fitToHeight="2" orientation="portrait" r:id="rId1"/>
  <headerFooter>
    <oddFooter>&amp;LEuropean Banking Authority&amp;Cofficial figures are on institutions' website&amp;REnd-2017 G-SII disclosure exercise</oddFooter>
  </headerFooter>
  <rowBreaks count="1" manualBreakCount="1">
    <brk id="8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sample!$A$3:$A$38</xm:f>
          </x14:formula1>
          <xm:sqref>F2:I2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  <pageSetUpPr fitToPage="1"/>
  </sheetPr>
  <dimension ref="A1:U60"/>
  <sheetViews>
    <sheetView zoomScale="70" zoomScaleNormal="70" workbookViewId="0">
      <selection activeCell="D6" sqref="D6:G6"/>
    </sheetView>
  </sheetViews>
  <sheetFormatPr defaultColWidth="0" defaultRowHeight="12.75" zeroHeight="1"/>
  <cols>
    <col min="1" max="1" width="6.7109375" style="450" customWidth="1"/>
    <col min="2" max="2" width="30.7109375" style="146" customWidth="1"/>
    <col min="3" max="19" width="16.7109375" style="146" customWidth="1"/>
    <col min="20" max="20" width="2.7109375" style="146" customWidth="1"/>
    <col min="21" max="21" width="9.140625" style="146" customWidth="1"/>
    <col min="22" max="16384" width="9.140625" style="146" hidden="1"/>
  </cols>
  <sheetData>
    <row r="1" spans="1:19" ht="13.5" thickBot="1">
      <c r="B1" s="450"/>
      <c r="C1" s="450" t="s">
        <v>634</v>
      </c>
      <c r="D1" s="450"/>
      <c r="E1" s="450" t="s">
        <v>635</v>
      </c>
      <c r="F1" s="450" t="s">
        <v>636</v>
      </c>
      <c r="G1" s="450" t="s">
        <v>637</v>
      </c>
      <c r="H1" s="450"/>
      <c r="I1" s="450" t="s">
        <v>644</v>
      </c>
      <c r="J1" s="450" t="s">
        <v>645</v>
      </c>
      <c r="K1" s="450" t="s">
        <v>638</v>
      </c>
      <c r="L1" s="450"/>
      <c r="M1" s="450" t="s">
        <v>639</v>
      </c>
      <c r="N1" s="450" t="s">
        <v>640</v>
      </c>
      <c r="O1" s="450" t="s">
        <v>641</v>
      </c>
      <c r="P1" s="450"/>
      <c r="Q1" s="450" t="s">
        <v>642</v>
      </c>
      <c r="R1" s="450" t="s">
        <v>643</v>
      </c>
      <c r="S1" s="450"/>
    </row>
    <row r="2" spans="1:19" ht="45" customHeight="1" thickTop="1" thickBot="1">
      <c r="B2" s="449">
        <v>2017</v>
      </c>
    </row>
    <row r="3" spans="1:19" ht="20.100000000000001" customHeight="1" thickTop="1"/>
    <row r="4" spans="1:19">
      <c r="B4" s="451" t="s">
        <v>647</v>
      </c>
    </row>
    <row r="5" spans="1:19" ht="20.100000000000001" customHeight="1" thickBot="1"/>
    <row r="6" spans="1:19" s="455" customFormat="1" ht="49.5" customHeight="1">
      <c r="A6" s="452"/>
      <c r="B6" s="453"/>
      <c r="C6" s="384" t="s">
        <v>312</v>
      </c>
      <c r="D6" s="516" t="s">
        <v>313</v>
      </c>
      <c r="E6" s="517"/>
      <c r="F6" s="517"/>
      <c r="G6" s="518"/>
      <c r="H6" s="524" t="s">
        <v>314</v>
      </c>
      <c r="I6" s="525"/>
      <c r="J6" s="525"/>
      <c r="K6" s="526"/>
      <c r="L6" s="521" t="s">
        <v>315</v>
      </c>
      <c r="M6" s="522"/>
      <c r="N6" s="522"/>
      <c r="O6" s="523"/>
      <c r="P6" s="519" t="s">
        <v>316</v>
      </c>
      <c r="Q6" s="520"/>
      <c r="R6" s="520"/>
      <c r="S6" s="454"/>
    </row>
    <row r="7" spans="1:19" s="459" customFormat="1" ht="80.099999999999994" customHeight="1">
      <c r="A7" s="456"/>
      <c r="B7" s="457" t="s">
        <v>646</v>
      </c>
      <c r="C7" s="385" t="s">
        <v>392</v>
      </c>
      <c r="D7" s="386"/>
      <c r="E7" s="387" t="s">
        <v>319</v>
      </c>
      <c r="F7" s="387" t="s">
        <v>320</v>
      </c>
      <c r="G7" s="388" t="s">
        <v>321</v>
      </c>
      <c r="H7" s="389"/>
      <c r="I7" s="390" t="s">
        <v>322</v>
      </c>
      <c r="J7" s="390" t="s">
        <v>323</v>
      </c>
      <c r="K7" s="391" t="s">
        <v>324</v>
      </c>
      <c r="L7" s="392"/>
      <c r="M7" s="393" t="s">
        <v>393</v>
      </c>
      <c r="N7" s="393" t="s">
        <v>325</v>
      </c>
      <c r="O7" s="394" t="s">
        <v>326</v>
      </c>
      <c r="P7" s="395"/>
      <c r="Q7" s="396" t="s">
        <v>327</v>
      </c>
      <c r="R7" s="397" t="s">
        <v>328</v>
      </c>
      <c r="S7" s="458" t="s">
        <v>633</v>
      </c>
    </row>
    <row r="8" spans="1:19" ht="18" customHeight="1">
      <c r="A8" s="460">
        <v>7</v>
      </c>
      <c r="B8" s="377" t="str">
        <f t="shared" ref="B8:B44" ca="1" si="0">INDIRECT("'Summary - "&amp;$B$2&amp;"'!E"&amp;A8)</f>
        <v>ABN Amro</v>
      </c>
      <c r="C8" s="461">
        <f ca="1">0.2*10000*INDIRECT("'Summary - "&amp;$B$2&amp;"'!"&amp;C$1&amp;$A8)/'Interactive Heatmap'!C$51</f>
        <v>39.059459136594811</v>
      </c>
      <c r="D8" s="462">
        <f t="shared" ref="D8:D44" ca="1" si="1">0.2/3*E8+0.2/3*F8+0.2/3*G8</f>
        <v>41.331876939841791</v>
      </c>
      <c r="E8" s="463">
        <f ca="1">10000*INDIRECT("'Summary - "&amp;$B$2&amp;"'!"&amp;E$1&amp;$A8)/'Interactive Heatmap'!E$51</f>
        <v>263.8704411171671</v>
      </c>
      <c r="F8" s="463">
        <f ca="1">10000*INDIRECT("'Summary - "&amp;$B$2&amp;"'!"&amp;F$1&amp;$A8)/'Interactive Heatmap'!F$51</f>
        <v>130.80939945025128</v>
      </c>
      <c r="G8" s="464">
        <f ca="1">10000*INDIRECT("'Summary - "&amp;$B$2&amp;"'!"&amp;G$1&amp;$A8)/'Interactive Heatmap'!G$51</f>
        <v>225.29831353020856</v>
      </c>
      <c r="H8" s="462">
        <f t="shared" ref="H8:H44" ca="1" si="2">0.2/3*I8+0.2/3*J8+0.2/3*K8</f>
        <v>19.41907140528782</v>
      </c>
      <c r="I8" s="463">
        <f ca="1">10000*INDIRECT("'Summary - "&amp;$B$2&amp;"'!"&amp;I$1&amp;$A8)/'Interactive Heatmap'!I$51</f>
        <v>158.08476007549368</v>
      </c>
      <c r="J8" s="463">
        <f ca="1">10000*INDIRECT("'Summary - "&amp;$B$2&amp;"'!"&amp;J$1&amp;$A8)/'Interactive Heatmap'!J$51</f>
        <v>63.6558210370412</v>
      </c>
      <c r="K8" s="464">
        <f ca="1">10000*INDIRECT("'Summary - "&amp;$B$2&amp;"'!"&amp;K$1&amp;$A8)/'Interactive Heatmap'!K$51</f>
        <v>69.545489966782412</v>
      </c>
      <c r="L8" s="462">
        <f t="shared" ref="L8:L44" ca="1" si="3">0.2/3*M8+0.2/3*N8+0.2/3*O8</f>
        <v>11.742062298441974</v>
      </c>
      <c r="M8" s="463">
        <f ca="1">10000*INDIRECT("'Summary - "&amp;$B$2&amp;"'!"&amp;M$1&amp;$A8)/'Interactive Heatmap'!M$51</f>
        <v>57.998817368581335</v>
      </c>
      <c r="N8" s="463">
        <f ca="1">10000*INDIRECT("'Summary - "&amp;$B$2&amp;"'!"&amp;N$1&amp;$A8)/'Interactive Heatmap'!N$51</f>
        <v>22.261732608329226</v>
      </c>
      <c r="O8" s="464">
        <f ca="1">10000*INDIRECT("'Summary - "&amp;$B$2&amp;"'!"&amp;O$1&amp;$A8)/'Interactive Heatmap'!O$51</f>
        <v>95.870384499719052</v>
      </c>
      <c r="P8" s="465">
        <f t="shared" ref="P8:P44" ca="1" si="4">0.1*Q8+0.1*R8</f>
        <v>25.501491007470435</v>
      </c>
      <c r="Q8" s="463">
        <f ca="1">10000*INDIRECT("'Summary - "&amp;$B$2&amp;"'!"&amp;Q$1&amp;$A8)/'Interactive Heatmap'!Q$51</f>
        <v>116.11128373737822</v>
      </c>
      <c r="R8" s="461">
        <f ca="1">10000*INDIRECT("'Summary - "&amp;$B$2&amp;"'!"&amp;R$1&amp;$A8)/'Interactive Heatmap'!R$51</f>
        <v>138.90362633732613</v>
      </c>
      <c r="S8" s="466">
        <f t="shared" ref="S8:S44" ca="1" si="5">AVERAGE(P8,L8,H8,D8,C8)</f>
        <v>27.410792157527361</v>
      </c>
    </row>
    <row r="9" spans="1:19" ht="18" customHeight="1">
      <c r="A9" s="460">
        <v>8</v>
      </c>
      <c r="B9" s="378" t="str">
        <f t="shared" ca="1" si="0"/>
        <v>Banque Postale</v>
      </c>
      <c r="C9" s="461">
        <f ca="1">0.2*10000*INDIRECT("'Summary - "&amp;$B$2&amp;"'!"&amp;C$1&amp;$A9)/'Interactive Heatmap'!C$51</f>
        <v>19.164003360368234</v>
      </c>
      <c r="D9" s="462">
        <f t="shared" ca="1" si="1"/>
        <v>8.4838983530328314</v>
      </c>
      <c r="E9" s="463">
        <f ca="1">10000*INDIRECT("'Summary - "&amp;$B$2&amp;"'!"&amp;E$1&amp;$A9)/'Interactive Heatmap'!E$51</f>
        <v>75.574200250574421</v>
      </c>
      <c r="F9" s="463">
        <f ca="1">10000*INDIRECT("'Summary - "&amp;$B$2&amp;"'!"&amp;F$1&amp;$A9)/'Interactive Heatmap'!F$51</f>
        <v>21.411220978236258</v>
      </c>
      <c r="G9" s="464">
        <f ca="1">10000*INDIRECT("'Summary - "&amp;$B$2&amp;"'!"&amp;G$1&amp;$A9)/'Interactive Heatmap'!G$51</f>
        <v>30.27305406668178</v>
      </c>
      <c r="H9" s="462">
        <f t="shared" ca="1" si="2"/>
        <v>0.46665525824519738</v>
      </c>
      <c r="I9" s="463">
        <f ca="1">10000*INDIRECT("'Summary - "&amp;$B$2&amp;"'!"&amp;I$1&amp;$A9)/'Interactive Heatmap'!I$51</f>
        <v>2.9827015694501262</v>
      </c>
      <c r="J9" s="463">
        <f ca="1">10000*INDIRECT("'Summary - "&amp;$B$2&amp;"'!"&amp;J$1&amp;$A9)/'Interactive Heatmap'!J$51</f>
        <v>4.0171273042278344</v>
      </c>
      <c r="K9" s="464">
        <f ca="1">10000*INDIRECT("'Summary - "&amp;$B$2&amp;"'!"&amp;K$1&amp;$A9)/'Interactive Heatmap'!K$51</f>
        <v>0</v>
      </c>
      <c r="L9" s="462">
        <f t="shared" ca="1" si="3"/>
        <v>3.6231753395310031</v>
      </c>
      <c r="M9" s="463">
        <f ca="1">10000*INDIRECT("'Summary - "&amp;$B$2&amp;"'!"&amp;M$1&amp;$A9)/'Interactive Heatmap'!M$51</f>
        <v>3.4511955308546267</v>
      </c>
      <c r="N9" s="463">
        <f ca="1">10000*INDIRECT("'Summary - "&amp;$B$2&amp;"'!"&amp;N$1&amp;$A9)/'Interactive Heatmap'!N$51</f>
        <v>15.335055821341635</v>
      </c>
      <c r="O9" s="464">
        <f ca="1">10000*INDIRECT("'Summary - "&amp;$B$2&amp;"'!"&amp;O$1&amp;$A9)/'Interactive Heatmap'!O$51</f>
        <v>35.561378740768788</v>
      </c>
      <c r="P9" s="465">
        <f t="shared" ca="1" si="4"/>
        <v>2.7905762152152684</v>
      </c>
      <c r="Q9" s="463">
        <f ca="1">10000*INDIRECT("'Summary - "&amp;$B$2&amp;"'!"&amp;Q$1&amp;$A9)/'Interactive Heatmap'!Q$51</f>
        <v>21.981921920532571</v>
      </c>
      <c r="R9" s="461">
        <f ca="1">10000*INDIRECT("'Summary - "&amp;$B$2&amp;"'!"&amp;R$1&amp;$A9)/'Interactive Heatmap'!R$51</f>
        <v>5.9238402316201126</v>
      </c>
      <c r="S9" s="466">
        <f t="shared" ca="1" si="5"/>
        <v>6.905661705278507</v>
      </c>
    </row>
    <row r="10" spans="1:19" ht="18" customHeight="1">
      <c r="A10" s="460">
        <v>9</v>
      </c>
      <c r="B10" s="378" t="str">
        <f t="shared" ca="1" si="0"/>
        <v>Barclays</v>
      </c>
      <c r="C10" s="461">
        <f ca="1">0.2*10000*INDIRECT("'Summary - "&amp;$B$2&amp;"'!"&amp;C$1&amp;$A10)/'Interactive Heatmap'!C$51</f>
        <v>102.74973805219533</v>
      </c>
      <c r="D10" s="462">
        <f t="shared" ca="1" si="1"/>
        <v>105.51650933594109</v>
      </c>
      <c r="E10" s="463">
        <f ca="1">10000*INDIRECT("'Summary - "&amp;$B$2&amp;"'!"&amp;E$1&amp;$A10)/'Interactive Heatmap'!E$51</f>
        <v>590.00249185328346</v>
      </c>
      <c r="F10" s="463">
        <f ca="1">10000*INDIRECT("'Summary - "&amp;$B$2&amp;"'!"&amp;F$1&amp;$A10)/'Interactive Heatmap'!F$51</f>
        <v>588.0058454300289</v>
      </c>
      <c r="G10" s="464">
        <f ca="1">10000*INDIRECT("'Summary - "&amp;$B$2&amp;"'!"&amp;G$1&amp;$A10)/'Interactive Heatmap'!G$51</f>
        <v>404.7393027558042</v>
      </c>
      <c r="H10" s="462">
        <f t="shared" ca="1" si="2"/>
        <v>155.83829211101201</v>
      </c>
      <c r="I10" s="463">
        <f ca="1">10000*INDIRECT("'Summary - "&amp;$B$2&amp;"'!"&amp;I$1&amp;$A10)/'Interactive Heatmap'!I$51</f>
        <v>676.43150337621864</v>
      </c>
      <c r="J10" s="463">
        <f ca="1">10000*INDIRECT("'Summary - "&amp;$B$2&amp;"'!"&amp;J$1&amp;$A10)/'Interactive Heatmap'!J$51</f>
        <v>38.967043664023777</v>
      </c>
      <c r="K10" s="464">
        <f ca="1">10000*INDIRECT("'Summary - "&amp;$B$2&amp;"'!"&amp;K$1&amp;$A10)/'Interactive Heatmap'!K$51</f>
        <v>1622.1758346249376</v>
      </c>
      <c r="L10" s="462">
        <f t="shared" ca="1" si="3"/>
        <v>239.59901326094138</v>
      </c>
      <c r="M10" s="463">
        <f ca="1">10000*INDIRECT("'Summary - "&amp;$B$2&amp;"'!"&amp;M$1&amp;$A10)/'Interactive Heatmap'!M$51</f>
        <v>1281.5610489394364</v>
      </c>
      <c r="N10" s="463">
        <f ca="1">10000*INDIRECT("'Summary - "&amp;$B$2&amp;"'!"&amp;N$1&amp;$A10)/'Interactive Heatmap'!N$51</f>
        <v>1049.990840309028</v>
      </c>
      <c r="O10" s="464">
        <f ca="1">10000*INDIRECT("'Summary - "&amp;$B$2&amp;"'!"&amp;O$1&amp;$A10)/'Interactive Heatmap'!O$51</f>
        <v>1262.4333096656565</v>
      </c>
      <c r="P10" s="465">
        <f t="shared" ca="1" si="4"/>
        <v>138.05660805931433</v>
      </c>
      <c r="Q10" s="463">
        <f ca="1">10000*INDIRECT("'Summary - "&amp;$B$2&amp;"'!"&amp;Q$1&amp;$A10)/'Interactive Heatmap'!Q$51</f>
        <v>732.9893360628995</v>
      </c>
      <c r="R10" s="461">
        <f ca="1">10000*INDIRECT("'Summary - "&amp;$B$2&amp;"'!"&amp;R$1&amp;$A10)/'Interactive Heatmap'!R$51</f>
        <v>647.57674453024356</v>
      </c>
      <c r="S10" s="466">
        <f t="shared" ca="1" si="5"/>
        <v>148.35203216388084</v>
      </c>
    </row>
    <row r="11" spans="1:19" ht="18" customHeight="1">
      <c r="A11" s="460">
        <v>10</v>
      </c>
      <c r="B11" s="378" t="str">
        <f t="shared" ca="1" si="0"/>
        <v>Bayern LB</v>
      </c>
      <c r="C11" s="461">
        <f ca="1">0.2*10000*INDIRECT("'Summary - "&amp;$B$2&amp;"'!"&amp;C$1&amp;$A11)/'Interactive Heatmap'!C$51</f>
        <v>18.676668098544123</v>
      </c>
      <c r="D11" s="462">
        <f t="shared" ca="1" si="1"/>
        <v>36.524750061163168</v>
      </c>
      <c r="E11" s="463">
        <f ca="1">10000*INDIRECT("'Summary - "&amp;$B$2&amp;"'!"&amp;E$1&amp;$A11)/'Interactive Heatmap'!E$51</f>
        <v>174.73872553303275</v>
      </c>
      <c r="F11" s="463">
        <f ca="1">10000*INDIRECT("'Summary - "&amp;$B$2&amp;"'!"&amp;F$1&amp;$A11)/'Interactive Heatmap'!F$51</f>
        <v>281.32106280685855</v>
      </c>
      <c r="G11" s="464">
        <f ca="1">10000*INDIRECT("'Summary - "&amp;$B$2&amp;"'!"&amp;G$1&amp;$A11)/'Interactive Heatmap'!G$51</f>
        <v>91.811462577556227</v>
      </c>
      <c r="H11" s="462">
        <f t="shared" ca="1" si="2"/>
        <v>7.6156961783518309</v>
      </c>
      <c r="I11" s="463">
        <f ca="1">10000*INDIRECT("'Summary - "&amp;$B$2&amp;"'!"&amp;I$1&amp;$A11)/'Interactive Heatmap'!I$51</f>
        <v>31.517798382129342</v>
      </c>
      <c r="J11" s="463">
        <f ca="1">10000*INDIRECT("'Summary - "&amp;$B$2&amp;"'!"&amp;J$1&amp;$A11)/'Interactive Heatmap'!J$51</f>
        <v>35.03274512884127</v>
      </c>
      <c r="K11" s="464">
        <f ca="1">10000*INDIRECT("'Summary - "&amp;$B$2&amp;"'!"&amp;K$1&amp;$A11)/'Interactive Heatmap'!K$51</f>
        <v>47.684899164306849</v>
      </c>
      <c r="L11" s="462">
        <f t="shared" ca="1" si="3"/>
        <v>8.6575527372031793</v>
      </c>
      <c r="M11" s="463">
        <f ca="1">10000*INDIRECT("'Summary - "&amp;$B$2&amp;"'!"&amp;M$1&amp;$A11)/'Interactive Heatmap'!M$51</f>
        <v>50.356380205720768</v>
      </c>
      <c r="N11" s="463">
        <f ca="1">10000*INDIRECT("'Summary - "&amp;$B$2&amp;"'!"&amp;N$1&amp;$A11)/'Interactive Heatmap'!N$51</f>
        <v>52.663835549278389</v>
      </c>
      <c r="O11" s="464">
        <f ca="1">10000*INDIRECT("'Summary - "&amp;$B$2&amp;"'!"&amp;O$1&amp;$A11)/'Interactive Heatmap'!O$51</f>
        <v>26.843075303048529</v>
      </c>
      <c r="P11" s="465">
        <f t="shared" ca="1" si="4"/>
        <v>4.5351262235900833</v>
      </c>
      <c r="Q11" s="463">
        <f ca="1">10000*INDIRECT("'Summary - "&amp;$B$2&amp;"'!"&amp;Q$1&amp;$A11)/'Interactive Heatmap'!Q$51</f>
        <v>30.396984871702767</v>
      </c>
      <c r="R11" s="461">
        <f ca="1">10000*INDIRECT("'Summary - "&amp;$B$2&amp;"'!"&amp;R$1&amp;$A11)/'Interactive Heatmap'!R$51</f>
        <v>14.95427736419806</v>
      </c>
      <c r="S11" s="466">
        <f t="shared" ca="1" si="5"/>
        <v>15.201958659770478</v>
      </c>
    </row>
    <row r="12" spans="1:19" ht="18" customHeight="1">
      <c r="A12" s="460">
        <v>11</v>
      </c>
      <c r="B12" s="378" t="str">
        <f t="shared" ca="1" si="0"/>
        <v>BBVA</v>
      </c>
      <c r="C12" s="461">
        <f ca="1">0.2*10000*INDIRECT("'Summary - "&amp;$B$2&amp;"'!"&amp;C$1&amp;$A12)/'Interactive Heatmap'!C$51</f>
        <v>57.643825065125547</v>
      </c>
      <c r="D12" s="462">
        <f t="shared" ca="1" si="1"/>
        <v>40.582010656223289</v>
      </c>
      <c r="E12" s="463">
        <f ca="1">10000*INDIRECT("'Summary - "&amp;$B$2&amp;"'!"&amp;E$1&amp;$A12)/'Interactive Heatmap'!E$51</f>
        <v>156.59616265162234</v>
      </c>
      <c r="F12" s="463">
        <f ca="1">10000*INDIRECT("'Summary - "&amp;$B$2&amp;"'!"&amp;F$1&amp;$A12)/'Interactive Heatmap'!F$51</f>
        <v>229.83934879958619</v>
      </c>
      <c r="G12" s="464">
        <f ca="1">10000*INDIRECT("'Summary - "&amp;$B$2&amp;"'!"&amp;G$1&amp;$A12)/'Interactive Heatmap'!G$51</f>
        <v>222.29464839214091</v>
      </c>
      <c r="H12" s="462">
        <f t="shared" ca="1" si="2"/>
        <v>36.352642156270491</v>
      </c>
      <c r="I12" s="463">
        <f ca="1">10000*INDIRECT("'Summary - "&amp;$B$2&amp;"'!"&amp;I$1&amp;$A12)/'Interactive Heatmap'!I$51</f>
        <v>99.985493506777814</v>
      </c>
      <c r="J12" s="463">
        <f ca="1">10000*INDIRECT("'Summary - "&amp;$B$2&amp;"'!"&amp;J$1&amp;$A12)/'Interactive Heatmap'!J$51</f>
        <v>267.39215663591949</v>
      </c>
      <c r="K12" s="464">
        <f ca="1">10000*INDIRECT("'Summary - "&amp;$B$2&amp;"'!"&amp;K$1&amp;$A12)/'Interactive Heatmap'!K$51</f>
        <v>177.9119822013601</v>
      </c>
      <c r="L12" s="462">
        <f t="shared" ca="1" si="3"/>
        <v>21.262290183464955</v>
      </c>
      <c r="M12" s="463">
        <f ca="1">10000*INDIRECT("'Summary - "&amp;$B$2&amp;"'!"&amp;M$1&amp;$A12)/'Interactive Heatmap'!M$51</f>
        <v>125.01069117171113</v>
      </c>
      <c r="N12" s="463">
        <f ca="1">10000*INDIRECT("'Summary - "&amp;$B$2&amp;"'!"&amp;N$1&amp;$A12)/'Interactive Heatmap'!N$51</f>
        <v>101.75411464649474</v>
      </c>
      <c r="O12" s="464">
        <f ca="1">10000*INDIRECT("'Summary - "&amp;$B$2&amp;"'!"&amp;O$1&amp;$A12)/'Interactive Heatmap'!O$51</f>
        <v>92.169546933768459</v>
      </c>
      <c r="P12" s="465">
        <f t="shared" ca="1" si="4"/>
        <v>73.060094320943648</v>
      </c>
      <c r="Q12" s="463">
        <f ca="1">10000*INDIRECT("'Summary - "&amp;$B$2&amp;"'!"&amp;Q$1&amp;$A12)/'Interactive Heatmap'!Q$51</f>
        <v>347.35599760171095</v>
      </c>
      <c r="R12" s="461">
        <f ca="1">10000*INDIRECT("'Summary - "&amp;$B$2&amp;"'!"&amp;R$1&amp;$A12)/'Interactive Heatmap'!R$51</f>
        <v>383.24494560772553</v>
      </c>
      <c r="S12" s="466">
        <f t="shared" ca="1" si="5"/>
        <v>45.780172476405582</v>
      </c>
    </row>
    <row r="13" spans="1:19" ht="18" customHeight="1">
      <c r="A13" s="460">
        <v>12</v>
      </c>
      <c r="B13" s="378" t="str">
        <f t="shared" ca="1" si="0"/>
        <v>BFA</v>
      </c>
      <c r="C13" s="461">
        <f ca="1">0.2*10000*INDIRECT("'Summary - "&amp;$B$2&amp;"'!"&amp;C$1&amp;$A13)/'Interactive Heatmap'!C$51</f>
        <v>17.512153013054533</v>
      </c>
      <c r="D13" s="462">
        <f t="shared" ca="1" si="1"/>
        <v>9.665613439377239</v>
      </c>
      <c r="E13" s="463">
        <f ca="1">10000*INDIRECT("'Summary - "&amp;$B$2&amp;"'!"&amp;E$1&amp;$A13)/'Interactive Heatmap'!E$51</f>
        <v>18.188969838408813</v>
      </c>
      <c r="F13" s="463">
        <f ca="1">10000*INDIRECT("'Summary - "&amp;$B$2&amp;"'!"&amp;F$1&amp;$A13)/'Interactive Heatmap'!F$51</f>
        <v>64.799139109939972</v>
      </c>
      <c r="G13" s="464">
        <f ca="1">10000*INDIRECT("'Summary - "&amp;$B$2&amp;"'!"&amp;G$1&amp;$A13)/'Interactive Heatmap'!G$51</f>
        <v>61.996092642309819</v>
      </c>
      <c r="H13" s="462">
        <f t="shared" ca="1" si="2"/>
        <v>2.1644204200288071</v>
      </c>
      <c r="I13" s="463">
        <f ca="1">10000*INDIRECT("'Summary - "&amp;$B$2&amp;"'!"&amp;I$1&amp;$A13)/'Interactive Heatmap'!I$51</f>
        <v>14.017723057813795</v>
      </c>
      <c r="J13" s="463">
        <f ca="1">10000*INDIRECT("'Summary - "&amp;$B$2&amp;"'!"&amp;J$1&amp;$A13)/'Interactive Heatmap'!J$51</f>
        <v>12.829919170960213</v>
      </c>
      <c r="K13" s="464">
        <f ca="1">10000*INDIRECT("'Summary - "&amp;$B$2&amp;"'!"&amp;K$1&amp;$A13)/'Interactive Heatmap'!K$51</f>
        <v>5.6186640716580944</v>
      </c>
      <c r="L13" s="462">
        <f t="shared" ca="1" si="3"/>
        <v>3.3143300435696723</v>
      </c>
      <c r="M13" s="463">
        <f ca="1">10000*INDIRECT("'Summary - "&amp;$B$2&amp;"'!"&amp;M$1&amp;$A13)/'Interactive Heatmap'!M$51</f>
        <v>15.457016851009833</v>
      </c>
      <c r="N13" s="463">
        <f ca="1">10000*INDIRECT("'Summary - "&amp;$B$2&amp;"'!"&amp;N$1&amp;$A13)/'Interactive Heatmap'!N$51</f>
        <v>10.236423374890233</v>
      </c>
      <c r="O13" s="464">
        <f ca="1">10000*INDIRECT("'Summary - "&amp;$B$2&amp;"'!"&amp;O$1&amp;$A13)/'Interactive Heatmap'!O$51</f>
        <v>24.021510427645016</v>
      </c>
      <c r="P13" s="465">
        <f t="shared" ca="1" si="4"/>
        <v>3.2972658422097414</v>
      </c>
      <c r="Q13" s="463">
        <f ca="1">10000*INDIRECT("'Summary - "&amp;$B$2&amp;"'!"&amp;Q$1&amp;$A13)/'Interactive Heatmap'!Q$51</f>
        <v>12.11897949594019</v>
      </c>
      <c r="R13" s="461">
        <f ca="1">10000*INDIRECT("'Summary - "&amp;$B$2&amp;"'!"&amp;R$1&amp;$A13)/'Interactive Heatmap'!R$51</f>
        <v>20.853678926157222</v>
      </c>
      <c r="S13" s="466">
        <f t="shared" ca="1" si="5"/>
        <v>7.1907565516479988</v>
      </c>
    </row>
    <row r="14" spans="1:19" ht="18" customHeight="1">
      <c r="A14" s="460">
        <v>13</v>
      </c>
      <c r="B14" s="378" t="str">
        <f t="shared" ca="1" si="0"/>
        <v>BNP Paribas</v>
      </c>
      <c r="C14" s="461">
        <f ca="1">0.2*10000*INDIRECT("'Summary - "&amp;$B$2&amp;"'!"&amp;C$1&amp;$A14)/'Interactive Heatmap'!C$51</f>
        <v>145.81182986949099</v>
      </c>
      <c r="D14" s="462">
        <f t="shared" ca="1" si="1"/>
        <v>103.45552087567012</v>
      </c>
      <c r="E14" s="463">
        <f ca="1">10000*INDIRECT("'Summary - "&amp;$B$2&amp;"'!"&amp;E$1&amp;$A14)/'Interactive Heatmap'!E$51</f>
        <v>426.68545186301685</v>
      </c>
      <c r="F14" s="463">
        <f ca="1">10000*INDIRECT("'Summary - "&amp;$B$2&amp;"'!"&amp;F$1&amp;$A14)/'Interactive Heatmap'!F$51</f>
        <v>544.2838334955353</v>
      </c>
      <c r="G14" s="464">
        <f ca="1">10000*INDIRECT("'Summary - "&amp;$B$2&amp;"'!"&amp;G$1&amp;$A14)/'Interactive Heatmap'!G$51</f>
        <v>580.86352777649961</v>
      </c>
      <c r="H14" s="462">
        <f t="shared" ca="1" si="2"/>
        <v>243.67657929937008</v>
      </c>
      <c r="I14" s="463">
        <f ca="1">10000*INDIRECT("'Summary - "&amp;$B$2&amp;"'!"&amp;I$1&amp;$A14)/'Interactive Heatmap'!I$51</f>
        <v>641.52273118282358</v>
      </c>
      <c r="J14" s="463">
        <f ca="1">10000*INDIRECT("'Summary - "&amp;$B$2&amp;"'!"&amp;J$1&amp;$A14)/'Interactive Heatmap'!J$51</f>
        <v>1840.5219437039257</v>
      </c>
      <c r="K14" s="464">
        <f ca="1">10000*INDIRECT("'Summary - "&amp;$B$2&amp;"'!"&amp;K$1&amp;$A14)/'Interactive Heatmap'!K$51</f>
        <v>1173.1040146038017</v>
      </c>
      <c r="L14" s="462">
        <f t="shared" ca="1" si="3"/>
        <v>160.47019572805834</v>
      </c>
      <c r="M14" s="463">
        <f ca="1">10000*INDIRECT("'Summary - "&amp;$B$2&amp;"'!"&amp;M$1&amp;$A14)/'Interactive Heatmap'!M$51</f>
        <v>944.24291941825493</v>
      </c>
      <c r="N14" s="463">
        <f ca="1">10000*INDIRECT("'Summary - "&amp;$B$2&amp;"'!"&amp;N$1&amp;$A14)/'Interactive Heatmap'!N$51</f>
        <v>783.65212271283235</v>
      </c>
      <c r="O14" s="464">
        <f ca="1">10000*INDIRECT("'Summary - "&amp;$B$2&amp;"'!"&amp;O$1&amp;$A14)/'Interactive Heatmap'!O$51</f>
        <v>679.15789378978809</v>
      </c>
      <c r="P14" s="465">
        <f t="shared" ca="1" si="4"/>
        <v>192.82205401487954</v>
      </c>
      <c r="Q14" s="463">
        <f ca="1">10000*INDIRECT("'Summary - "&amp;$B$2&amp;"'!"&amp;Q$1&amp;$A14)/'Interactive Heatmap'!Q$51</f>
        <v>917.5033728408182</v>
      </c>
      <c r="R14" s="461">
        <f ca="1">10000*INDIRECT("'Summary - "&amp;$B$2&amp;"'!"&amp;R$1&amp;$A14)/'Interactive Heatmap'!R$51</f>
        <v>1010.7171673079771</v>
      </c>
      <c r="S14" s="466">
        <f t="shared" ca="1" si="5"/>
        <v>169.24723595749384</v>
      </c>
    </row>
    <row r="15" spans="1:19" ht="18" customHeight="1">
      <c r="A15" s="460">
        <v>14</v>
      </c>
      <c r="B15" s="378" t="str">
        <f t="shared" ca="1" si="0"/>
        <v>BPCE</v>
      </c>
      <c r="C15" s="461">
        <f ca="1">0.2*10000*INDIRECT("'Summary - "&amp;$B$2&amp;"'!"&amp;C$1&amp;$A15)/'Interactive Heatmap'!C$51</f>
        <v>94.850340076502107</v>
      </c>
      <c r="D15" s="462">
        <f t="shared" ca="1" si="1"/>
        <v>74.229458605727231</v>
      </c>
      <c r="E15" s="463">
        <f ca="1">10000*INDIRECT("'Summary - "&amp;$B$2&amp;"'!"&amp;E$1&amp;$A15)/'Interactive Heatmap'!E$51</f>
        <v>235.66079843770652</v>
      </c>
      <c r="F15" s="463">
        <f ca="1">10000*INDIRECT("'Summary - "&amp;$B$2&amp;"'!"&amp;F$1&amp;$A15)/'Interactive Heatmap'!F$51</f>
        <v>352.24034415324206</v>
      </c>
      <c r="G15" s="464">
        <f ca="1">10000*INDIRECT("'Summary - "&amp;$B$2&amp;"'!"&amp;G$1&amp;$A15)/'Interactive Heatmap'!G$51</f>
        <v>525.5407364949599</v>
      </c>
      <c r="H15" s="462">
        <f t="shared" ca="1" si="2"/>
        <v>37.778260062739612</v>
      </c>
      <c r="I15" s="463">
        <f ca="1">10000*INDIRECT("'Summary - "&amp;$B$2&amp;"'!"&amp;I$1&amp;$A15)/'Interactive Heatmap'!I$51</f>
        <v>314.50393276967037</v>
      </c>
      <c r="J15" s="463">
        <f ca="1">10000*INDIRECT("'Summary - "&amp;$B$2&amp;"'!"&amp;J$1&amp;$A15)/'Interactive Heatmap'!J$51</f>
        <v>30.568458221437041</v>
      </c>
      <c r="K15" s="464">
        <f ca="1">10000*INDIRECT("'Summary - "&amp;$B$2&amp;"'!"&amp;K$1&amp;$A15)/'Interactive Heatmap'!K$51</f>
        <v>221.60150994998676</v>
      </c>
      <c r="L15" s="462">
        <f t="shared" ca="1" si="3"/>
        <v>106.11789348468889</v>
      </c>
      <c r="M15" s="463">
        <f ca="1">10000*INDIRECT("'Summary - "&amp;$B$2&amp;"'!"&amp;M$1&amp;$A15)/'Interactive Heatmap'!M$51</f>
        <v>235.41885025756432</v>
      </c>
      <c r="N15" s="463">
        <f ca="1">10000*INDIRECT("'Summary - "&amp;$B$2&amp;"'!"&amp;N$1&amp;$A15)/'Interactive Heatmap'!N$51</f>
        <v>399.61838494709576</v>
      </c>
      <c r="O15" s="464">
        <f ca="1">10000*INDIRECT("'Summary - "&amp;$B$2&amp;"'!"&amp;O$1&amp;$A15)/'Interactive Heatmap'!O$51</f>
        <v>956.73116706567339</v>
      </c>
      <c r="P15" s="465">
        <f t="shared" ca="1" si="4"/>
        <v>37.148438216017517</v>
      </c>
      <c r="Q15" s="463">
        <f ca="1">10000*INDIRECT("'Summary - "&amp;$B$2&amp;"'!"&amp;Q$1&amp;$A15)/'Interactive Heatmap'!Q$51</f>
        <v>178.77273739535588</v>
      </c>
      <c r="R15" s="461">
        <f ca="1">10000*INDIRECT("'Summary - "&amp;$B$2&amp;"'!"&amp;R$1&amp;$A15)/'Interactive Heatmap'!R$51</f>
        <v>192.71164476481925</v>
      </c>
      <c r="S15" s="466">
        <f t="shared" ca="1" si="5"/>
        <v>70.024878089135072</v>
      </c>
    </row>
    <row r="16" spans="1:19" ht="18" customHeight="1">
      <c r="A16" s="460">
        <v>15</v>
      </c>
      <c r="B16" s="378" t="str">
        <f t="shared" ca="1" si="0"/>
        <v>Commerzbank</v>
      </c>
      <c r="C16" s="461">
        <f ca="1">0.2*10000*INDIRECT("'Summary - "&amp;$B$2&amp;"'!"&amp;C$1&amp;$A16)/'Interactive Heatmap'!C$51</f>
        <v>38.107017878686875</v>
      </c>
      <c r="D16" s="462">
        <f t="shared" ca="1" si="1"/>
        <v>44.031696038495227</v>
      </c>
      <c r="E16" s="463">
        <f ca="1">10000*INDIRECT("'Summary - "&amp;$B$2&amp;"'!"&amp;E$1&amp;$A16)/'Interactive Heatmap'!E$51</f>
        <v>267.21406751326265</v>
      </c>
      <c r="F16" s="463">
        <f ca="1">10000*INDIRECT("'Summary - "&amp;$B$2&amp;"'!"&amp;F$1&amp;$A16)/'Interactive Heatmap'!F$51</f>
        <v>260.63105701675545</v>
      </c>
      <c r="G16" s="464">
        <f ca="1">10000*INDIRECT("'Summary - "&amp;$B$2&amp;"'!"&amp;G$1&amp;$A16)/'Interactive Heatmap'!G$51</f>
        <v>132.63031604741036</v>
      </c>
      <c r="H16" s="462">
        <f t="shared" ca="1" si="2"/>
        <v>48.975912686054514</v>
      </c>
      <c r="I16" s="463">
        <f ca="1">10000*INDIRECT("'Summary - "&amp;$B$2&amp;"'!"&amp;I$1&amp;$A16)/'Interactive Heatmap'!I$51</f>
        <v>394.35189208256321</v>
      </c>
      <c r="J16" s="463">
        <f ca="1">10000*INDIRECT("'Summary - "&amp;$B$2&amp;"'!"&amp;J$1&amp;$A16)/'Interactive Heatmap'!J$51</f>
        <v>107.97452013425826</v>
      </c>
      <c r="K16" s="464">
        <f ca="1">10000*INDIRECT("'Summary - "&amp;$B$2&amp;"'!"&amp;K$1&amp;$A16)/'Interactive Heatmap'!K$51</f>
        <v>232.31227807399623</v>
      </c>
      <c r="L16" s="462">
        <f t="shared" ca="1" si="3"/>
        <v>52.1433171079358</v>
      </c>
      <c r="M16" s="463">
        <f ca="1">10000*INDIRECT("'Summary - "&amp;$B$2&amp;"'!"&amp;M$1&amp;$A16)/'Interactive Heatmap'!M$51</f>
        <v>184.66021563918505</v>
      </c>
      <c r="N16" s="463">
        <f ca="1">10000*INDIRECT("'Summary - "&amp;$B$2&amp;"'!"&amp;N$1&amp;$A16)/'Interactive Heatmap'!N$51</f>
        <v>203.68109600116742</v>
      </c>
      <c r="O16" s="464">
        <f ca="1">10000*INDIRECT("'Summary - "&amp;$B$2&amp;"'!"&amp;O$1&amp;$A16)/'Interactive Heatmap'!O$51</f>
        <v>393.80844497868446</v>
      </c>
      <c r="P16" s="465">
        <f t="shared" ca="1" si="4"/>
        <v>30.687605558856813</v>
      </c>
      <c r="Q16" s="463">
        <f ca="1">10000*INDIRECT("'Summary - "&amp;$B$2&amp;"'!"&amp;Q$1&amp;$A16)/'Interactive Heatmap'!Q$51</f>
        <v>179.21733839803639</v>
      </c>
      <c r="R16" s="461">
        <f ca="1">10000*INDIRECT("'Summary - "&amp;$B$2&amp;"'!"&amp;R$1&amp;$A16)/'Interactive Heatmap'!R$51</f>
        <v>127.65871719053173</v>
      </c>
      <c r="S16" s="466">
        <f t="shared" ca="1" si="5"/>
        <v>42.789109854005844</v>
      </c>
    </row>
    <row r="17" spans="1:19" ht="18" customHeight="1">
      <c r="A17" s="460">
        <v>16</v>
      </c>
      <c r="B17" s="378" t="str">
        <f t="shared" ca="1" si="0"/>
        <v>Credit Agricole</v>
      </c>
      <c r="C17" s="461">
        <f ca="1">0.2*10000*INDIRECT("'Summary - "&amp;$B$2&amp;"'!"&amp;C$1&amp;$A17)/'Interactive Heatmap'!C$51</f>
        <v>119.68015527730034</v>
      </c>
      <c r="D17" s="462">
        <f t="shared" ca="1" si="1"/>
        <v>101.13187536580347</v>
      </c>
      <c r="E17" s="463">
        <f ca="1">10000*INDIRECT("'Summary - "&amp;$B$2&amp;"'!"&amp;E$1&amp;$A17)/'Interactive Heatmap'!E$51</f>
        <v>583.08744856467001</v>
      </c>
      <c r="F17" s="463">
        <f ca="1">10000*INDIRECT("'Summary - "&amp;$B$2&amp;"'!"&amp;F$1&amp;$A17)/'Interactive Heatmap'!F$51</f>
        <v>443.1592329585568</v>
      </c>
      <c r="G17" s="464">
        <f ca="1">10000*INDIRECT("'Summary - "&amp;$B$2&amp;"'!"&amp;G$1&amp;$A17)/'Interactive Heatmap'!G$51</f>
        <v>490.73144896382519</v>
      </c>
      <c r="H17" s="462">
        <f t="shared" ca="1" si="2"/>
        <v>121.20680360994632</v>
      </c>
      <c r="I17" s="463">
        <f ca="1">10000*INDIRECT("'Summary - "&amp;$B$2&amp;"'!"&amp;I$1&amp;$A17)/'Interactive Heatmap'!I$51</f>
        <v>419.7946759611691</v>
      </c>
      <c r="J17" s="463">
        <f ca="1">10000*INDIRECT("'Summary - "&amp;$B$2&amp;"'!"&amp;J$1&amp;$A17)/'Interactive Heatmap'!J$51</f>
        <v>903.37315675163381</v>
      </c>
      <c r="K17" s="464">
        <f ca="1">10000*INDIRECT("'Summary - "&amp;$B$2&amp;"'!"&amp;K$1&amp;$A17)/'Interactive Heatmap'!K$51</f>
        <v>494.93422143639208</v>
      </c>
      <c r="L17" s="462">
        <f t="shared" ca="1" si="3"/>
        <v>78.430941388211735</v>
      </c>
      <c r="M17" s="463">
        <f ca="1">10000*INDIRECT("'Summary - "&amp;$B$2&amp;"'!"&amp;M$1&amp;$A17)/'Interactive Heatmap'!M$51</f>
        <v>565.30737139590497</v>
      </c>
      <c r="N17" s="463">
        <f ca="1">10000*INDIRECT("'Summary - "&amp;$B$2&amp;"'!"&amp;N$1&amp;$A17)/'Interactive Heatmap'!N$51</f>
        <v>269.46254703219671</v>
      </c>
      <c r="O17" s="464">
        <f ca="1">10000*INDIRECT("'Summary - "&amp;$B$2&amp;"'!"&amp;O$1&amp;$A17)/'Interactive Heatmap'!O$51</f>
        <v>341.69420239507434</v>
      </c>
      <c r="P17" s="465">
        <f t="shared" ca="1" si="4"/>
        <v>70.828833841643089</v>
      </c>
      <c r="Q17" s="463">
        <f ca="1">10000*INDIRECT("'Summary - "&amp;$B$2&amp;"'!"&amp;Q$1&amp;$A17)/'Interactive Heatmap'!Q$51</f>
        <v>367.28819205718804</v>
      </c>
      <c r="R17" s="461">
        <f ca="1">10000*INDIRECT("'Summary - "&amp;$B$2&amp;"'!"&amp;R$1&amp;$A17)/'Interactive Heatmap'!R$51</f>
        <v>341.00014635924282</v>
      </c>
      <c r="S17" s="466">
        <f t="shared" ca="1" si="5"/>
        <v>98.255721896580994</v>
      </c>
    </row>
    <row r="18" spans="1:19" ht="18" customHeight="1">
      <c r="A18" s="460">
        <v>17</v>
      </c>
      <c r="B18" s="378" t="str">
        <f t="shared" ca="1" si="0"/>
        <v>Credit Mutuel</v>
      </c>
      <c r="C18" s="461">
        <f ca="1">0.2*10000*INDIRECT("'Summary - "&amp;$B$2&amp;"'!"&amp;C$1&amp;$A18)/'Interactive Heatmap'!C$51</f>
        <v>56.137946069116495</v>
      </c>
      <c r="D18" s="462">
        <f t="shared" ca="1" si="1"/>
        <v>44.370271334826072</v>
      </c>
      <c r="E18" s="463">
        <f ca="1">10000*INDIRECT("'Summary - "&amp;$B$2&amp;"'!"&amp;E$1&amp;$A18)/'Interactive Heatmap'!E$51</f>
        <v>186.34329822330014</v>
      </c>
      <c r="F18" s="463">
        <f ca="1">10000*INDIRECT("'Summary - "&amp;$B$2&amp;"'!"&amp;F$1&amp;$A18)/'Interactive Heatmap'!F$51</f>
        <v>187.79672123381263</v>
      </c>
      <c r="G18" s="464">
        <f ca="1">10000*INDIRECT("'Summary - "&amp;$B$2&amp;"'!"&amp;G$1&amp;$A18)/'Interactive Heatmap'!G$51</f>
        <v>291.41405056527833</v>
      </c>
      <c r="H18" s="462">
        <f t="shared" ca="1" si="2"/>
        <v>12.962292775557682</v>
      </c>
      <c r="I18" s="463">
        <f ca="1">10000*INDIRECT("'Summary - "&amp;$B$2&amp;"'!"&amp;I$1&amp;$A18)/'Interactive Heatmap'!I$51</f>
        <v>89.769971901892859</v>
      </c>
      <c r="J18" s="463">
        <f ca="1">10000*INDIRECT("'Summary - "&amp;$B$2&amp;"'!"&amp;J$1&amp;$A18)/'Interactive Heatmap'!J$51</f>
        <v>90.336766017021276</v>
      </c>
      <c r="K18" s="464">
        <f ca="1">10000*INDIRECT("'Summary - "&amp;$B$2&amp;"'!"&amp;K$1&amp;$A18)/'Interactive Heatmap'!K$51</f>
        <v>14.327653714451095</v>
      </c>
      <c r="L18" s="462">
        <f t="shared" ca="1" si="3"/>
        <v>57.205541898557712</v>
      </c>
      <c r="M18" s="463">
        <f ca="1">10000*INDIRECT("'Summary - "&amp;$B$2&amp;"'!"&amp;M$1&amp;$A18)/'Interactive Heatmap'!M$51</f>
        <v>21.00878871050752</v>
      </c>
      <c r="N18" s="463">
        <f ca="1">10000*INDIRECT("'Summary - "&amp;$B$2&amp;"'!"&amp;N$1&amp;$A18)/'Interactive Heatmap'!N$51</f>
        <v>346.77240226024691</v>
      </c>
      <c r="O18" s="464">
        <f ca="1">10000*INDIRECT("'Summary - "&amp;$B$2&amp;"'!"&amp;O$1&amp;$A18)/'Interactive Heatmap'!O$51</f>
        <v>490.30193750761134</v>
      </c>
      <c r="P18" s="465">
        <f t="shared" ca="1" si="4"/>
        <v>18.947313859214624</v>
      </c>
      <c r="Q18" s="463">
        <f ca="1">10000*INDIRECT("'Summary - "&amp;$B$2&amp;"'!"&amp;Q$1&amp;$A18)/'Interactive Heatmap'!Q$51</f>
        <v>91.957565733499095</v>
      </c>
      <c r="R18" s="461">
        <f ca="1">10000*INDIRECT("'Summary - "&amp;$B$2&amp;"'!"&amp;R$1&amp;$A18)/'Interactive Heatmap'!R$51</f>
        <v>97.515572858647147</v>
      </c>
      <c r="S18" s="466">
        <f t="shared" ca="1" si="5"/>
        <v>37.924673187454516</v>
      </c>
    </row>
    <row r="19" spans="1:19" ht="18" customHeight="1">
      <c r="A19" s="460">
        <v>18</v>
      </c>
      <c r="B19" s="378" t="str">
        <f t="shared" ca="1" si="0"/>
        <v>Danske Bank</v>
      </c>
      <c r="C19" s="461">
        <f ca="1">0.2*10000*INDIRECT("'Summary - "&amp;$B$2&amp;"'!"&amp;C$1&amp;$A19)/'Interactive Heatmap'!C$51</f>
        <v>37.000349865847788</v>
      </c>
      <c r="D19" s="462">
        <f t="shared" ca="1" si="1"/>
        <v>43.819114043977692</v>
      </c>
      <c r="E19" s="463">
        <f ca="1">10000*INDIRECT("'Summary - "&amp;$B$2&amp;"'!"&amp;E$1&amp;$A19)/'Interactive Heatmap'!E$51</f>
        <v>166.77783609324067</v>
      </c>
      <c r="F19" s="463">
        <f ca="1">10000*INDIRECT("'Summary - "&amp;$B$2&amp;"'!"&amp;F$1&amp;$A19)/'Interactive Heatmap'!F$51</f>
        <v>104.86560442320261</v>
      </c>
      <c r="G19" s="464">
        <f ca="1">10000*INDIRECT("'Summary - "&amp;$B$2&amp;"'!"&amp;G$1&amp;$A19)/'Interactive Heatmap'!G$51</f>
        <v>385.64327014322203</v>
      </c>
      <c r="H19" s="462">
        <f t="shared" ca="1" si="2"/>
        <v>12.254559274417563</v>
      </c>
      <c r="I19" s="463">
        <f ca="1">10000*INDIRECT("'Summary - "&amp;$B$2&amp;"'!"&amp;I$1&amp;$A19)/'Interactive Heatmap'!I$51</f>
        <v>10.010305908020992</v>
      </c>
      <c r="J19" s="463">
        <f ca="1">10000*INDIRECT("'Summary - "&amp;$B$2&amp;"'!"&amp;J$1&amp;$A19)/'Interactive Heatmap'!J$51</f>
        <v>51.999047762134943</v>
      </c>
      <c r="K19" s="464">
        <f ca="1">10000*INDIRECT("'Summary - "&amp;$B$2&amp;"'!"&amp;K$1&amp;$A19)/'Interactive Heatmap'!K$51</f>
        <v>121.80903544610752</v>
      </c>
      <c r="L19" s="462">
        <f t="shared" ca="1" si="3"/>
        <v>20.746181102631596</v>
      </c>
      <c r="M19" s="463">
        <f ca="1">10000*INDIRECT("'Summary - "&amp;$B$2&amp;"'!"&amp;M$1&amp;$A19)/'Interactive Heatmap'!M$51</f>
        <v>235.71952944313875</v>
      </c>
      <c r="N19" s="463">
        <f ca="1">10000*INDIRECT("'Summary - "&amp;$B$2&amp;"'!"&amp;N$1&amp;$A19)/'Interactive Heatmap'!N$51</f>
        <v>7.9015375542671729</v>
      </c>
      <c r="O19" s="464">
        <f ca="1">10000*INDIRECT("'Summary - "&amp;$B$2&amp;"'!"&amp;O$1&amp;$A19)/'Interactive Heatmap'!O$51</f>
        <v>67.571649542067988</v>
      </c>
      <c r="P19" s="465">
        <f t="shared" ca="1" si="4"/>
        <v>41.840865402912655</v>
      </c>
      <c r="Q19" s="463">
        <f ca="1">10000*INDIRECT("'Summary - "&amp;$B$2&amp;"'!"&amp;Q$1&amp;$A19)/'Interactive Heatmap'!Q$51</f>
        <v>176.54277035137062</v>
      </c>
      <c r="R19" s="461">
        <f ca="1">10000*INDIRECT("'Summary - "&amp;$B$2&amp;"'!"&amp;R$1&amp;$A19)/'Interactive Heatmap'!R$51</f>
        <v>241.86588367775593</v>
      </c>
      <c r="S19" s="466">
        <f t="shared" ca="1" si="5"/>
        <v>31.132213937957459</v>
      </c>
    </row>
    <row r="20" spans="1:19" ht="18" customHeight="1">
      <c r="A20" s="460">
        <v>19</v>
      </c>
      <c r="B20" s="378" t="str">
        <f t="shared" ca="1" si="0"/>
        <v>Deutsche Bank</v>
      </c>
      <c r="C20" s="461">
        <f ca="1">0.2*10000*INDIRECT("'Summary - "&amp;$B$2&amp;"'!"&amp;C$1&amp;$A20)/'Interactive Heatmap'!C$51</f>
        <v>112.90922625088361</v>
      </c>
      <c r="D20" s="462">
        <f t="shared" ca="1" si="1"/>
        <v>135.67662888417496</v>
      </c>
      <c r="E20" s="463">
        <f ca="1">10000*INDIRECT("'Summary - "&amp;$B$2&amp;"'!"&amp;E$1&amp;$A20)/'Interactive Heatmap'!E$51</f>
        <v>799.24298627939129</v>
      </c>
      <c r="F20" s="463">
        <f ca="1">10000*INDIRECT("'Summary - "&amp;$B$2&amp;"'!"&amp;F$1&amp;$A20)/'Interactive Heatmap'!F$51</f>
        <v>881.09833490870687</v>
      </c>
      <c r="G20" s="464">
        <f ca="1">10000*INDIRECT("'Summary - "&amp;$B$2&amp;"'!"&amp;G$1&amp;$A20)/'Interactive Heatmap'!G$51</f>
        <v>354.80811207452626</v>
      </c>
      <c r="H20" s="462">
        <f t="shared" ca="1" si="2"/>
        <v>266.44313047748471</v>
      </c>
      <c r="I20" s="463">
        <f ca="1">10000*INDIRECT("'Summary - "&amp;$B$2&amp;"'!"&amp;I$1&amp;$A20)/'Interactive Heatmap'!I$51</f>
        <v>1472.5872923770639</v>
      </c>
      <c r="J20" s="463">
        <f ca="1">10000*INDIRECT("'Summary - "&amp;$B$2&amp;"'!"&amp;J$1&amp;$A20)/'Interactive Heatmap'!J$51</f>
        <v>1060.7863568503303</v>
      </c>
      <c r="K20" s="464">
        <f ca="1">10000*INDIRECT("'Summary - "&amp;$B$2&amp;"'!"&amp;K$1&amp;$A20)/'Interactive Heatmap'!K$51</f>
        <v>1463.2733079348757</v>
      </c>
      <c r="L20" s="462">
        <f t="shared" ca="1" si="3"/>
        <v>357.459077885922</v>
      </c>
      <c r="M20" s="463">
        <f ca="1">10000*INDIRECT("'Summary - "&amp;$B$2&amp;"'!"&amp;M$1&amp;$A20)/'Interactive Heatmap'!M$51</f>
        <v>1951.2736402773705</v>
      </c>
      <c r="N20" s="463">
        <f ca="1">10000*INDIRECT("'Summary - "&amp;$B$2&amp;"'!"&amp;N$1&amp;$A20)/'Interactive Heatmap'!N$51</f>
        <v>1899.0779028749585</v>
      </c>
      <c r="O20" s="464">
        <f ca="1">10000*INDIRECT("'Summary - "&amp;$B$2&amp;"'!"&amp;O$1&amp;$A20)/'Interactive Heatmap'!O$51</f>
        <v>1511.5346251365013</v>
      </c>
      <c r="P20" s="465">
        <f t="shared" ca="1" si="4"/>
        <v>130.8705351768306</v>
      </c>
      <c r="Q20" s="463">
        <f ca="1">10000*INDIRECT("'Summary - "&amp;$B$2&amp;"'!"&amp;Q$1&amp;$A20)/'Interactive Heatmap'!Q$51</f>
        <v>677.3542927887961</v>
      </c>
      <c r="R20" s="461">
        <f ca="1">10000*INDIRECT("'Summary - "&amp;$B$2&amp;"'!"&amp;R$1&amp;$A20)/'Interactive Heatmap'!R$51</f>
        <v>631.35105897950996</v>
      </c>
      <c r="S20" s="466">
        <f t="shared" ca="1" si="5"/>
        <v>200.67171973505918</v>
      </c>
    </row>
    <row r="21" spans="1:19" ht="18" customHeight="1">
      <c r="A21" s="460">
        <v>20</v>
      </c>
      <c r="B21" s="378" t="str">
        <f t="shared" ca="1" si="0"/>
        <v>DNB</v>
      </c>
      <c r="C21" s="461">
        <f ca="1">0.2*10000*INDIRECT("'Summary - "&amp;$B$2&amp;"'!"&amp;C$1&amp;$A21)/'Interactive Heatmap'!C$51</f>
        <v>21.295548499542811</v>
      </c>
      <c r="D21" s="462">
        <f t="shared" ca="1" si="1"/>
        <v>20.332192008276273</v>
      </c>
      <c r="E21" s="463">
        <f ca="1">10000*INDIRECT("'Summary - "&amp;$B$2&amp;"'!"&amp;E$1&amp;$A21)/'Interactive Heatmap'!E$51</f>
        <v>55.748562039154528</v>
      </c>
      <c r="F21" s="463">
        <f ca="1">10000*INDIRECT("'Summary - "&amp;$B$2&amp;"'!"&amp;F$1&amp;$A21)/'Interactive Heatmap'!F$51</f>
        <v>89.637294756886178</v>
      </c>
      <c r="G21" s="464">
        <f ca="1">10000*INDIRECT("'Summary - "&amp;$B$2&amp;"'!"&amp;G$1&amp;$A21)/'Interactive Heatmap'!G$51</f>
        <v>159.59702332810338</v>
      </c>
      <c r="H21" s="462">
        <f t="shared" ca="1" si="2"/>
        <v>26.06232189480896</v>
      </c>
      <c r="I21" s="463">
        <f ca="1">10000*INDIRECT("'Summary - "&amp;$B$2&amp;"'!"&amp;I$1&amp;$A21)/'Interactive Heatmap'!I$51</f>
        <v>221.37495991392859</v>
      </c>
      <c r="J21" s="463">
        <f ca="1">10000*INDIRECT("'Summary - "&amp;$B$2&amp;"'!"&amp;J$1&amp;$A21)/'Interactive Heatmap'!J$51</f>
        <v>49.911194668286221</v>
      </c>
      <c r="K21" s="464">
        <f ca="1">10000*INDIRECT("'Summary - "&amp;$B$2&amp;"'!"&amp;K$1&amp;$A21)/'Interactive Heatmap'!K$51</f>
        <v>119.64867383991958</v>
      </c>
      <c r="L21" s="462">
        <f t="shared" ca="1" si="3"/>
        <v>32.701790302971723</v>
      </c>
      <c r="M21" s="463">
        <f ca="1">10000*INDIRECT("'Summary - "&amp;$B$2&amp;"'!"&amp;M$1&amp;$A21)/'Interactive Heatmap'!M$51</f>
        <v>23.08559968365234</v>
      </c>
      <c r="N21" s="463">
        <f ca="1">10000*INDIRECT("'Summary - "&amp;$B$2&amp;"'!"&amp;N$1&amp;$A21)/'Interactive Heatmap'!N$51</f>
        <v>44.080840273698804</v>
      </c>
      <c r="O21" s="464">
        <f ca="1">10000*INDIRECT("'Summary - "&amp;$B$2&amp;"'!"&amp;O$1&amp;$A21)/'Interactive Heatmap'!O$51</f>
        <v>423.36041458722474</v>
      </c>
      <c r="P21" s="465">
        <f t="shared" ca="1" si="4"/>
        <v>17.891433922910085</v>
      </c>
      <c r="Q21" s="463">
        <f ca="1">10000*INDIRECT("'Summary - "&amp;$B$2&amp;"'!"&amp;Q$1&amp;$A21)/'Interactive Heatmap'!Q$51</f>
        <v>98.568259946108711</v>
      </c>
      <c r="R21" s="461">
        <f ca="1">10000*INDIRECT("'Summary - "&amp;$B$2&amp;"'!"&amp;R$1&amp;$A21)/'Interactive Heatmap'!R$51</f>
        <v>80.346079282992122</v>
      </c>
      <c r="S21" s="466">
        <f t="shared" ca="1" si="5"/>
        <v>23.656657325701968</v>
      </c>
    </row>
    <row r="22" spans="1:19" ht="18" customHeight="1">
      <c r="A22" s="460">
        <v>21</v>
      </c>
      <c r="B22" s="378" t="str">
        <f t="shared" ca="1" si="0"/>
        <v>DZ Bank</v>
      </c>
      <c r="C22" s="461">
        <f ca="1">0.2*10000*INDIRECT("'Summary - "&amp;$B$2&amp;"'!"&amp;C$1&amp;$A22)/'Interactive Heatmap'!C$51</f>
        <v>34.687501850867925</v>
      </c>
      <c r="D22" s="462">
        <f t="shared" ca="1" si="1"/>
        <v>87.804463921408285</v>
      </c>
      <c r="E22" s="463">
        <f ca="1">10000*INDIRECT("'Summary - "&amp;$B$2&amp;"'!"&amp;E$1&amp;$A22)/'Interactive Heatmap'!E$51</f>
        <v>535.02116197324733</v>
      </c>
      <c r="F22" s="463">
        <f ca="1">10000*INDIRECT("'Summary - "&amp;$B$2&amp;"'!"&amp;F$1&amp;$A22)/'Interactive Heatmap'!F$51</f>
        <v>566.58452318088871</v>
      </c>
      <c r="G22" s="464">
        <f ca="1">10000*INDIRECT("'Summary - "&amp;$B$2&amp;"'!"&amp;G$1&amp;$A22)/'Interactive Heatmap'!G$51</f>
        <v>215.46127366698838</v>
      </c>
      <c r="H22" s="462">
        <f t="shared" ca="1" si="2"/>
        <v>34.74216663006689</v>
      </c>
      <c r="I22" s="463">
        <f ca="1">10000*INDIRECT("'Summary - "&amp;$B$2&amp;"'!"&amp;I$1&amp;$A22)/'Interactive Heatmap'!I$51</f>
        <v>102.56533510235583</v>
      </c>
      <c r="J22" s="463">
        <f ca="1">10000*INDIRECT("'Summary - "&amp;$B$2&amp;"'!"&amp;J$1&amp;$A22)/'Interactive Heatmap'!J$51</f>
        <v>318.37356492421776</v>
      </c>
      <c r="K22" s="464">
        <f ca="1">10000*INDIRECT("'Summary - "&amp;$B$2&amp;"'!"&amp;K$1&amp;$A22)/'Interactive Heatmap'!K$51</f>
        <v>100.19359942442981</v>
      </c>
      <c r="L22" s="462">
        <f t="shared" ca="1" si="3"/>
        <v>33.330584556864501</v>
      </c>
      <c r="M22" s="463">
        <f ca="1">10000*INDIRECT("'Summary - "&amp;$B$2&amp;"'!"&amp;M$1&amp;$A22)/'Interactive Heatmap'!M$51</f>
        <v>52.824810978243647</v>
      </c>
      <c r="N22" s="463">
        <f ca="1">10000*INDIRECT("'Summary - "&amp;$B$2&amp;"'!"&amp;N$1&amp;$A22)/'Interactive Heatmap'!N$51</f>
        <v>203.01633988104831</v>
      </c>
      <c r="O22" s="464">
        <f ca="1">10000*INDIRECT("'Summary - "&amp;$B$2&amp;"'!"&amp;O$1&amp;$A22)/'Interactive Heatmap'!O$51</f>
        <v>244.11761749367551</v>
      </c>
      <c r="P22" s="465">
        <f t="shared" ca="1" si="4"/>
        <v>11.377595442012977</v>
      </c>
      <c r="Q22" s="463">
        <f ca="1">10000*INDIRECT("'Summary - "&amp;$B$2&amp;"'!"&amp;Q$1&amp;$A22)/'Interactive Heatmap'!Q$51</f>
        <v>77.201350464614947</v>
      </c>
      <c r="R22" s="461">
        <f ca="1">10000*INDIRECT("'Summary - "&amp;$B$2&amp;"'!"&amp;R$1&amp;$A22)/'Interactive Heatmap'!R$51</f>
        <v>36.574603955514817</v>
      </c>
      <c r="S22" s="466">
        <f t="shared" ca="1" si="5"/>
        <v>40.388462480244115</v>
      </c>
    </row>
    <row r="23" spans="1:19" ht="18" customHeight="1">
      <c r="A23" s="460">
        <v>22</v>
      </c>
      <c r="B23" s="378" t="str">
        <f t="shared" ca="1" si="0"/>
        <v>Erste Group</v>
      </c>
      <c r="C23" s="461">
        <f ca="1">0.2*10000*INDIRECT("'Summary - "&amp;$B$2&amp;"'!"&amp;C$1&amp;$A23)/'Interactive Heatmap'!C$51</f>
        <v>18.950692493111628</v>
      </c>
      <c r="D23" s="462">
        <f t="shared" ca="1" si="1"/>
        <v>14.465988370534845</v>
      </c>
      <c r="E23" s="463">
        <f ca="1">10000*INDIRECT("'Summary - "&amp;$B$2&amp;"'!"&amp;E$1&amp;$A23)/'Interactive Heatmap'!E$51</f>
        <v>60.814031810494463</v>
      </c>
      <c r="F23" s="463">
        <f ca="1">10000*INDIRECT("'Summary - "&amp;$B$2&amp;"'!"&amp;F$1&amp;$A23)/'Interactive Heatmap'!F$51</f>
        <v>75.506155254881051</v>
      </c>
      <c r="G23" s="464">
        <f ca="1">10000*INDIRECT("'Summary - "&amp;$B$2&amp;"'!"&amp;G$1&amp;$A23)/'Interactive Heatmap'!G$51</f>
        <v>80.669638492647138</v>
      </c>
      <c r="H23" s="462">
        <f t="shared" ca="1" si="2"/>
        <v>14.658984434471641</v>
      </c>
      <c r="I23" s="463">
        <f ca="1">10000*INDIRECT("'Summary - "&amp;$B$2&amp;"'!"&amp;I$1&amp;$A23)/'Interactive Heatmap'!I$51</f>
        <v>122.87833557888109</v>
      </c>
      <c r="J23" s="463">
        <f ca="1">10000*INDIRECT("'Summary - "&amp;$B$2&amp;"'!"&amp;J$1&amp;$A23)/'Interactive Heatmap'!J$51</f>
        <v>66.122896832324315</v>
      </c>
      <c r="K23" s="464">
        <f ca="1">10000*INDIRECT("'Summary - "&amp;$B$2&amp;"'!"&amp;K$1&amp;$A23)/'Interactive Heatmap'!K$51</f>
        <v>30.883534105869195</v>
      </c>
      <c r="L23" s="462">
        <f t="shared" ca="1" si="3"/>
        <v>8.8453437745815258</v>
      </c>
      <c r="M23" s="463">
        <f ca="1">10000*INDIRECT("'Summary - "&amp;$B$2&amp;"'!"&amp;M$1&amp;$A23)/'Interactive Heatmap'!M$51</f>
        <v>10.352927185825111</v>
      </c>
      <c r="N23" s="463">
        <f ca="1">10000*INDIRECT("'Summary - "&amp;$B$2&amp;"'!"&amp;N$1&amp;$A23)/'Interactive Heatmap'!N$51</f>
        <v>62.192624189648335</v>
      </c>
      <c r="O23" s="464">
        <f ca="1">10000*INDIRECT("'Summary - "&amp;$B$2&amp;"'!"&amp;O$1&amp;$A23)/'Interactive Heatmap'!O$51</f>
        <v>60.134605243249453</v>
      </c>
      <c r="P23" s="465">
        <f t="shared" ca="1" si="4"/>
        <v>22.825250123289486</v>
      </c>
      <c r="Q23" s="463">
        <f ca="1">10000*INDIRECT("'Summary - "&amp;$B$2&amp;"'!"&amp;Q$1&amp;$A23)/'Interactive Heatmap'!Q$51</f>
        <v>118.03679588738666</v>
      </c>
      <c r="R23" s="461">
        <f ca="1">10000*INDIRECT("'Summary - "&amp;$B$2&amp;"'!"&amp;R$1&amp;$A23)/'Interactive Heatmap'!R$51</f>
        <v>110.21570534550818</v>
      </c>
      <c r="S23" s="466">
        <f t="shared" ca="1" si="5"/>
        <v>15.949251839197824</v>
      </c>
    </row>
    <row r="24" spans="1:19" ht="18" customHeight="1">
      <c r="A24" s="460">
        <v>23</v>
      </c>
      <c r="B24" s="378" t="str">
        <f t="shared" ca="1" si="0"/>
        <v>Handelsbanken</v>
      </c>
      <c r="C24" s="461">
        <f ca="1">0.2*10000*INDIRECT("'Summary - "&amp;$B$2&amp;"'!"&amp;C$1&amp;$A24)/'Interactive Heatmap'!C$51</f>
        <v>23.147501861391948</v>
      </c>
      <c r="D24" s="462">
        <f t="shared" ca="1" si="1"/>
        <v>27.034919516671302</v>
      </c>
      <c r="E24" s="463">
        <f ca="1">10000*INDIRECT("'Summary - "&amp;$B$2&amp;"'!"&amp;E$1&amp;$A24)/'Interactive Heatmap'!E$51</f>
        <v>55.144411879694275</v>
      </c>
      <c r="F24" s="463">
        <f ca="1">10000*INDIRECT("'Summary - "&amp;$B$2&amp;"'!"&amp;F$1&amp;$A24)/'Interactive Heatmap'!F$51</f>
        <v>49.273943323411039</v>
      </c>
      <c r="G24" s="464">
        <f ca="1">10000*INDIRECT("'Summary - "&amp;$B$2&amp;"'!"&amp;G$1&amp;$A24)/'Interactive Heatmap'!G$51</f>
        <v>301.10543754696425</v>
      </c>
      <c r="H24" s="462">
        <f t="shared" ca="1" si="2"/>
        <v>17.146358100522392</v>
      </c>
      <c r="I24" s="463">
        <f ca="1">10000*INDIRECT("'Summary - "&amp;$B$2&amp;"'!"&amp;I$1&amp;$A24)/'Interactive Heatmap'!I$51</f>
        <v>132.5849990308254</v>
      </c>
      <c r="J24" s="463">
        <f ca="1">10000*INDIRECT("'Summary - "&amp;$B$2&amp;"'!"&amp;J$1&amp;$A24)/'Interactive Heatmap'!J$51</f>
        <v>79.415218119395504</v>
      </c>
      <c r="K24" s="464">
        <f ca="1">10000*INDIRECT("'Summary - "&amp;$B$2&amp;"'!"&amp;K$1&amp;$A24)/'Interactive Heatmap'!K$51</f>
        <v>45.195154357614953</v>
      </c>
      <c r="L24" s="462">
        <f t="shared" ca="1" si="3"/>
        <v>4.1379444843278828</v>
      </c>
      <c r="M24" s="463">
        <f ca="1">10000*INDIRECT("'Summary - "&amp;$B$2&amp;"'!"&amp;M$1&amp;$A24)/'Interactive Heatmap'!M$51</f>
        <v>19.530676455893005</v>
      </c>
      <c r="N24" s="463">
        <f ca="1">10000*INDIRECT("'Summary - "&amp;$B$2&amp;"'!"&amp;N$1&amp;$A24)/'Interactive Heatmap'!N$51</f>
        <v>30.954095843472565</v>
      </c>
      <c r="O24" s="464">
        <f ca="1">10000*INDIRECT("'Summary - "&amp;$B$2&amp;"'!"&amp;O$1&amp;$A24)/'Interactive Heatmap'!O$51</f>
        <v>11.584394965552669</v>
      </c>
      <c r="P24" s="465">
        <f t="shared" ca="1" si="4"/>
        <v>18.679063920126264</v>
      </c>
      <c r="Q24" s="463">
        <f ca="1">10000*INDIRECT("'Summary - "&amp;$B$2&amp;"'!"&amp;Q$1&amp;$A24)/'Interactive Heatmap'!Q$51</f>
        <v>107.63878646732755</v>
      </c>
      <c r="R24" s="461">
        <f ca="1">10000*INDIRECT("'Summary - "&amp;$B$2&amp;"'!"&amp;R$1&amp;$A24)/'Interactive Heatmap'!R$51</f>
        <v>79.151852733935073</v>
      </c>
      <c r="S24" s="466">
        <f t="shared" ca="1" si="5"/>
        <v>18.029157576607954</v>
      </c>
    </row>
    <row r="25" spans="1:19" ht="18" customHeight="1">
      <c r="A25" s="460">
        <v>24</v>
      </c>
      <c r="B25" s="378" t="str">
        <f t="shared" ca="1" si="0"/>
        <v>HSBC</v>
      </c>
      <c r="C25" s="461">
        <f ca="1">0.2*10000*INDIRECT("'Summary - "&amp;$B$2&amp;"'!"&amp;C$1&amp;$A25)/'Interactive Heatmap'!C$51</f>
        <v>173.75911372837683</v>
      </c>
      <c r="D25" s="462">
        <f t="shared" ca="1" si="1"/>
        <v>152.48931485621569</v>
      </c>
      <c r="E25" s="463">
        <f ca="1">10000*INDIRECT("'Summary - "&amp;$B$2&amp;"'!"&amp;E$1&amp;$A25)/'Interactive Heatmap'!E$51</f>
        <v>820.28575721272875</v>
      </c>
      <c r="F25" s="463">
        <f ca="1">10000*INDIRECT("'Summary - "&amp;$B$2&amp;"'!"&amp;F$1&amp;$A25)/'Interactive Heatmap'!F$51</f>
        <v>699.77631831136966</v>
      </c>
      <c r="G25" s="464">
        <f ca="1">10000*INDIRECT("'Summary - "&amp;$B$2&amp;"'!"&amp;G$1&amp;$A25)/'Interactive Heatmap'!G$51</f>
        <v>767.2776473191368</v>
      </c>
      <c r="H25" s="462">
        <f t="shared" ca="1" si="2"/>
        <v>305.02380198558046</v>
      </c>
      <c r="I25" s="463">
        <f ca="1">10000*INDIRECT("'Summary - "&amp;$B$2&amp;"'!"&amp;I$1&amp;$A25)/'Interactive Heatmap'!I$51</f>
        <v>1298.4824851409771</v>
      </c>
      <c r="J25" s="463">
        <f ca="1">10000*INDIRECT("'Summary - "&amp;$B$2&amp;"'!"&amp;J$1&amp;$A25)/'Interactive Heatmap'!J$51</f>
        <v>2196.9349245792359</v>
      </c>
      <c r="K25" s="464">
        <f ca="1">10000*INDIRECT("'Summary - "&amp;$B$2&amp;"'!"&amp;K$1&amp;$A25)/'Interactive Heatmap'!K$51</f>
        <v>1079.9396200634935</v>
      </c>
      <c r="L25" s="462">
        <f t="shared" ca="1" si="3"/>
        <v>192.02380634069817</v>
      </c>
      <c r="M25" s="463">
        <f ca="1">10000*INDIRECT("'Summary - "&amp;$B$2&amp;"'!"&amp;M$1&amp;$A25)/'Interactive Heatmap'!M$51</f>
        <v>984.65205138122735</v>
      </c>
      <c r="N25" s="463">
        <f ca="1">10000*INDIRECT("'Summary - "&amp;$B$2&amp;"'!"&amp;N$1&amp;$A25)/'Interactive Heatmap'!N$51</f>
        <v>1089.7669356381343</v>
      </c>
      <c r="O25" s="464">
        <f ca="1">10000*INDIRECT("'Summary - "&amp;$B$2&amp;"'!"&amp;O$1&amp;$A25)/'Interactive Heatmap'!O$51</f>
        <v>805.93810809111073</v>
      </c>
      <c r="P25" s="465">
        <f t="shared" ca="1" si="4"/>
        <v>265.62495034976854</v>
      </c>
      <c r="Q25" s="463">
        <f ca="1">10000*INDIRECT("'Summary - "&amp;$B$2&amp;"'!"&amp;Q$1&amp;$A25)/'Interactive Heatmap'!Q$51</f>
        <v>1306.4947979322308</v>
      </c>
      <c r="R25" s="461">
        <f ca="1">10000*INDIRECT("'Summary - "&amp;$B$2&amp;"'!"&amp;R$1&amp;$A25)/'Interactive Heatmap'!R$51</f>
        <v>1349.7547055654543</v>
      </c>
      <c r="S25" s="466">
        <f t="shared" ca="1" si="5"/>
        <v>217.78419745212796</v>
      </c>
    </row>
    <row r="26" spans="1:19" ht="18" customHeight="1">
      <c r="A26" s="460">
        <v>25</v>
      </c>
      <c r="B26" s="378" t="str">
        <f t="shared" ca="1" si="0"/>
        <v>ING</v>
      </c>
      <c r="C26" s="461">
        <f ca="1">0.2*10000*INDIRECT("'Summary - "&amp;$B$2&amp;"'!"&amp;C$1&amp;$A26)/'Interactive Heatmap'!C$51</f>
        <v>86.955528013805292</v>
      </c>
      <c r="D26" s="462">
        <f t="shared" ca="1" si="1"/>
        <v>77.842989063849075</v>
      </c>
      <c r="E26" s="463">
        <f ca="1">10000*INDIRECT("'Summary - "&amp;$B$2&amp;"'!"&amp;E$1&amp;$A26)/'Interactive Heatmap'!E$51</f>
        <v>467.01306567887804</v>
      </c>
      <c r="F26" s="463">
        <f ca="1">10000*INDIRECT("'Summary - "&amp;$B$2&amp;"'!"&amp;F$1&amp;$A26)/'Interactive Heatmap'!F$51</f>
        <v>359.62998200154362</v>
      </c>
      <c r="G26" s="464">
        <f ca="1">10000*INDIRECT("'Summary - "&amp;$B$2&amp;"'!"&amp;G$1&amp;$A26)/'Interactive Heatmap'!G$51</f>
        <v>341.00178827731446</v>
      </c>
      <c r="H26" s="462">
        <f t="shared" ca="1" si="2"/>
        <v>46.547106129731418</v>
      </c>
      <c r="I26" s="463">
        <f ca="1">10000*INDIRECT("'Summary - "&amp;$B$2&amp;"'!"&amp;I$1&amp;$A26)/'Interactive Heatmap'!I$51</f>
        <v>413.05982981804675</v>
      </c>
      <c r="J26" s="463">
        <f ca="1">10000*INDIRECT("'Summary - "&amp;$B$2&amp;"'!"&amp;J$1&amp;$A26)/'Interactive Heatmap'!J$51</f>
        <v>64.56109661296972</v>
      </c>
      <c r="K26" s="464">
        <f ca="1">10000*INDIRECT("'Summary - "&amp;$B$2&amp;"'!"&amp;K$1&amp;$A26)/'Interactive Heatmap'!K$51</f>
        <v>220.58566551495483</v>
      </c>
      <c r="L26" s="462">
        <f t="shared" ca="1" si="3"/>
        <v>27.764460257788166</v>
      </c>
      <c r="M26" s="463">
        <f ca="1">10000*INDIRECT("'Summary - "&amp;$B$2&amp;"'!"&amp;M$1&amp;$A26)/'Interactive Heatmap'!M$51</f>
        <v>177.12221472616818</v>
      </c>
      <c r="N26" s="463">
        <f ca="1">10000*INDIRECT("'Summary - "&amp;$B$2&amp;"'!"&amp;N$1&amp;$A26)/'Interactive Heatmap'!N$51</f>
        <v>94.225907925315596</v>
      </c>
      <c r="O26" s="464">
        <f ca="1">10000*INDIRECT("'Summary - "&amp;$B$2&amp;"'!"&amp;O$1&amp;$A26)/'Interactive Heatmap'!O$51</f>
        <v>145.11878121533871</v>
      </c>
      <c r="P26" s="465">
        <f t="shared" ca="1" si="4"/>
        <v>139.11650390739612</v>
      </c>
      <c r="Q26" s="463">
        <f ca="1">10000*INDIRECT("'Summary - "&amp;$B$2&amp;"'!"&amp;Q$1&amp;$A26)/'Interactive Heatmap'!Q$51</f>
        <v>701.65247592010201</v>
      </c>
      <c r="R26" s="461">
        <f ca="1">10000*INDIRECT("'Summary - "&amp;$B$2&amp;"'!"&amp;R$1&amp;$A26)/'Interactive Heatmap'!R$51</f>
        <v>689.51256315385911</v>
      </c>
      <c r="S26" s="466">
        <f t="shared" ca="1" si="5"/>
        <v>75.645317474514016</v>
      </c>
    </row>
    <row r="27" spans="1:19" ht="18" customHeight="1">
      <c r="A27" s="460">
        <v>26</v>
      </c>
      <c r="B27" s="378" t="str">
        <f t="shared" ca="1" si="0"/>
        <v>Intesa Sanpaolo</v>
      </c>
      <c r="C27" s="461">
        <f ca="1">0.2*10000*INDIRECT("'Summary - "&amp;$B$2&amp;"'!"&amp;C$1&amp;$A27)/'Interactive Heatmap'!C$51</f>
        <v>55.169723878361197</v>
      </c>
      <c r="D27" s="462">
        <f t="shared" ca="1" si="1"/>
        <v>73.895659989361874</v>
      </c>
      <c r="E27" s="463">
        <f ca="1">10000*INDIRECT("'Summary - "&amp;$B$2&amp;"'!"&amp;E$1&amp;$A27)/'Interactive Heatmap'!E$51</f>
        <v>510.33849818317509</v>
      </c>
      <c r="F27" s="463">
        <f ca="1">10000*INDIRECT("'Summary - "&amp;$B$2&amp;"'!"&amp;F$1&amp;$A27)/'Interactive Heatmap'!F$51</f>
        <v>302.28017205457144</v>
      </c>
      <c r="G27" s="464">
        <f ca="1">10000*INDIRECT("'Summary - "&amp;$B$2&amp;"'!"&amp;G$1&amp;$A27)/'Interactive Heatmap'!G$51</f>
        <v>295.81622960268157</v>
      </c>
      <c r="H27" s="462">
        <f t="shared" ca="1" si="2"/>
        <v>28.297349187463929</v>
      </c>
      <c r="I27" s="463">
        <f ca="1">10000*INDIRECT("'Summary - "&amp;$B$2&amp;"'!"&amp;I$1&amp;$A27)/'Interactive Heatmap'!I$51</f>
        <v>157.75992899848978</v>
      </c>
      <c r="J27" s="463">
        <f ca="1">10000*INDIRECT("'Summary - "&amp;$B$2&amp;"'!"&amp;J$1&amp;$A27)/'Interactive Heatmap'!J$51</f>
        <v>129.52247710208661</v>
      </c>
      <c r="K27" s="464">
        <f ca="1">10000*INDIRECT("'Summary - "&amp;$B$2&amp;"'!"&amp;K$1&amp;$A27)/'Interactive Heatmap'!K$51</f>
        <v>137.17783171138251</v>
      </c>
      <c r="L27" s="462">
        <f t="shared" ca="1" si="3"/>
        <v>38.770773459770055</v>
      </c>
      <c r="M27" s="463">
        <f ca="1">10000*INDIRECT("'Summary - "&amp;$B$2&amp;"'!"&amp;M$1&amp;$A27)/'Interactive Heatmap'!M$51</f>
        <v>122.02674179508563</v>
      </c>
      <c r="N27" s="463">
        <f ca="1">10000*INDIRECT("'Summary - "&amp;$B$2&amp;"'!"&amp;N$1&amp;$A27)/'Interactive Heatmap'!N$51</f>
        <v>255.84930288362955</v>
      </c>
      <c r="O27" s="464">
        <f ca="1">10000*INDIRECT("'Summary - "&amp;$B$2&amp;"'!"&amp;O$1&amp;$A27)/'Interactive Heatmap'!O$51</f>
        <v>203.68555721783565</v>
      </c>
      <c r="P27" s="465">
        <f t="shared" ca="1" si="4"/>
        <v>30.527054110438193</v>
      </c>
      <c r="Q27" s="463">
        <f ca="1">10000*INDIRECT("'Summary - "&amp;$B$2&amp;"'!"&amp;Q$1&amp;$A27)/'Interactive Heatmap'!Q$51</f>
        <v>164.84825507381183</v>
      </c>
      <c r="R27" s="461">
        <f ca="1">10000*INDIRECT("'Summary - "&amp;$B$2&amp;"'!"&amp;R$1&amp;$A27)/'Interactive Heatmap'!R$51</f>
        <v>140.42228603057006</v>
      </c>
      <c r="S27" s="466">
        <f t="shared" ca="1" si="5"/>
        <v>45.33211212507905</v>
      </c>
    </row>
    <row r="28" spans="1:19" ht="18" customHeight="1">
      <c r="A28" s="460">
        <v>27</v>
      </c>
      <c r="B28" s="378" t="str">
        <f t="shared" ca="1" si="0"/>
        <v>KBC</v>
      </c>
      <c r="C28" s="461">
        <f ca="1">0.2*10000*INDIRECT("'Summary - "&amp;$B$2&amp;"'!"&amp;C$1&amp;$A28)/'Interactive Heatmap'!C$51</f>
        <v>22.031553990909501</v>
      </c>
      <c r="D28" s="462">
        <f t="shared" ca="1" si="1"/>
        <v>32.16048629634507</v>
      </c>
      <c r="E28" s="463">
        <f ca="1">10000*INDIRECT("'Summary - "&amp;$B$2&amp;"'!"&amp;E$1&amp;$A28)/'Interactive Heatmap'!E$51</f>
        <v>165.27410660501999</v>
      </c>
      <c r="F28" s="463">
        <f ca="1">10000*INDIRECT("'Summary - "&amp;$B$2&amp;"'!"&amp;F$1&amp;$A28)/'Interactive Heatmap'!F$51</f>
        <v>254.48882093744263</v>
      </c>
      <c r="G28" s="464">
        <f ca="1">10000*INDIRECT("'Summary - "&amp;$B$2&amp;"'!"&amp;G$1&amp;$A28)/'Interactive Heatmap'!G$51</f>
        <v>62.6443669027135</v>
      </c>
      <c r="H28" s="462">
        <f t="shared" ca="1" si="2"/>
        <v>10.071123337898173</v>
      </c>
      <c r="I28" s="463">
        <f ca="1">10000*INDIRECT("'Summary - "&amp;$B$2&amp;"'!"&amp;I$1&amp;$A28)/'Interactive Heatmap'!I$51</f>
        <v>62.176685958206498</v>
      </c>
      <c r="J28" s="463">
        <f ca="1">10000*INDIRECT("'Summary - "&amp;$B$2&amp;"'!"&amp;J$1&amp;$A28)/'Interactive Heatmap'!J$51</f>
        <v>88.033219346336153</v>
      </c>
      <c r="K28" s="464">
        <f ca="1">10000*INDIRECT("'Summary - "&amp;$B$2&amp;"'!"&amp;K$1&amp;$A28)/'Interactive Heatmap'!K$51</f>
        <v>0.85694476392994745</v>
      </c>
      <c r="L28" s="462">
        <f t="shared" ca="1" si="3"/>
        <v>14.90077657897595</v>
      </c>
      <c r="M28" s="463">
        <f ca="1">10000*INDIRECT("'Summary - "&amp;$B$2&amp;"'!"&amp;M$1&amp;$A28)/'Interactive Heatmap'!M$51</f>
        <v>19.522225132654974</v>
      </c>
      <c r="N28" s="463">
        <f ca="1">10000*INDIRECT("'Summary - "&amp;$B$2&amp;"'!"&amp;N$1&amp;$A28)/'Interactive Heatmap'!N$51</f>
        <v>40.391898809225346</v>
      </c>
      <c r="O28" s="464">
        <f ca="1">10000*INDIRECT("'Summary - "&amp;$B$2&amp;"'!"&amp;O$1&amp;$A28)/'Interactive Heatmap'!O$51</f>
        <v>163.59752474275894</v>
      </c>
      <c r="P28" s="465">
        <f t="shared" ca="1" si="4"/>
        <v>31.917336785101895</v>
      </c>
      <c r="Q28" s="463">
        <f ca="1">10000*INDIRECT("'Summary - "&amp;$B$2&amp;"'!"&amp;Q$1&amp;$A28)/'Interactive Heatmap'!Q$51</f>
        <v>120.44048725879418</v>
      </c>
      <c r="R28" s="461">
        <f ca="1">10000*INDIRECT("'Summary - "&amp;$B$2&amp;"'!"&amp;R$1&amp;$A28)/'Interactive Heatmap'!R$51</f>
        <v>198.73288059222477</v>
      </c>
      <c r="S28" s="466">
        <f t="shared" ca="1" si="5"/>
        <v>22.216255397846119</v>
      </c>
    </row>
    <row r="29" spans="1:19" ht="18" customHeight="1">
      <c r="A29" s="460">
        <v>28</v>
      </c>
      <c r="B29" s="378" t="str">
        <f t="shared" ca="1" si="0"/>
        <v>La Caixa</v>
      </c>
      <c r="C29" s="461">
        <f ca="1">0.2*10000*INDIRECT("'Summary - "&amp;$B$2&amp;"'!"&amp;C$1&amp;$A29)/'Interactive Heatmap'!C$51</f>
        <v>28.055359984160553</v>
      </c>
      <c r="D29" s="462">
        <f t="shared" ca="1" si="1"/>
        <v>14.670653810970064</v>
      </c>
      <c r="E29" s="463">
        <f ca="1">10000*INDIRECT("'Summary - "&amp;$B$2&amp;"'!"&amp;E$1&amp;$A29)/'Interactive Heatmap'!E$51</f>
        <v>30.864475184559367</v>
      </c>
      <c r="F29" s="463">
        <f ca="1">10000*INDIRECT("'Summary - "&amp;$B$2&amp;"'!"&amp;F$1&amp;$A29)/'Interactive Heatmap'!F$51</f>
        <v>80.214900024005757</v>
      </c>
      <c r="G29" s="464">
        <f ca="1">10000*INDIRECT("'Summary - "&amp;$B$2&amp;"'!"&amp;G$1&amp;$A29)/'Interactive Heatmap'!G$51</f>
        <v>108.98043195598584</v>
      </c>
      <c r="H29" s="462">
        <f t="shared" ca="1" si="2"/>
        <v>6.2013690468736806</v>
      </c>
      <c r="I29" s="463">
        <f ca="1">10000*INDIRECT("'Summary - "&amp;$B$2&amp;"'!"&amp;I$1&amp;$A29)/'Interactive Heatmap'!I$51</f>
        <v>23.631157511551493</v>
      </c>
      <c r="J29" s="463">
        <f ca="1">10000*INDIRECT("'Summary - "&amp;$B$2&amp;"'!"&amp;J$1&amp;$A29)/'Interactive Heatmap'!J$51</f>
        <v>66.409226351970545</v>
      </c>
      <c r="K29" s="464">
        <f ca="1">10000*INDIRECT("'Summary - "&amp;$B$2&amp;"'!"&amp;K$1&amp;$A29)/'Interactive Heatmap'!K$51</f>
        <v>2.9801518395831659</v>
      </c>
      <c r="L29" s="462">
        <f t="shared" ca="1" si="3"/>
        <v>7.4619081295520431</v>
      </c>
      <c r="M29" s="463">
        <f ca="1">10000*INDIRECT("'Summary - "&amp;$B$2&amp;"'!"&amp;M$1&amp;$A29)/'Interactive Heatmap'!M$51</f>
        <v>21.756870369965295</v>
      </c>
      <c r="N29" s="463">
        <f ca="1">10000*INDIRECT("'Summary - "&amp;$B$2&amp;"'!"&amp;N$1&amp;$A29)/'Interactive Heatmap'!N$51</f>
        <v>37.044436427480839</v>
      </c>
      <c r="O29" s="464">
        <f ca="1">10000*INDIRECT("'Summary - "&amp;$B$2&amp;"'!"&amp;O$1&amp;$A29)/'Interactive Heatmap'!O$51</f>
        <v>53.127315145834508</v>
      </c>
      <c r="P29" s="465">
        <f t="shared" ca="1" si="4"/>
        <v>5.8734109584760654</v>
      </c>
      <c r="Q29" s="463">
        <f ca="1">10000*INDIRECT("'Summary - "&amp;$B$2&amp;"'!"&amp;Q$1&amp;$A29)/'Interactive Heatmap'!Q$51</f>
        <v>47.563633545141855</v>
      </c>
      <c r="R29" s="461">
        <f ca="1">10000*INDIRECT("'Summary - "&amp;$B$2&amp;"'!"&amp;R$1&amp;$A29)/'Interactive Heatmap'!R$51</f>
        <v>11.170476039618796</v>
      </c>
      <c r="S29" s="466">
        <f t="shared" ca="1" si="5"/>
        <v>12.452540386006481</v>
      </c>
    </row>
    <row r="30" spans="1:19" ht="18" customHeight="1">
      <c r="A30" s="460">
        <v>29</v>
      </c>
      <c r="B30" s="378" t="str">
        <f t="shared" ca="1" si="0"/>
        <v>LBBW</v>
      </c>
      <c r="C30" s="461">
        <f ca="1">0.2*10000*INDIRECT("'Summary - "&amp;$B$2&amp;"'!"&amp;C$1&amp;$A30)/'Interactive Heatmap'!C$51</f>
        <v>20.668538472870654</v>
      </c>
      <c r="D30" s="462">
        <f t="shared" ca="1" si="1"/>
        <v>47.384672367944461</v>
      </c>
      <c r="E30" s="463">
        <f ca="1">10000*INDIRECT("'Summary - "&amp;$B$2&amp;"'!"&amp;E$1&amp;$A30)/'Interactive Heatmap'!E$51</f>
        <v>335.308879479018</v>
      </c>
      <c r="F30" s="463">
        <f ca="1">10000*INDIRECT("'Summary - "&amp;$B$2&amp;"'!"&amp;F$1&amp;$A30)/'Interactive Heatmap'!F$51</f>
        <v>285.89580939921319</v>
      </c>
      <c r="G30" s="464">
        <f ca="1">10000*INDIRECT("'Summary - "&amp;$B$2&amp;"'!"&amp;G$1&amp;$A30)/'Interactive Heatmap'!G$51</f>
        <v>89.565396640935745</v>
      </c>
      <c r="H30" s="462">
        <f t="shared" ca="1" si="2"/>
        <v>20.404041293698043</v>
      </c>
      <c r="I30" s="463">
        <f ca="1">10000*INDIRECT("'Summary - "&amp;$B$2&amp;"'!"&amp;I$1&amp;$A30)/'Interactive Heatmap'!I$51</f>
        <v>75.369718155851245</v>
      </c>
      <c r="J30" s="463">
        <f ca="1">10000*INDIRECT("'Summary - "&amp;$B$2&amp;"'!"&amp;J$1&amp;$A30)/'Interactive Heatmap'!J$51</f>
        <v>98.836730764866431</v>
      </c>
      <c r="K30" s="464">
        <f ca="1">10000*INDIRECT("'Summary - "&amp;$B$2&amp;"'!"&amp;K$1&amp;$A30)/'Interactive Heatmap'!K$51</f>
        <v>131.85417048475298</v>
      </c>
      <c r="L30" s="462">
        <f t="shared" ca="1" si="3"/>
        <v>23.410474351855616</v>
      </c>
      <c r="M30" s="463">
        <f ca="1">10000*INDIRECT("'Summary - "&amp;$B$2&amp;"'!"&amp;M$1&amp;$A30)/'Interactive Heatmap'!M$51</f>
        <v>84.038378095881725</v>
      </c>
      <c r="N30" s="463">
        <f ca="1">10000*INDIRECT("'Summary - "&amp;$B$2&amp;"'!"&amp;N$1&amp;$A30)/'Interactive Heatmap'!N$51</f>
        <v>170.02828045814269</v>
      </c>
      <c r="O30" s="464">
        <f ca="1">10000*INDIRECT("'Summary - "&amp;$B$2&amp;"'!"&amp;O$1&amp;$A30)/'Interactive Heatmap'!O$51</f>
        <v>97.090456723809794</v>
      </c>
      <c r="P30" s="465">
        <f t="shared" ca="1" si="4"/>
        <v>8.074655865050044</v>
      </c>
      <c r="Q30" s="463">
        <f ca="1">10000*INDIRECT("'Summary - "&amp;$B$2&amp;"'!"&amp;Q$1&amp;$A30)/'Interactive Heatmap'!Q$51</f>
        <v>65.194379524184853</v>
      </c>
      <c r="R30" s="461">
        <f ca="1">10000*INDIRECT("'Summary - "&amp;$B$2&amp;"'!"&amp;R$1&amp;$A30)/'Interactive Heatmap'!R$51</f>
        <v>15.55217912631559</v>
      </c>
      <c r="S30" s="466">
        <f t="shared" ca="1" si="5"/>
        <v>23.988476470283764</v>
      </c>
    </row>
    <row r="31" spans="1:19" ht="18" customHeight="1">
      <c r="A31" s="460">
        <v>30</v>
      </c>
      <c r="B31" s="378" t="str">
        <f t="shared" ca="1" si="0"/>
        <v>Lloyds</v>
      </c>
      <c r="C31" s="461">
        <f ca="1">0.2*10000*INDIRECT("'Summary - "&amp;$B$2&amp;"'!"&amp;C$1&amp;$A31)/'Interactive Heatmap'!C$51</f>
        <v>64.910405956148395</v>
      </c>
      <c r="D31" s="462">
        <f t="shared" ca="1" si="1"/>
        <v>49.812708833229095</v>
      </c>
      <c r="E31" s="463">
        <f ca="1">10000*INDIRECT("'Summary - "&amp;$B$2&amp;"'!"&amp;E$1&amp;$A31)/'Interactive Heatmap'!E$51</f>
        <v>182.09649930697518</v>
      </c>
      <c r="F31" s="463">
        <f ca="1">10000*INDIRECT("'Summary - "&amp;$B$2&amp;"'!"&amp;F$1&amp;$A31)/'Interactive Heatmap'!F$51</f>
        <v>240.487801028219</v>
      </c>
      <c r="G31" s="464">
        <f ca="1">10000*INDIRECT("'Summary - "&amp;$B$2&amp;"'!"&amp;G$1&amp;$A31)/'Interactive Heatmap'!G$51</f>
        <v>324.60633216324231</v>
      </c>
      <c r="H31" s="462">
        <f t="shared" ca="1" si="2"/>
        <v>24.872462036251399</v>
      </c>
      <c r="I31" s="463">
        <f ca="1">10000*INDIRECT("'Summary - "&amp;$B$2&amp;"'!"&amp;I$1&amp;$A31)/'Interactive Heatmap'!I$51</f>
        <v>210.87399750179915</v>
      </c>
      <c r="J31" s="463">
        <f ca="1">10000*INDIRECT("'Summary - "&amp;$B$2&amp;"'!"&amp;J$1&amp;$A31)/'Interactive Heatmap'!J$51</f>
        <v>10.71136548069779</v>
      </c>
      <c r="K31" s="464">
        <f ca="1">10000*INDIRECT("'Summary - "&amp;$B$2&amp;"'!"&amp;K$1&amp;$A31)/'Interactive Heatmap'!K$51</f>
        <v>151.50156756127404</v>
      </c>
      <c r="L31" s="462">
        <f t="shared" ca="1" si="3"/>
        <v>42.879284529418122</v>
      </c>
      <c r="M31" s="463">
        <f ca="1">10000*INDIRECT("'Summary - "&amp;$B$2&amp;"'!"&amp;M$1&amp;$A31)/'Interactive Heatmap'!M$51</f>
        <v>196.72068698445477</v>
      </c>
      <c r="N31" s="463">
        <f ca="1">10000*INDIRECT("'Summary - "&amp;$B$2&amp;"'!"&amp;N$1&amp;$A31)/'Interactive Heatmap'!N$51</f>
        <v>149.65723335659166</v>
      </c>
      <c r="O31" s="464">
        <f ca="1">10000*INDIRECT("'Summary - "&amp;$B$2&amp;"'!"&amp;O$1&amp;$A31)/'Interactive Heatmap'!O$51</f>
        <v>296.81134760022536</v>
      </c>
      <c r="P31" s="465">
        <f t="shared" ca="1" si="4"/>
        <v>18.229743162683675</v>
      </c>
      <c r="Q31" s="463">
        <f ca="1">10000*INDIRECT("'Summary - "&amp;$B$2&amp;"'!"&amp;Q$1&amp;$A31)/'Interactive Heatmap'!Q$51</f>
        <v>57.485420736988814</v>
      </c>
      <c r="R31" s="461">
        <f ca="1">10000*INDIRECT("'Summary - "&amp;$B$2&amp;"'!"&amp;R$1&amp;$A31)/'Interactive Heatmap'!R$51</f>
        <v>124.81201088984794</v>
      </c>
      <c r="S31" s="466">
        <f t="shared" ca="1" si="5"/>
        <v>40.140920903546132</v>
      </c>
    </row>
    <row r="32" spans="1:19" ht="18" customHeight="1">
      <c r="A32" s="460">
        <v>31</v>
      </c>
      <c r="B32" s="378" t="str">
        <f t="shared" ca="1" si="0"/>
        <v>Nationwide</v>
      </c>
      <c r="C32" s="461">
        <f ca="1">0.2*10000*INDIRECT("'Summary - "&amp;$B$2&amp;"'!"&amp;C$1&amp;$A32)/'Interactive Heatmap'!C$51</f>
        <v>22.020521653802305</v>
      </c>
      <c r="D32" s="462">
        <f t="shared" ca="1" si="1"/>
        <v>8.6013941812110719</v>
      </c>
      <c r="E32" s="463">
        <f ca="1">10000*INDIRECT("'Summary - "&amp;$B$2&amp;"'!"&amp;E$1&amp;$A32)/'Interactive Heatmap'!E$51</f>
        <v>11.73577884539985</v>
      </c>
      <c r="F32" s="463">
        <f ca="1">10000*INDIRECT("'Summary - "&amp;$B$2&amp;"'!"&amp;F$1&amp;$A32)/'Interactive Heatmap'!F$51</f>
        <v>8.2754748543235195</v>
      </c>
      <c r="G32" s="464">
        <f ca="1">10000*INDIRECT("'Summary - "&amp;$B$2&amp;"'!"&amp;G$1&amp;$A32)/'Interactive Heatmap'!G$51</f>
        <v>109.0096590184427</v>
      </c>
      <c r="H32" s="462">
        <f t="shared" ca="1" si="2"/>
        <v>0.73539440447213611</v>
      </c>
      <c r="I32" s="463">
        <f ca="1">10000*INDIRECT("'Summary - "&amp;$B$2&amp;"'!"&amp;I$1&amp;$A32)/'Interactive Heatmap'!I$51</f>
        <v>11.030916067082043</v>
      </c>
      <c r="J32" s="463">
        <f ca="1">10000*INDIRECT("'Summary - "&amp;$B$2&amp;"'!"&amp;J$1&amp;$A32)/'Interactive Heatmap'!J$51</f>
        <v>0</v>
      </c>
      <c r="K32" s="464">
        <f ca="1">10000*INDIRECT("'Summary - "&amp;$B$2&amp;"'!"&amp;K$1&amp;$A32)/'Interactive Heatmap'!K$51</f>
        <v>0</v>
      </c>
      <c r="L32" s="462">
        <f t="shared" ca="1" si="3"/>
        <v>2.0205976550065334</v>
      </c>
      <c r="M32" s="463">
        <f ca="1">10000*INDIRECT("'Summary - "&amp;$B$2&amp;"'!"&amp;M$1&amp;$A32)/'Interactive Heatmap'!M$51</f>
        <v>11.634929529043724</v>
      </c>
      <c r="N32" s="463">
        <f ca="1">10000*INDIRECT("'Summary - "&amp;$B$2&amp;"'!"&amp;N$1&amp;$A32)/'Interactive Heatmap'!N$51</f>
        <v>12.258259729843106</v>
      </c>
      <c r="O32" s="464">
        <f ca="1">10000*INDIRECT("'Summary - "&amp;$B$2&amp;"'!"&amp;O$1&amp;$A32)/'Interactive Heatmap'!O$51</f>
        <v>6.4157755662111722</v>
      </c>
      <c r="P32" s="465">
        <f t="shared" ca="1" si="4"/>
        <v>0.50023088464419752</v>
      </c>
      <c r="Q32" s="463">
        <f ca="1">10000*INDIRECT("'Summary - "&amp;$B$2&amp;"'!"&amp;Q$1&amp;$A32)/'Interactive Heatmap'!Q$51</f>
        <v>3.9727259084378042</v>
      </c>
      <c r="R32" s="461">
        <f ca="1">10000*INDIRECT("'Summary - "&amp;$B$2&amp;"'!"&amp;R$1&amp;$A32)/'Interactive Heatmap'!R$51</f>
        <v>1.029582938004171</v>
      </c>
      <c r="S32" s="466">
        <f t="shared" ca="1" si="5"/>
        <v>6.7756277558272489</v>
      </c>
    </row>
    <row r="33" spans="1:19" ht="18" customHeight="1">
      <c r="A33" s="460">
        <v>32</v>
      </c>
      <c r="B33" s="378" t="str">
        <f t="shared" ca="1" si="0"/>
        <v>Nordea</v>
      </c>
      <c r="C33" s="461">
        <f ca="1">0.2*10000*INDIRECT("'Summary - "&amp;$B$2&amp;"'!"&amp;C$1&amp;$A33)/'Interactive Heatmap'!C$51</f>
        <v>43.557957641211125</v>
      </c>
      <c r="D33" s="462">
        <f t="shared" ca="1" si="1"/>
        <v>63.242229563882105</v>
      </c>
      <c r="E33" s="463">
        <f ca="1">10000*INDIRECT("'Summary - "&amp;$B$2&amp;"'!"&amp;E$1&amp;$A33)/'Interactive Heatmap'!E$51</f>
        <v>347.16837470609937</v>
      </c>
      <c r="F33" s="463">
        <f ca="1">10000*INDIRECT("'Summary - "&amp;$B$2&amp;"'!"&amp;F$1&amp;$A33)/'Interactive Heatmap'!F$51</f>
        <v>147.46013002323437</v>
      </c>
      <c r="G33" s="464">
        <f ca="1">10000*INDIRECT("'Summary - "&amp;$B$2&amp;"'!"&amp;G$1&amp;$A33)/'Interactive Heatmap'!G$51</f>
        <v>454.00493872889791</v>
      </c>
      <c r="H33" s="462">
        <f t="shared" ca="1" si="2"/>
        <v>74.234534345913801</v>
      </c>
      <c r="I33" s="463">
        <f ca="1">10000*INDIRECT("'Summary - "&amp;$B$2&amp;"'!"&amp;I$1&amp;$A33)/'Interactive Heatmap'!I$51</f>
        <v>422.27111086376954</v>
      </c>
      <c r="J33" s="463">
        <f ca="1">10000*INDIRECT("'Summary - "&amp;$B$2&amp;"'!"&amp;J$1&amp;$A33)/'Interactive Heatmap'!J$51</f>
        <v>244.89031357725014</v>
      </c>
      <c r="K33" s="464">
        <f ca="1">10000*INDIRECT("'Summary - "&amp;$B$2&amp;"'!"&amp;K$1&amp;$A33)/'Interactive Heatmap'!K$51</f>
        <v>446.35659074768733</v>
      </c>
      <c r="L33" s="462">
        <f t="shared" ca="1" si="3"/>
        <v>54.573453182820998</v>
      </c>
      <c r="M33" s="463">
        <f ca="1">10000*INDIRECT("'Summary - "&amp;$B$2&amp;"'!"&amp;M$1&amp;$A33)/'Interactive Heatmap'!M$51</f>
        <v>336.85357274344153</v>
      </c>
      <c r="N33" s="463">
        <f ca="1">10000*INDIRECT("'Summary - "&amp;$B$2&amp;"'!"&amp;N$1&amp;$A33)/'Interactive Heatmap'!N$51</f>
        <v>314.65472175092685</v>
      </c>
      <c r="O33" s="464">
        <f ca="1">10000*INDIRECT("'Summary - "&amp;$B$2&amp;"'!"&amp;O$1&amp;$A33)/'Interactive Heatmap'!O$51</f>
        <v>167.09350324794656</v>
      </c>
      <c r="P33" s="465">
        <f t="shared" ca="1" si="4"/>
        <v>69.509314408422512</v>
      </c>
      <c r="Q33" s="463">
        <f ca="1">10000*INDIRECT("'Summary - "&amp;$B$2&amp;"'!"&amp;Q$1&amp;$A33)/'Interactive Heatmap'!Q$51</f>
        <v>335.65985224156412</v>
      </c>
      <c r="R33" s="461">
        <f ca="1">10000*INDIRECT("'Summary - "&amp;$B$2&amp;"'!"&amp;R$1&amp;$A33)/'Interactive Heatmap'!R$51</f>
        <v>359.43329184266099</v>
      </c>
      <c r="S33" s="466">
        <f t="shared" ca="1" si="5"/>
        <v>61.023497828450118</v>
      </c>
    </row>
    <row r="34" spans="1:19" ht="18" customHeight="1">
      <c r="A34" s="460">
        <v>33</v>
      </c>
      <c r="B34" s="378" t="str">
        <f t="shared" ca="1" si="0"/>
        <v>Nykredit</v>
      </c>
      <c r="C34" s="461">
        <f ca="1">0.2*10000*INDIRECT("'Summary - "&amp;$B$2&amp;"'!"&amp;C$1&amp;$A34)/'Interactive Heatmap'!C$51</f>
        <v>16.55700638152793</v>
      </c>
      <c r="D34" s="462">
        <f t="shared" ca="1" si="1"/>
        <v>27.193935068777566</v>
      </c>
      <c r="E34" s="463">
        <f ca="1">10000*INDIRECT("'Summary - "&amp;$B$2&amp;"'!"&amp;E$1&amp;$A34)/'Interactive Heatmap'!E$51</f>
        <v>57.761510867802045</v>
      </c>
      <c r="F34" s="463">
        <f ca="1">10000*INDIRECT("'Summary - "&amp;$B$2&amp;"'!"&amp;F$1&amp;$A34)/'Interactive Heatmap'!F$51</f>
        <v>4.9248922352066904</v>
      </c>
      <c r="G34" s="464">
        <f ca="1">10000*INDIRECT("'Summary - "&amp;$B$2&amp;"'!"&amp;G$1&amp;$A34)/'Interactive Heatmap'!G$51</f>
        <v>345.22262292865474</v>
      </c>
      <c r="H34" s="462">
        <f t="shared" ca="1" si="2"/>
        <v>3.1914780830439948</v>
      </c>
      <c r="I34" s="463">
        <f ca="1">10000*INDIRECT("'Summary - "&amp;$B$2&amp;"'!"&amp;I$1&amp;$A34)/'Interactive Heatmap'!I$51</f>
        <v>8.7675646741238691E-2</v>
      </c>
      <c r="J34" s="463">
        <f ca="1">10000*INDIRECT("'Summary - "&amp;$B$2&amp;"'!"&amp;J$1&amp;$A34)/'Interactive Heatmap'!J$51</f>
        <v>36.848346157299687</v>
      </c>
      <c r="K34" s="464">
        <f ca="1">10000*INDIRECT("'Summary - "&amp;$B$2&amp;"'!"&amp;K$1&amp;$A34)/'Interactive Heatmap'!K$51</f>
        <v>10.936149441618994</v>
      </c>
      <c r="L34" s="462">
        <f t="shared" ca="1" si="3"/>
        <v>3.3859649056097316</v>
      </c>
      <c r="M34" s="463">
        <f ca="1">10000*INDIRECT("'Summary - "&amp;$B$2&amp;"'!"&amp;M$1&amp;$A34)/'Interactive Heatmap'!M$51</f>
        <v>7.0143842079671597</v>
      </c>
      <c r="N34" s="463">
        <f ca="1">10000*INDIRECT("'Summary - "&amp;$B$2&amp;"'!"&amp;N$1&amp;$A34)/'Interactive Heatmap'!N$51</f>
        <v>7.8454292013073683</v>
      </c>
      <c r="O34" s="464">
        <f ca="1">10000*INDIRECT("'Summary - "&amp;$B$2&amp;"'!"&amp;O$1&amp;$A34)/'Interactive Heatmap'!O$51</f>
        <v>35.929660174871444</v>
      </c>
      <c r="P34" s="465">
        <f t="shared" ca="1" si="4"/>
        <v>1.2968277916263664</v>
      </c>
      <c r="Q34" s="463">
        <f ca="1">10000*INDIRECT("'Summary - "&amp;$B$2&amp;"'!"&amp;Q$1&amp;$A34)/'Interactive Heatmap'!Q$51</f>
        <v>8.3104794399439132</v>
      </c>
      <c r="R34" s="461">
        <f ca="1">10000*INDIRECT("'Summary - "&amp;$B$2&amp;"'!"&amp;R$1&amp;$A34)/'Interactive Heatmap'!R$51</f>
        <v>4.6577984763197504</v>
      </c>
      <c r="S34" s="466">
        <f t="shared" ca="1" si="5"/>
        <v>10.325042446117118</v>
      </c>
    </row>
    <row r="35" spans="1:19" ht="18" customHeight="1">
      <c r="A35" s="460">
        <v>34</v>
      </c>
      <c r="B35" s="378" t="str">
        <f t="shared" ca="1" si="0"/>
        <v>Rabobank</v>
      </c>
      <c r="C35" s="461">
        <f ca="1">0.2*10000*INDIRECT("'Summary - "&amp;$B$2&amp;"'!"&amp;C$1&amp;$A35)/'Interactive Heatmap'!C$51</f>
        <v>49.642542458778941</v>
      </c>
      <c r="D35" s="462">
        <f t="shared" ca="1" si="1"/>
        <v>34.742346203850083</v>
      </c>
      <c r="E35" s="463">
        <f ca="1">10000*INDIRECT("'Summary - "&amp;$B$2&amp;"'!"&amp;E$1&amp;$A35)/'Interactive Heatmap'!E$51</f>
        <v>78.480343599759891</v>
      </c>
      <c r="F35" s="463">
        <f ca="1">10000*INDIRECT("'Summary - "&amp;$B$2&amp;"'!"&amp;F$1&amp;$A35)/'Interactive Heatmap'!F$51</f>
        <v>139.72282208050697</v>
      </c>
      <c r="G35" s="464">
        <f ca="1">10000*INDIRECT("'Summary - "&amp;$B$2&amp;"'!"&amp;G$1&amp;$A35)/'Interactive Heatmap'!G$51</f>
        <v>302.93202737748442</v>
      </c>
      <c r="H35" s="462">
        <f t="shared" ca="1" si="2"/>
        <v>20.743166962970037</v>
      </c>
      <c r="I35" s="463">
        <f ca="1">10000*INDIRECT("'Summary - "&amp;$B$2&amp;"'!"&amp;I$1&amp;$A35)/'Interactive Heatmap'!I$51</f>
        <v>269.10519293233318</v>
      </c>
      <c r="J35" s="463">
        <f ca="1">10000*INDIRECT("'Summary - "&amp;$B$2&amp;"'!"&amp;J$1&amp;$A35)/'Interactive Heatmap'!J$51</f>
        <v>3.4012543552395854E-3</v>
      </c>
      <c r="K35" s="464">
        <f ca="1">10000*INDIRECT("'Summary - "&amp;$B$2&amp;"'!"&amp;K$1&amp;$A35)/'Interactive Heatmap'!K$51</f>
        <v>42.038910257862156</v>
      </c>
      <c r="L35" s="462">
        <f t="shared" ca="1" si="3"/>
        <v>17.349125934296133</v>
      </c>
      <c r="M35" s="463">
        <f ca="1">10000*INDIRECT("'Summary - "&amp;$B$2&amp;"'!"&amp;M$1&amp;$A35)/'Interactive Heatmap'!M$51</f>
        <v>135.6301006755219</v>
      </c>
      <c r="N35" s="463">
        <f ca="1">10000*INDIRECT("'Summary - "&amp;$B$2&amp;"'!"&amp;N$1&amp;$A35)/'Interactive Heatmap'!N$51</f>
        <v>22.438600187314893</v>
      </c>
      <c r="O35" s="464">
        <f ca="1">10000*INDIRECT("'Summary - "&amp;$B$2&amp;"'!"&amp;O$1&amp;$A35)/'Interactive Heatmap'!O$51</f>
        <v>102.16818815160524</v>
      </c>
      <c r="P35" s="465">
        <f t="shared" ca="1" si="4"/>
        <v>29.575541416055884</v>
      </c>
      <c r="Q35" s="463">
        <f ca="1">10000*INDIRECT("'Summary - "&amp;$B$2&amp;"'!"&amp;Q$1&amp;$A35)/'Interactive Heatmap'!Q$51</f>
        <v>216.06864855322547</v>
      </c>
      <c r="R35" s="461">
        <f ca="1">10000*INDIRECT("'Summary - "&amp;$B$2&amp;"'!"&amp;R$1&amp;$A35)/'Interactive Heatmap'!R$51</f>
        <v>79.686765607333356</v>
      </c>
      <c r="S35" s="466">
        <f t="shared" ca="1" si="5"/>
        <v>30.410544595190213</v>
      </c>
    </row>
    <row r="36" spans="1:19" ht="18" customHeight="1">
      <c r="A36" s="460">
        <v>35</v>
      </c>
      <c r="B36" s="378" t="str">
        <f t="shared" ca="1" si="0"/>
        <v>RBS</v>
      </c>
      <c r="C36" s="461">
        <f ca="1">0.2*10000*INDIRECT("'Summary - "&amp;$B$2&amp;"'!"&amp;C$1&amp;$A36)/'Interactive Heatmap'!C$51</f>
        <v>62.202055876295908</v>
      </c>
      <c r="D36" s="462">
        <f t="shared" ca="1" si="1"/>
        <v>63.407544261082812</v>
      </c>
      <c r="E36" s="463">
        <f ca="1">10000*INDIRECT("'Summary - "&amp;$B$2&amp;"'!"&amp;E$1&amp;$A36)/'Interactive Heatmap'!E$51</f>
        <v>381.66238159201021</v>
      </c>
      <c r="F36" s="463">
        <f ca="1">10000*INDIRECT("'Summary - "&amp;$B$2&amp;"'!"&amp;F$1&amp;$A36)/'Interactive Heatmap'!F$51</f>
        <v>380.68432968749227</v>
      </c>
      <c r="G36" s="464">
        <f ca="1">10000*INDIRECT("'Summary - "&amp;$B$2&amp;"'!"&amp;G$1&amp;$A36)/'Interactive Heatmap'!G$51</f>
        <v>188.76645263673976</v>
      </c>
      <c r="H36" s="462">
        <f t="shared" ca="1" si="2"/>
        <v>53.14292601478698</v>
      </c>
      <c r="I36" s="463">
        <f ca="1">10000*INDIRECT("'Summary - "&amp;$B$2&amp;"'!"&amp;I$1&amp;$A36)/'Interactive Heatmap'!I$51</f>
        <v>499.08548494457744</v>
      </c>
      <c r="J36" s="463">
        <f ca="1">10000*INDIRECT("'Summary - "&amp;$B$2&amp;"'!"&amp;J$1&amp;$A36)/'Interactive Heatmap'!J$51</f>
        <v>9.3220813283035024</v>
      </c>
      <c r="K36" s="464">
        <f ca="1">10000*INDIRECT("'Summary - "&amp;$B$2&amp;"'!"&amp;K$1&amp;$A36)/'Interactive Heatmap'!K$51</f>
        <v>288.73632394892383</v>
      </c>
      <c r="L36" s="462">
        <f t="shared" ca="1" si="3"/>
        <v>75.432045994146677</v>
      </c>
      <c r="M36" s="463">
        <f ca="1">10000*INDIRECT("'Summary - "&amp;$B$2&amp;"'!"&amp;M$1&amp;$A36)/'Interactive Heatmap'!M$51</f>
        <v>733.89164210847855</v>
      </c>
      <c r="N36" s="463">
        <f ca="1">10000*INDIRECT("'Summary - "&amp;$B$2&amp;"'!"&amp;N$1&amp;$A36)/'Interactive Heatmap'!N$51</f>
        <v>130.28996370099898</v>
      </c>
      <c r="O36" s="464">
        <f ca="1">10000*INDIRECT("'Summary - "&amp;$B$2&amp;"'!"&amp;O$1&amp;$A36)/'Interactive Heatmap'!O$51</f>
        <v>267.29908410272259</v>
      </c>
      <c r="P36" s="465">
        <f t="shared" ca="1" si="4"/>
        <v>46.195489740159836</v>
      </c>
      <c r="Q36" s="463">
        <f ca="1">10000*INDIRECT("'Summary - "&amp;$B$2&amp;"'!"&amp;Q$1&amp;$A36)/'Interactive Heatmap'!Q$51</f>
        <v>228.26898572495071</v>
      </c>
      <c r="R36" s="461">
        <f ca="1">10000*INDIRECT("'Summary - "&amp;$B$2&amp;"'!"&amp;R$1&amp;$A36)/'Interactive Heatmap'!R$51</f>
        <v>233.68591167664763</v>
      </c>
      <c r="S36" s="466">
        <f t="shared" ca="1" si="5"/>
        <v>60.076012377294447</v>
      </c>
    </row>
    <row r="37" spans="1:19" ht="18" customHeight="1">
      <c r="A37" s="460">
        <v>36</v>
      </c>
      <c r="B37" s="378" t="str">
        <f t="shared" ca="1" si="0"/>
        <v>Sabadell</v>
      </c>
      <c r="C37" s="461">
        <f ca="1">0.2*10000*INDIRECT("'Summary - "&amp;$B$2&amp;"'!"&amp;C$1&amp;$A37)/'Interactive Heatmap'!C$51</f>
        <v>18.148817826585685</v>
      </c>
      <c r="D37" s="462">
        <f t="shared" ca="1" si="1"/>
        <v>9.1557845053214297</v>
      </c>
      <c r="E37" s="463">
        <f ca="1">10000*INDIRECT("'Summary - "&amp;$B$2&amp;"'!"&amp;E$1&amp;$A37)/'Interactive Heatmap'!E$51</f>
        <v>23.795404543542809</v>
      </c>
      <c r="F37" s="463">
        <f ca="1">10000*INDIRECT("'Summary - "&amp;$B$2&amp;"'!"&amp;F$1&amp;$A37)/'Interactive Heatmap'!F$51</f>
        <v>48.045417873622988</v>
      </c>
      <c r="G37" s="464">
        <f ca="1">10000*INDIRECT("'Summary - "&amp;$B$2&amp;"'!"&amp;G$1&amp;$A37)/'Interactive Heatmap'!G$51</f>
        <v>65.495945162655644</v>
      </c>
      <c r="H37" s="462">
        <f t="shared" ca="1" si="2"/>
        <v>2.2016972738321616</v>
      </c>
      <c r="I37" s="463">
        <f ca="1">10000*INDIRECT("'Summary - "&amp;$B$2&amp;"'!"&amp;I$1&amp;$A37)/'Interactive Heatmap'!I$51</f>
        <v>3.6773929392654665</v>
      </c>
      <c r="J37" s="463">
        <f ca="1">10000*INDIRECT("'Summary - "&amp;$B$2&amp;"'!"&amp;J$1&amp;$A37)/'Interactive Heatmap'!J$51</f>
        <v>25.993762950629346</v>
      </c>
      <c r="K37" s="464">
        <f ca="1">10000*INDIRECT("'Summary - "&amp;$B$2&amp;"'!"&amp;K$1&amp;$A37)/'Interactive Heatmap'!K$51</f>
        <v>3.354303217587614</v>
      </c>
      <c r="L37" s="462">
        <f t="shared" ca="1" si="3"/>
        <v>2.3137002272888707</v>
      </c>
      <c r="M37" s="463">
        <f ca="1">10000*INDIRECT("'Summary - "&amp;$B$2&amp;"'!"&amp;M$1&amp;$A37)/'Interactive Heatmap'!M$51</f>
        <v>7.7931526979906334</v>
      </c>
      <c r="N37" s="463">
        <f ca="1">10000*INDIRECT("'Summary - "&amp;$B$2&amp;"'!"&amp;N$1&amp;$A37)/'Interactive Heatmap'!N$51</f>
        <v>14.335246979679528</v>
      </c>
      <c r="O37" s="464">
        <f ca="1">10000*INDIRECT("'Summary - "&amp;$B$2&amp;"'!"&amp;O$1&amp;$A37)/'Interactive Heatmap'!O$51</f>
        <v>12.577103731662902</v>
      </c>
      <c r="P37" s="465">
        <f t="shared" ca="1" si="4"/>
        <v>12.310160032057098</v>
      </c>
      <c r="Q37" s="463">
        <f ca="1">10000*INDIRECT("'Summary - "&amp;$B$2&amp;"'!"&amp;Q$1&amp;$A37)/'Interactive Heatmap'!Q$51</f>
        <v>55.989267739286504</v>
      </c>
      <c r="R37" s="461">
        <f ca="1">10000*INDIRECT("'Summary - "&amp;$B$2&amp;"'!"&amp;R$1&amp;$A37)/'Interactive Heatmap'!R$51</f>
        <v>67.112332581284477</v>
      </c>
      <c r="S37" s="466">
        <f t="shared" ca="1" si="5"/>
        <v>8.8260319730170487</v>
      </c>
    </row>
    <row r="38" spans="1:19" ht="18" customHeight="1">
      <c r="A38" s="460">
        <v>37</v>
      </c>
      <c r="B38" s="378" t="str">
        <f t="shared" ca="1" si="0"/>
        <v>Santander</v>
      </c>
      <c r="C38" s="461">
        <f ca="1">0.2*10000*INDIRECT("'Summary - "&amp;$B$2&amp;"'!"&amp;C$1&amp;$A38)/'Interactive Heatmap'!C$51</f>
        <v>119.79348314230263</v>
      </c>
      <c r="D38" s="462">
        <f t="shared" ca="1" si="1"/>
        <v>97.039456009825017</v>
      </c>
      <c r="E38" s="463">
        <f ca="1">10000*INDIRECT("'Summary - "&amp;$B$2&amp;"'!"&amp;E$1&amp;$A38)/'Interactive Heatmap'!E$51</f>
        <v>338.67186362993431</v>
      </c>
      <c r="F38" s="463">
        <f ca="1">10000*INDIRECT("'Summary - "&amp;$B$2&amp;"'!"&amp;F$1&amp;$A38)/'Interactive Heatmap'!F$51</f>
        <v>477.37917344245574</v>
      </c>
      <c r="G38" s="464">
        <f ca="1">10000*INDIRECT("'Summary - "&amp;$B$2&amp;"'!"&amp;G$1&amp;$A38)/'Interactive Heatmap'!G$51</f>
        <v>639.54080307498532</v>
      </c>
      <c r="H38" s="462">
        <f t="shared" ca="1" si="2"/>
        <v>58.781291902724661</v>
      </c>
      <c r="I38" s="463">
        <f ca="1">10000*INDIRECT("'Summary - "&amp;$B$2&amp;"'!"&amp;I$1&amp;$A38)/'Interactive Heatmap'!I$51</f>
        <v>193.43739139262621</v>
      </c>
      <c r="J38" s="463">
        <f ca="1">10000*INDIRECT("'Summary - "&amp;$B$2&amp;"'!"&amp;J$1&amp;$A38)/'Interactive Heatmap'!J$51</f>
        <v>345.64192996272158</v>
      </c>
      <c r="K38" s="464">
        <f ca="1">10000*INDIRECT("'Summary - "&amp;$B$2&amp;"'!"&amp;K$1&amp;$A38)/'Interactive Heatmap'!K$51</f>
        <v>342.64005718552215</v>
      </c>
      <c r="L38" s="462">
        <f t="shared" ca="1" si="3"/>
        <v>36.673686344421128</v>
      </c>
      <c r="M38" s="463">
        <f ca="1">10000*INDIRECT("'Summary - "&amp;$B$2&amp;"'!"&amp;M$1&amp;$A38)/'Interactive Heatmap'!M$51</f>
        <v>217.79265191398008</v>
      </c>
      <c r="N38" s="463">
        <f ca="1">10000*INDIRECT("'Summary - "&amp;$B$2&amp;"'!"&amp;N$1&amp;$A38)/'Interactive Heatmap'!N$51</f>
        <v>235.30673111589181</v>
      </c>
      <c r="O38" s="464">
        <f ca="1">10000*INDIRECT("'Summary - "&amp;$B$2&amp;"'!"&amp;O$1&amp;$A38)/'Interactive Heatmap'!O$51</f>
        <v>97.005912136445048</v>
      </c>
      <c r="P38" s="465">
        <f t="shared" ca="1" si="4"/>
        <v>185.00583358538574</v>
      </c>
      <c r="Q38" s="463">
        <f ca="1">10000*INDIRECT("'Summary - "&amp;$B$2&amp;"'!"&amp;Q$1&amp;$A38)/'Interactive Heatmap'!Q$51</f>
        <v>910.81223963773584</v>
      </c>
      <c r="R38" s="461">
        <f ca="1">10000*INDIRECT("'Summary - "&amp;$B$2&amp;"'!"&amp;R$1&amp;$A38)/'Interactive Heatmap'!R$51</f>
        <v>939.24609621612126</v>
      </c>
      <c r="S38" s="466">
        <f t="shared" ca="1" si="5"/>
        <v>99.458750196931845</v>
      </c>
    </row>
    <row r="39" spans="1:19" ht="18" customHeight="1">
      <c r="A39" s="460">
        <v>38</v>
      </c>
      <c r="B39" s="378" t="str">
        <f t="shared" ca="1" si="0"/>
        <v>SEB</v>
      </c>
      <c r="C39" s="461">
        <f ca="1">0.2*10000*INDIRECT("'Summary - "&amp;$B$2&amp;"'!"&amp;C$1&amp;$A39)/'Interactive Heatmap'!C$51</f>
        <v>20.619979806889209</v>
      </c>
      <c r="D39" s="462">
        <f t="shared" ca="1" si="1"/>
        <v>25.048794992588594</v>
      </c>
      <c r="E39" s="463">
        <f ca="1">10000*INDIRECT("'Summary - "&amp;$B$2&amp;"'!"&amp;E$1&amp;$A39)/'Interactive Heatmap'!E$51</f>
        <v>85.645264618832101</v>
      </c>
      <c r="F39" s="463">
        <f ca="1">10000*INDIRECT("'Summary - "&amp;$B$2&amp;"'!"&amp;F$1&amp;$A39)/'Interactive Heatmap'!F$51</f>
        <v>100.80229360312441</v>
      </c>
      <c r="G39" s="464">
        <f ca="1">10000*INDIRECT("'Summary - "&amp;$B$2&amp;"'!"&amp;G$1&amp;$A39)/'Interactive Heatmap'!G$51</f>
        <v>189.28436666687242</v>
      </c>
      <c r="H39" s="462">
        <f t="shared" ca="1" si="2"/>
        <v>38.609855623803718</v>
      </c>
      <c r="I39" s="463">
        <f ca="1">10000*INDIRECT("'Summary - "&amp;$B$2&amp;"'!"&amp;I$1&amp;$A39)/'Interactive Heatmap'!I$51</f>
        <v>298.90244925553725</v>
      </c>
      <c r="J39" s="463">
        <f ca="1">10000*INDIRECT("'Summary - "&amp;$B$2&amp;"'!"&amp;J$1&amp;$A39)/'Interactive Heatmap'!J$51</f>
        <v>278.00054269519376</v>
      </c>
      <c r="K39" s="464">
        <f ca="1">10000*INDIRECT("'Summary - "&amp;$B$2&amp;"'!"&amp;K$1&amp;$A39)/'Interactive Heatmap'!K$51</f>
        <v>2.2448424063247825</v>
      </c>
      <c r="L39" s="462">
        <f t="shared" ca="1" si="3"/>
        <v>13.137999123237895</v>
      </c>
      <c r="M39" s="463">
        <f ca="1">10000*INDIRECT("'Summary - "&amp;$B$2&amp;"'!"&amp;M$1&amp;$A39)/'Interactive Heatmap'!M$51</f>
        <v>73.327845697632199</v>
      </c>
      <c r="N39" s="463">
        <f ca="1">10000*INDIRECT("'Summary - "&amp;$B$2&amp;"'!"&amp;N$1&amp;$A39)/'Interactive Heatmap'!N$51</f>
        <v>101.7419094560191</v>
      </c>
      <c r="O39" s="464">
        <f ca="1">10000*INDIRECT("'Summary - "&amp;$B$2&amp;"'!"&amp;O$1&amp;$A39)/'Interactive Heatmap'!O$51</f>
        <v>22.000231694917112</v>
      </c>
      <c r="P39" s="465">
        <f t="shared" ca="1" si="4"/>
        <v>30.772131582898453</v>
      </c>
      <c r="Q39" s="463">
        <f ca="1">10000*INDIRECT("'Summary - "&amp;$B$2&amp;"'!"&amp;Q$1&amp;$A39)/'Interactive Heatmap'!Q$51</f>
        <v>92.360166767435615</v>
      </c>
      <c r="R39" s="461">
        <f ca="1">10000*INDIRECT("'Summary - "&amp;$B$2&amp;"'!"&amp;R$1&amp;$A39)/'Interactive Heatmap'!R$51</f>
        <v>215.36114906154893</v>
      </c>
      <c r="S39" s="466">
        <f t="shared" ca="1" si="5"/>
        <v>25.637752225883577</v>
      </c>
    </row>
    <row r="40" spans="1:19" ht="18" customHeight="1">
      <c r="A40" s="460">
        <v>39</v>
      </c>
      <c r="B40" s="378" t="str">
        <f t="shared" ca="1" si="0"/>
        <v>Societe Generale</v>
      </c>
      <c r="C40" s="461">
        <f ca="1">0.2*10000*INDIRECT("'Summary - "&amp;$B$2&amp;"'!"&amp;C$1&amp;$A40)/'Interactive Heatmap'!C$51</f>
        <v>92.992894863317858</v>
      </c>
      <c r="D40" s="462">
        <f t="shared" ca="1" si="1"/>
        <v>105.08488142462699</v>
      </c>
      <c r="E40" s="463">
        <f ca="1">10000*INDIRECT("'Summary - "&amp;$B$2&amp;"'!"&amp;E$1&amp;$A40)/'Interactive Heatmap'!E$51</f>
        <v>572.24748974274735</v>
      </c>
      <c r="F40" s="463">
        <f ca="1">10000*INDIRECT("'Summary - "&amp;$B$2&amp;"'!"&amp;F$1&amp;$A40)/'Interactive Heatmap'!F$51</f>
        <v>545.89236439595743</v>
      </c>
      <c r="G40" s="464">
        <f ca="1">10000*INDIRECT("'Summary - "&amp;$B$2&amp;"'!"&amp;G$1&amp;$A40)/'Interactive Heatmap'!G$51</f>
        <v>458.1333672307</v>
      </c>
      <c r="H40" s="462">
        <f t="shared" ca="1" si="2"/>
        <v>126.28961089796341</v>
      </c>
      <c r="I40" s="463">
        <f ca="1">10000*INDIRECT("'Summary - "&amp;$B$2&amp;"'!"&amp;I$1&amp;$A40)/'Interactive Heatmap'!I$51</f>
        <v>432.28712781773322</v>
      </c>
      <c r="J40" s="463">
        <f ca="1">10000*INDIRECT("'Summary - "&amp;$B$2&amp;"'!"&amp;J$1&amp;$A40)/'Interactive Heatmap'!J$51</f>
        <v>817.87737224590649</v>
      </c>
      <c r="K40" s="464">
        <f ca="1">10000*INDIRECT("'Summary - "&amp;$B$2&amp;"'!"&amp;K$1&amp;$A40)/'Interactive Heatmap'!K$51</f>
        <v>644.17966340581165</v>
      </c>
      <c r="L40" s="462">
        <f t="shared" ca="1" si="3"/>
        <v>141.87294270181866</v>
      </c>
      <c r="M40" s="463">
        <f ca="1">10000*INDIRECT("'Summary - "&amp;$B$2&amp;"'!"&amp;M$1&amp;$A40)/'Interactive Heatmap'!M$51</f>
        <v>713.31322369582495</v>
      </c>
      <c r="N40" s="463">
        <f ca="1">10000*INDIRECT("'Summary - "&amp;$B$2&amp;"'!"&amp;N$1&amp;$A40)/'Interactive Heatmap'!N$51</f>
        <v>972.8311421711179</v>
      </c>
      <c r="O40" s="464">
        <f ca="1">10000*INDIRECT("'Summary - "&amp;$B$2&amp;"'!"&amp;O$1&amp;$A40)/'Interactive Heatmap'!O$51</f>
        <v>441.94977466033703</v>
      </c>
      <c r="P40" s="465">
        <f t="shared" ca="1" si="4"/>
        <v>91.077430809692018</v>
      </c>
      <c r="Q40" s="463">
        <f ca="1">10000*INDIRECT("'Summary - "&amp;$B$2&amp;"'!"&amp;Q$1&amp;$A40)/'Interactive Heatmap'!Q$51</f>
        <v>461.90572672458086</v>
      </c>
      <c r="R40" s="461">
        <f ca="1">10000*INDIRECT("'Summary - "&amp;$B$2&amp;"'!"&amp;R$1&amp;$A40)/'Interactive Heatmap'!R$51</f>
        <v>448.86858137233924</v>
      </c>
      <c r="S40" s="466">
        <f t="shared" ca="1" si="5"/>
        <v>111.4635521394838</v>
      </c>
    </row>
    <row r="41" spans="1:19" ht="18" customHeight="1">
      <c r="A41" s="460">
        <v>40</v>
      </c>
      <c r="B41" s="378" t="str">
        <f t="shared" ca="1" si="0"/>
        <v>Standard Chartered</v>
      </c>
      <c r="C41" s="461">
        <f ca="1">0.2*10000*INDIRECT("'Summary - "&amp;$B$2&amp;"'!"&amp;C$1&amp;$A41)/'Interactive Heatmap'!C$51</f>
        <v>51.21858119132861</v>
      </c>
      <c r="D41" s="462">
        <f t="shared" ca="1" si="1"/>
        <v>65.900321699870545</v>
      </c>
      <c r="E41" s="463">
        <f ca="1">10000*INDIRECT("'Summary - "&amp;$B$2&amp;"'!"&amp;E$1&amp;$A41)/'Interactive Heatmap'!E$51</f>
        <v>387.44641905294037</v>
      </c>
      <c r="F41" s="463">
        <f ca="1">10000*INDIRECT("'Summary - "&amp;$B$2&amp;"'!"&amp;F$1&amp;$A41)/'Interactive Heatmap'!F$51</f>
        <v>411.54216074292702</v>
      </c>
      <c r="G41" s="464">
        <f ca="1">10000*INDIRECT("'Summary - "&amp;$B$2&amp;"'!"&amp;G$1&amp;$A41)/'Interactive Heatmap'!G$51</f>
        <v>189.51624570219067</v>
      </c>
      <c r="H41" s="462">
        <f t="shared" ca="1" si="2"/>
        <v>64.345875622243682</v>
      </c>
      <c r="I41" s="463">
        <f ca="1">10000*INDIRECT("'Summary - "&amp;$B$2&amp;"'!"&amp;I$1&amp;$A41)/'Interactive Heatmap'!I$51</f>
        <v>389.93041782020919</v>
      </c>
      <c r="J41" s="463">
        <f ca="1">10000*INDIRECT("'Summary - "&amp;$B$2&amp;"'!"&amp;J$1&amp;$A41)/'Interactive Heatmap'!J$51</f>
        <v>370.27386979241538</v>
      </c>
      <c r="K41" s="464">
        <f ca="1">10000*INDIRECT("'Summary - "&amp;$B$2&amp;"'!"&amp;K$1&amp;$A41)/'Interactive Heatmap'!K$51</f>
        <v>204.98384672103063</v>
      </c>
      <c r="L41" s="462">
        <f t="shared" ca="1" si="3"/>
        <v>56.460150215127385</v>
      </c>
      <c r="M41" s="463">
        <f ca="1">10000*INDIRECT("'Summary - "&amp;$B$2&amp;"'!"&amp;M$1&amp;$A41)/'Interactive Heatmap'!M$51</f>
        <v>238.30061148578662</v>
      </c>
      <c r="N41" s="463">
        <f ca="1">10000*INDIRECT("'Summary - "&amp;$B$2&amp;"'!"&amp;N$1&amp;$A41)/'Interactive Heatmap'!N$51</f>
        <v>493.30979051441358</v>
      </c>
      <c r="O41" s="464">
        <f ca="1">10000*INDIRECT("'Summary - "&amp;$B$2&amp;"'!"&amp;O$1&amp;$A41)/'Interactive Heatmap'!O$51</f>
        <v>115.29185122671053</v>
      </c>
      <c r="P41" s="465">
        <f t="shared" ca="1" si="4"/>
        <v>95.198515919637757</v>
      </c>
      <c r="Q41" s="463">
        <f ca="1">10000*INDIRECT("'Summary - "&amp;$B$2&amp;"'!"&amp;Q$1&amp;$A41)/'Interactive Heatmap'!Q$51</f>
        <v>484.06948601169785</v>
      </c>
      <c r="R41" s="461">
        <f ca="1">10000*INDIRECT("'Summary - "&amp;$B$2&amp;"'!"&amp;R$1&amp;$A41)/'Interactive Heatmap'!R$51</f>
        <v>467.91567318467969</v>
      </c>
      <c r="S41" s="466">
        <f t="shared" ca="1" si="5"/>
        <v>66.624688929641607</v>
      </c>
    </row>
    <row r="42" spans="1:19" ht="18" customHeight="1">
      <c r="A42" s="460">
        <v>41</v>
      </c>
      <c r="B42" s="378" t="str">
        <f t="shared" ca="1" si="0"/>
        <v>Swedbank</v>
      </c>
      <c r="C42" s="461">
        <f ca="1">0.2*10000*INDIRECT("'Summary - "&amp;$B$2&amp;"'!"&amp;C$1&amp;$A42)/'Interactive Heatmap'!C$51</f>
        <v>17.466822548275452</v>
      </c>
      <c r="D42" s="462">
        <f t="shared" ca="1" si="1"/>
        <v>19.899269542910737</v>
      </c>
      <c r="E42" s="463">
        <f ca="1">10000*INDIRECT("'Summary - "&amp;$B$2&amp;"'!"&amp;E$1&amp;$A42)/'Interactive Heatmap'!E$51</f>
        <v>36.215887917775767</v>
      </c>
      <c r="F42" s="463">
        <f ca="1">10000*INDIRECT("'Summary - "&amp;$B$2&amp;"'!"&amp;F$1&amp;$A42)/'Interactive Heatmap'!F$51</f>
        <v>41.400111311704656</v>
      </c>
      <c r="G42" s="464">
        <f ca="1">10000*INDIRECT("'Summary - "&amp;$B$2&amp;"'!"&amp;G$1&amp;$A42)/'Interactive Heatmap'!G$51</f>
        <v>220.87304391418064</v>
      </c>
      <c r="H42" s="462">
        <f t="shared" ca="1" si="2"/>
        <v>13.232413795330126</v>
      </c>
      <c r="I42" s="463">
        <f ca="1">10000*INDIRECT("'Summary - "&amp;$B$2&amp;"'!"&amp;I$1&amp;$A42)/'Interactive Heatmap'!I$51</f>
        <v>134.23938788076498</v>
      </c>
      <c r="J42" s="463">
        <f ca="1">10000*INDIRECT("'Summary - "&amp;$B$2&amp;"'!"&amp;J$1&amp;$A42)/'Interactive Heatmap'!J$51</f>
        <v>63.861577450197331</v>
      </c>
      <c r="K42" s="464">
        <f ca="1">10000*INDIRECT("'Summary - "&amp;$B$2&amp;"'!"&amp;K$1&amp;$A42)/'Interactive Heatmap'!K$51</f>
        <v>0.38524159898957522</v>
      </c>
      <c r="L42" s="462">
        <f t="shared" ca="1" si="3"/>
        <v>4.5014634904216395</v>
      </c>
      <c r="M42" s="463">
        <f ca="1">10000*INDIRECT("'Summary - "&amp;$B$2&amp;"'!"&amp;M$1&amp;$A42)/'Interactive Heatmap'!M$51</f>
        <v>32.783056776833739</v>
      </c>
      <c r="N42" s="463">
        <f ca="1">10000*INDIRECT("'Summary - "&amp;$B$2&amp;"'!"&amp;N$1&amp;$A42)/'Interactive Heatmap'!N$51</f>
        <v>31.794103891652497</v>
      </c>
      <c r="O42" s="464">
        <f ca="1">10000*INDIRECT("'Summary - "&amp;$B$2&amp;"'!"&amp;O$1&amp;$A42)/'Interactive Heatmap'!O$51</f>
        <v>2.9447916878383591</v>
      </c>
      <c r="P42" s="465">
        <f t="shared" ca="1" si="4"/>
        <v>4.9622144068340273</v>
      </c>
      <c r="Q42" s="463">
        <f ca="1">10000*INDIRECT("'Summary - "&amp;$B$2&amp;"'!"&amp;Q$1&amp;$A42)/'Interactive Heatmap'!Q$51</f>
        <v>33.203713924914041</v>
      </c>
      <c r="R42" s="461">
        <f ca="1">10000*INDIRECT("'Summary - "&amp;$B$2&amp;"'!"&amp;R$1&amp;$A42)/'Interactive Heatmap'!R$51</f>
        <v>16.418430143426225</v>
      </c>
      <c r="S42" s="466">
        <f t="shared" ca="1" si="5"/>
        <v>12.012436756754397</v>
      </c>
    </row>
    <row r="43" spans="1:19" ht="18" customHeight="1">
      <c r="A43" s="460">
        <v>42</v>
      </c>
      <c r="B43" s="378" t="str">
        <f t="shared" ca="1" si="0"/>
        <v>Unicredit</v>
      </c>
      <c r="C43" s="461">
        <f ca="1">0.2*10000*INDIRECT("'Summary - "&amp;$B$2&amp;"'!"&amp;C$1&amp;$A43)/'Interactive Heatmap'!C$51</f>
        <v>76.845155866427234</v>
      </c>
      <c r="D43" s="462">
        <f t="shared" ca="1" si="1"/>
        <v>93.970769576992751</v>
      </c>
      <c r="E43" s="463">
        <f ca="1">10000*INDIRECT("'Summary - "&amp;$B$2&amp;"'!"&amp;E$1&amp;$A43)/'Interactive Heatmap'!E$51</f>
        <v>517.27695331153313</v>
      </c>
      <c r="F43" s="463">
        <f ca="1">10000*INDIRECT("'Summary - "&amp;$B$2&amp;"'!"&amp;F$1&amp;$A43)/'Interactive Heatmap'!F$51</f>
        <v>599.83396471229798</v>
      </c>
      <c r="G43" s="464">
        <f ca="1">10000*INDIRECT("'Summary - "&amp;$B$2&amp;"'!"&amp;G$1&amp;$A43)/'Interactive Heatmap'!G$51</f>
        <v>292.45062563106023</v>
      </c>
      <c r="H43" s="462">
        <f t="shared" ca="1" si="2"/>
        <v>45.310355280781785</v>
      </c>
      <c r="I43" s="463">
        <f ca="1">10000*INDIRECT("'Summary - "&amp;$B$2&amp;"'!"&amp;I$1&amp;$A43)/'Interactive Heatmap'!I$51</f>
        <v>199.62723757735822</v>
      </c>
      <c r="J43" s="463">
        <f ca="1">10000*INDIRECT("'Summary - "&amp;$B$2&amp;"'!"&amp;J$1&amp;$A43)/'Interactive Heatmap'!J$51</f>
        <v>130.99982542158571</v>
      </c>
      <c r="K43" s="464">
        <f ca="1">10000*INDIRECT("'Summary - "&amp;$B$2&amp;"'!"&amp;K$1&amp;$A43)/'Interactive Heatmap'!K$51</f>
        <v>349.02826621278285</v>
      </c>
      <c r="L43" s="462">
        <f t="shared" ca="1" si="3"/>
        <v>45.280150999842164</v>
      </c>
      <c r="M43" s="463">
        <f ca="1">10000*INDIRECT("'Summary - "&amp;$B$2&amp;"'!"&amp;M$1&amp;$A43)/'Interactive Heatmap'!M$51</f>
        <v>108.56518046920827</v>
      </c>
      <c r="N43" s="463">
        <f ca="1">10000*INDIRECT("'Summary - "&amp;$B$2&amp;"'!"&amp;N$1&amp;$A43)/'Interactive Heatmap'!N$51</f>
        <v>323.57820992231876</v>
      </c>
      <c r="O43" s="464">
        <f ca="1">10000*INDIRECT("'Summary - "&amp;$B$2&amp;"'!"&amp;O$1&amp;$A43)/'Interactive Heatmap'!O$51</f>
        <v>247.05887460610549</v>
      </c>
      <c r="P43" s="465">
        <f t="shared" ca="1" si="4"/>
        <v>93.072503136234445</v>
      </c>
      <c r="Q43" s="463">
        <f ca="1">10000*INDIRECT("'Summary - "&amp;$B$2&amp;"'!"&amp;Q$1&amp;$A43)/'Interactive Heatmap'!Q$51</f>
        <v>454.6632913143066</v>
      </c>
      <c r="R43" s="461">
        <f ca="1">10000*INDIRECT("'Summary - "&amp;$B$2&amp;"'!"&amp;R$1&amp;$A43)/'Interactive Heatmap'!R$51</f>
        <v>476.06174004803773</v>
      </c>
      <c r="S43" s="466">
        <f t="shared" ca="1" si="5"/>
        <v>70.895786972055674</v>
      </c>
    </row>
    <row r="44" spans="1:19" ht="18" customHeight="1" thickBot="1">
      <c r="A44" s="460">
        <v>43</v>
      </c>
      <c r="B44" s="383">
        <f t="shared" ca="1" si="0"/>
        <v>0</v>
      </c>
      <c r="C44" s="467">
        <f ca="1">0.2*10000*INDIRECT("'Summary - "&amp;$B$2&amp;"'!"&amp;C$1&amp;$A44)/'Interactive Heatmap'!C$51</f>
        <v>0</v>
      </c>
      <c r="D44" s="468">
        <f t="shared" ca="1" si="1"/>
        <v>0</v>
      </c>
      <c r="E44" s="469">
        <f ca="1">10000*INDIRECT("'Summary - "&amp;$B$2&amp;"'!"&amp;E$1&amp;$A44)/'Interactive Heatmap'!E$51</f>
        <v>0</v>
      </c>
      <c r="F44" s="469">
        <f ca="1">10000*INDIRECT("'Summary - "&amp;$B$2&amp;"'!"&amp;F$1&amp;$A44)/'Interactive Heatmap'!F$51</f>
        <v>0</v>
      </c>
      <c r="G44" s="470">
        <f ca="1">10000*INDIRECT("'Summary - "&amp;$B$2&amp;"'!"&amp;G$1&amp;$A44)/'Interactive Heatmap'!G$51</f>
        <v>0</v>
      </c>
      <c r="H44" s="468">
        <f t="shared" ca="1" si="2"/>
        <v>0</v>
      </c>
      <c r="I44" s="469">
        <f ca="1">10000*INDIRECT("'Summary - "&amp;$B$2&amp;"'!"&amp;I$1&amp;$A44)/'Interactive Heatmap'!I$51</f>
        <v>0</v>
      </c>
      <c r="J44" s="469">
        <f ca="1">10000*INDIRECT("'Summary - "&amp;$B$2&amp;"'!"&amp;J$1&amp;$A44)/'Interactive Heatmap'!J$51</f>
        <v>0</v>
      </c>
      <c r="K44" s="470">
        <f ca="1">10000*INDIRECT("'Summary - "&amp;$B$2&amp;"'!"&amp;K$1&amp;$A44)/'Interactive Heatmap'!K$51</f>
        <v>0</v>
      </c>
      <c r="L44" s="468">
        <f t="shared" ca="1" si="3"/>
        <v>0</v>
      </c>
      <c r="M44" s="469">
        <f ca="1">10000*INDIRECT("'Summary - "&amp;$B$2&amp;"'!"&amp;M$1&amp;$A44)/'Interactive Heatmap'!M$51</f>
        <v>0</v>
      </c>
      <c r="N44" s="469">
        <f ca="1">10000*INDIRECT("'Summary - "&amp;$B$2&amp;"'!"&amp;N$1&amp;$A44)/'Interactive Heatmap'!N$51</f>
        <v>0</v>
      </c>
      <c r="O44" s="470">
        <f ca="1">10000*INDIRECT("'Summary - "&amp;$B$2&amp;"'!"&amp;O$1&amp;$A44)/'Interactive Heatmap'!O$51</f>
        <v>0</v>
      </c>
      <c r="P44" s="471">
        <f t="shared" ca="1" si="4"/>
        <v>0</v>
      </c>
      <c r="Q44" s="469">
        <f ca="1">10000*INDIRECT("'Summary - "&amp;$B$2&amp;"'!"&amp;Q$1&amp;$A44)/'Interactive Heatmap'!Q$51</f>
        <v>0</v>
      </c>
      <c r="R44" s="467">
        <f ca="1">10000*INDIRECT("'Summary - "&amp;$B$2&amp;"'!"&amp;R$1&amp;$A44)/'Interactive Heatmap'!R$51</f>
        <v>0</v>
      </c>
      <c r="S44" s="472">
        <f t="shared" ca="1" si="5"/>
        <v>0</v>
      </c>
    </row>
    <row r="45" spans="1:19" ht="15" customHeight="1"/>
    <row r="46" spans="1:19"/>
    <row r="47" spans="1:19"/>
    <row r="48" spans="1:19"/>
    <row r="49" spans="3:18"/>
    <row r="50" spans="3:18"/>
    <row r="51" spans="3:18" hidden="1">
      <c r="C51" s="473">
        <f ca="1">SUM(INDIRECT("'Summary - "&amp;$B$2&amp;"'!"&amp;C$1&amp;"7:"&amp;C$1&amp;"42"))</f>
        <v>24960200.236095596</v>
      </c>
      <c r="D51" s="473"/>
      <c r="E51" s="473">
        <f ca="1">SUM(INDIRECT("'Summary - "&amp;$B$2&amp;"'!"&amp;E$1&amp;"7:"&amp;E$1&amp;"42"))</f>
        <v>2847337.1770595009</v>
      </c>
      <c r="F51" s="473">
        <f ca="1">SUM(INDIRECT("'Summary - "&amp;$B$2&amp;"'!"&amp;F$1&amp;"7:"&amp;F$1&amp;"42"))</f>
        <v>3167485.4072514749</v>
      </c>
      <c r="G51" s="473">
        <f ca="1">SUM(INDIRECT("'Summary - "&amp;$B$2&amp;"'!"&amp;G$1&amp;"7:"&amp;G$1&amp;"42"))</f>
        <v>5043012.4976397473</v>
      </c>
      <c r="H51" s="473"/>
      <c r="I51" s="473">
        <f ca="1">SUM(INDIRECT("'Summary - "&amp;$B$2&amp;"'!"&amp;I$1&amp;"7:"&amp;I$1&amp;"42"))</f>
        <v>652548354.12810647</v>
      </c>
      <c r="J51" s="473">
        <f ca="1">SUM(INDIRECT("'Summary - "&amp;$B$2&amp;"'!"&amp;J$1&amp;"7:"&amp;J$1&amp;"42"))</f>
        <v>29400917.883707047</v>
      </c>
      <c r="K51" s="473">
        <f ca="1">SUM(INDIRECT("'Summary - "&amp;$B$2&amp;"'!"&amp;K$1&amp;"7:"&amp;K$1&amp;"42"))</f>
        <v>1707227.8886338999</v>
      </c>
      <c r="L51" s="473"/>
      <c r="M51" s="473">
        <f ca="1">SUM(INDIRECT("'Summary - "&amp;$B$2&amp;"'!"&amp;M$1&amp;"7:"&amp;M$1&amp;"42"))</f>
        <v>214594030.78694943</v>
      </c>
      <c r="N51" s="473">
        <f ca="1">SUM(INDIRECT("'Summary - "&amp;$B$2&amp;"'!"&amp;N$1&amp;"7:"&amp;N$1&amp;"42"))</f>
        <v>848092.1198800155</v>
      </c>
      <c r="O51" s="473">
        <f ca="1">SUM(INDIRECT("'Summary - "&amp;$B$2&amp;"'!"&amp;O$1&amp;"7:"&amp;O$1&amp;"42"))</f>
        <v>140161.04483276978</v>
      </c>
      <c r="P51" s="473"/>
      <c r="Q51" s="473">
        <f ca="1">SUM(INDIRECT("'Summary - "&amp;$B$2&amp;"'!"&amp;Q$1&amp;"7:"&amp;Q$1&amp;"42"))</f>
        <v>10267477.557964679</v>
      </c>
      <c r="R51" s="473">
        <f ca="1">SUM(INDIRECT("'Summary - "&amp;$B$2&amp;"'!"&amp;R$1&amp;"7:"&amp;R$1&amp;"42"))</f>
        <v>8617899.5387993492</v>
      </c>
    </row>
    <row r="52" spans="3:18" hidden="1"/>
    <row r="53" spans="3:18" hidden="1">
      <c r="E53" s="474">
        <v>100000000000000</v>
      </c>
    </row>
    <row r="54" spans="3:18" hidden="1">
      <c r="C54" s="146">
        <v>2013</v>
      </c>
    </row>
    <row r="55" spans="3:18" hidden="1">
      <c r="C55" s="146">
        <v>2014</v>
      </c>
    </row>
    <row r="56" spans="3:18" hidden="1">
      <c r="C56" s="146">
        <v>2015</v>
      </c>
    </row>
    <row r="57" spans="3:18" hidden="1">
      <c r="C57" s="146">
        <v>2016</v>
      </c>
    </row>
    <row r="58" spans="3:18" hidden="1">
      <c r="C58" s="146">
        <v>2017</v>
      </c>
    </row>
    <row r="59" spans="3:18" hidden="1"/>
    <row r="60" spans="3:18" hidden="1"/>
  </sheetData>
  <sheetProtection algorithmName="SHA-512" hashValue="QNlpNcOLQak07w7PRjxfZnHNR+t1FBh9BN/zxDpgx32GchwL2C48WNaPUX0GUuQmj+bim4fMiJHfM6CXCsta/A==" saltValue="M5PY04SKwyep+vwC5OoIpg==" spinCount="100000" sheet="1" scenarios="1" autoFilter="0"/>
  <autoFilter ref="A7:S7">
    <sortState ref="A7:S43">
      <sortCondition ref="A6"/>
    </sortState>
  </autoFilter>
  <mergeCells count="4">
    <mergeCell ref="D6:G6"/>
    <mergeCell ref="P6:R6"/>
    <mergeCell ref="L6:O6"/>
    <mergeCell ref="H6:K6"/>
  </mergeCells>
  <conditionalFormatting sqref="E8:E44">
    <cfRule type="dataBar" priority="10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{AB74654E-851A-4B67-B5B4-89A5783B8F68}</x14:id>
        </ext>
      </extLst>
    </cfRule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F44">
    <cfRule type="dataBar" priority="11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{C6462999-F847-42B0-B315-6D32431F8C2D}</x14:id>
        </ext>
      </extLst>
    </cfRule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:G44">
    <cfRule type="dataBar" priority="11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{A4E59506-3D6C-432E-9D51-CD52A2B040F1}</x14:id>
        </ext>
      </extLst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C44">
    <cfRule type="dataBar" priority="11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{3B8730ED-5156-4130-9C77-B827F5D451F5}</x14:id>
        </ext>
      </extLst>
    </cfRule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D44">
    <cfRule type="dataBar" priority="11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{1989538F-9C5D-44DD-BA98-8C24A1748BFC}</x14:id>
        </ext>
      </extLst>
    </cfRule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:H44">
    <cfRule type="dataBar" priority="11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{A33B223F-7FD3-4CBE-846D-F4CC9EF4BED3}</x14:id>
        </ext>
      </extLst>
    </cfRule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I44">
    <cfRule type="dataBar" priority="12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{29BF1050-7C24-4420-AA1E-D9A1AFD13CA5}</x14:id>
        </ext>
      </extLst>
    </cfRule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J44">
    <cfRule type="dataBar" priority="12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{7549B21C-17E1-4695-A278-68D91EB6E00A}</x14:id>
        </ext>
      </extLst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K44">
    <cfRule type="dataBar" priority="12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{AB1900C4-D9ED-4AF6-89B1-D7693BC633D0}</x14:id>
        </ext>
      </extLst>
    </cfRule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L44">
    <cfRule type="dataBar" priority="12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{FE8E3C55-D436-41A7-93CA-1E896F0BE70F}</x14:id>
        </ext>
      </extLst>
    </cfRule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8:M44">
    <cfRule type="dataBar" priority="12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{538E6015-8771-45DA-81D5-7CBF6F97F414}</x14:id>
        </ext>
      </extLst>
    </cfRule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8:N44">
    <cfRule type="dataBar" priority="13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{48D7A356-7CAE-4B09-9734-C557EA619FF4}</x14:id>
        </ext>
      </extLst>
    </cfRule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:O44">
    <cfRule type="dataBar" priority="13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{F6CB826C-C529-4683-A348-CCD1C84307F0}</x14:id>
        </ext>
      </extLst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8:P44">
    <cfRule type="dataBar" priority="13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{4DF5DA8D-4F71-46E8-B5A3-767A6B94155B}</x14:id>
        </ext>
      </extLst>
    </cfRule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Q44">
    <cfRule type="dataBar" priority="13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{B452962E-6996-4F24-B77E-61B516371674}</x14:id>
        </ext>
      </extLst>
    </cfRule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:R44">
    <cfRule type="dataBar" priority="13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{83DCC312-B2C2-4F37-81B3-245CD4492D36}</x14:id>
        </ext>
      </extLst>
    </cfRule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S44">
    <cfRule type="dataBar" priority="14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{7FD53936-EADA-40E2-B26B-F3D4DE0C8EFC}</x14:id>
        </ext>
      </extLst>
    </cfRule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2">
      <formula1>$C$54:$C$58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&amp;LEuropean Banking Authority&amp;REnd-2017 G-SII disclosure exercise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74654E-851A-4B67-B5B4-89A5783B8F68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E8:E44</xm:sqref>
        </x14:conditionalFormatting>
        <x14:conditionalFormatting xmlns:xm="http://schemas.microsoft.com/office/excel/2006/main">
          <x14:cfRule type="dataBar" id="{C6462999-F847-42B0-B315-6D32431F8C2D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F8:F44</xm:sqref>
        </x14:conditionalFormatting>
        <x14:conditionalFormatting xmlns:xm="http://schemas.microsoft.com/office/excel/2006/main">
          <x14:cfRule type="dataBar" id="{A4E59506-3D6C-432E-9D51-CD52A2B040F1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G8:G44</xm:sqref>
        </x14:conditionalFormatting>
        <x14:conditionalFormatting xmlns:xm="http://schemas.microsoft.com/office/excel/2006/main">
          <x14:cfRule type="dataBar" id="{3B8730ED-5156-4130-9C77-B827F5D451F5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C8:C44</xm:sqref>
        </x14:conditionalFormatting>
        <x14:conditionalFormatting xmlns:xm="http://schemas.microsoft.com/office/excel/2006/main">
          <x14:cfRule type="dataBar" id="{1989538F-9C5D-44DD-BA98-8C24A1748BFC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D8:D44</xm:sqref>
        </x14:conditionalFormatting>
        <x14:conditionalFormatting xmlns:xm="http://schemas.microsoft.com/office/excel/2006/main">
          <x14:cfRule type="dataBar" id="{A33B223F-7FD3-4CBE-846D-F4CC9EF4BED3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H8:H44</xm:sqref>
        </x14:conditionalFormatting>
        <x14:conditionalFormatting xmlns:xm="http://schemas.microsoft.com/office/excel/2006/main">
          <x14:cfRule type="dataBar" id="{29BF1050-7C24-4420-AA1E-D9A1AFD13CA5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I8:I44</xm:sqref>
        </x14:conditionalFormatting>
        <x14:conditionalFormatting xmlns:xm="http://schemas.microsoft.com/office/excel/2006/main">
          <x14:cfRule type="dataBar" id="{7549B21C-17E1-4695-A278-68D91EB6E00A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J8:J44</xm:sqref>
        </x14:conditionalFormatting>
        <x14:conditionalFormatting xmlns:xm="http://schemas.microsoft.com/office/excel/2006/main">
          <x14:cfRule type="dataBar" id="{AB1900C4-D9ED-4AF6-89B1-D7693BC633D0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K8:K44</xm:sqref>
        </x14:conditionalFormatting>
        <x14:conditionalFormatting xmlns:xm="http://schemas.microsoft.com/office/excel/2006/main">
          <x14:cfRule type="dataBar" id="{FE8E3C55-D436-41A7-93CA-1E896F0BE70F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L8:L44</xm:sqref>
        </x14:conditionalFormatting>
        <x14:conditionalFormatting xmlns:xm="http://schemas.microsoft.com/office/excel/2006/main">
          <x14:cfRule type="dataBar" id="{538E6015-8771-45DA-81D5-7CBF6F97F41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M8:M44</xm:sqref>
        </x14:conditionalFormatting>
        <x14:conditionalFormatting xmlns:xm="http://schemas.microsoft.com/office/excel/2006/main">
          <x14:cfRule type="dataBar" id="{48D7A356-7CAE-4B09-9734-C557EA619FF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N8:N44</xm:sqref>
        </x14:conditionalFormatting>
        <x14:conditionalFormatting xmlns:xm="http://schemas.microsoft.com/office/excel/2006/main">
          <x14:cfRule type="dataBar" id="{F6CB826C-C529-4683-A348-CCD1C84307F0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O8:O44</xm:sqref>
        </x14:conditionalFormatting>
        <x14:conditionalFormatting xmlns:xm="http://schemas.microsoft.com/office/excel/2006/main">
          <x14:cfRule type="dataBar" id="{4DF5DA8D-4F71-46E8-B5A3-767A6B94155B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P8:P44</xm:sqref>
        </x14:conditionalFormatting>
        <x14:conditionalFormatting xmlns:xm="http://schemas.microsoft.com/office/excel/2006/main">
          <x14:cfRule type="dataBar" id="{B452962E-6996-4F24-B77E-61B51637167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Q8:Q44</xm:sqref>
        </x14:conditionalFormatting>
        <x14:conditionalFormatting xmlns:xm="http://schemas.microsoft.com/office/excel/2006/main">
          <x14:cfRule type="dataBar" id="{83DCC312-B2C2-4F37-81B3-245CD4492D36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R8:R44</xm:sqref>
        </x14:conditionalFormatting>
        <x14:conditionalFormatting xmlns:xm="http://schemas.microsoft.com/office/excel/2006/main">
          <x14:cfRule type="dataBar" id="{7FD53936-EADA-40E2-B26B-F3D4DE0C8EFC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S8:S44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-0.249977111117893"/>
  </sheetPr>
  <dimension ref="A1:BZ243"/>
  <sheetViews>
    <sheetView showGridLines="0" zoomScale="70" zoomScaleNormal="70" zoomScaleSheetLayoutView="40" workbookViewId="0">
      <pane xSplit="9" ySplit="6" topLeftCell="AF58" activePane="bottomRight" state="frozen"/>
      <selection pane="topRight" activeCell="J1" sqref="J1"/>
      <selection pane="bottomLeft" activeCell="A7" sqref="A7"/>
      <selection pane="bottomRight" sqref="A1:AS93"/>
    </sheetView>
  </sheetViews>
  <sheetFormatPr defaultColWidth="0" defaultRowHeight="12.75" zeroHeight="1"/>
  <cols>
    <col min="1" max="1" width="10.7109375" style="546" customWidth="1"/>
    <col min="2" max="3" width="10.7109375" style="531" customWidth="1"/>
    <col min="4" max="7" width="9.140625" style="531" customWidth="1"/>
    <col min="8" max="8" width="4.7109375" style="531" customWidth="1"/>
    <col min="9" max="9" width="9.140625" style="531" customWidth="1"/>
    <col min="10" max="42" width="16.7109375" style="532" customWidth="1"/>
    <col min="43" max="45" width="16.5703125" style="532" customWidth="1"/>
    <col min="46" max="48" width="9.140625" style="529" customWidth="1"/>
    <col min="49" max="77" width="9.140625" style="529" hidden="1" customWidth="1"/>
    <col min="78" max="78" width="0" style="529" hidden="1" customWidth="1"/>
    <col min="79" max="16384" width="9.140625" style="529" hidden="1"/>
  </cols>
  <sheetData>
    <row r="1" spans="1:45">
      <c r="A1" s="528"/>
      <c r="B1" s="529"/>
      <c r="C1" s="529"/>
      <c r="D1" s="529"/>
      <c r="E1" s="529"/>
      <c r="F1" s="529"/>
      <c r="G1" s="529"/>
      <c r="H1" s="529"/>
      <c r="I1" s="530"/>
      <c r="J1" s="529"/>
      <c r="K1" s="529"/>
      <c r="L1" s="531"/>
      <c r="M1" s="531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</row>
    <row r="2" spans="1:45">
      <c r="A2" s="528"/>
      <c r="B2" s="529"/>
      <c r="C2" s="529"/>
      <c r="D2" s="529"/>
      <c r="E2" s="529"/>
      <c r="F2" s="529"/>
      <c r="G2" s="529"/>
      <c r="H2" s="529"/>
      <c r="I2" s="530"/>
      <c r="J2" s="529"/>
      <c r="K2" s="529"/>
      <c r="L2" s="531"/>
      <c r="M2" s="531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</row>
    <row r="3" spans="1:45">
      <c r="A3" s="528"/>
      <c r="B3" s="529"/>
      <c r="C3" s="529"/>
      <c r="D3" s="529"/>
      <c r="E3" s="529"/>
      <c r="F3" s="529"/>
      <c r="G3" s="529"/>
      <c r="H3" s="529"/>
      <c r="I3" s="530"/>
      <c r="K3" s="529"/>
      <c r="L3" s="531"/>
      <c r="M3" s="531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</row>
    <row r="4" spans="1:45">
      <c r="A4" s="528"/>
      <c r="B4" s="529"/>
      <c r="C4" s="529"/>
      <c r="D4" s="529"/>
      <c r="E4" s="529"/>
      <c r="F4" s="529"/>
      <c r="G4" s="529"/>
      <c r="H4" s="529"/>
      <c r="I4" s="530"/>
      <c r="J4" s="532" t="s">
        <v>366</v>
      </c>
      <c r="K4" s="532" t="s">
        <v>330</v>
      </c>
      <c r="L4" s="532" t="s">
        <v>341</v>
      </c>
      <c r="M4" s="532" t="s">
        <v>380</v>
      </c>
      <c r="N4" s="532" t="s">
        <v>382</v>
      </c>
      <c r="O4" s="532" t="s">
        <v>648</v>
      </c>
      <c r="P4" s="532" t="s">
        <v>379</v>
      </c>
      <c r="Q4" s="532" t="s">
        <v>368</v>
      </c>
      <c r="R4" s="532" t="s">
        <v>342</v>
      </c>
      <c r="S4" s="532" t="s">
        <v>370</v>
      </c>
      <c r="T4" s="532" t="s">
        <v>343</v>
      </c>
      <c r="U4" s="532" t="s">
        <v>344</v>
      </c>
      <c r="V4" s="532" t="s">
        <v>367</v>
      </c>
      <c r="W4" s="532" t="s">
        <v>332</v>
      </c>
      <c r="X4" s="532" t="s">
        <v>333</v>
      </c>
      <c r="Y4" s="532" t="s">
        <v>345</v>
      </c>
      <c r="Z4" s="532" t="s">
        <v>346</v>
      </c>
      <c r="AA4" s="532" t="s">
        <v>347</v>
      </c>
      <c r="AB4" s="532" t="s">
        <v>331</v>
      </c>
      <c r="AC4" s="529" t="s">
        <v>369</v>
      </c>
      <c r="AD4" s="529" t="s">
        <v>371</v>
      </c>
      <c r="AE4" s="529" t="s">
        <v>372</v>
      </c>
      <c r="AF4" s="529" t="s">
        <v>373</v>
      </c>
      <c r="AG4" s="529" t="s">
        <v>348</v>
      </c>
      <c r="AH4" s="529" t="s">
        <v>349</v>
      </c>
      <c r="AI4" s="529" t="s">
        <v>350</v>
      </c>
      <c r="AJ4" s="529" t="s">
        <v>351</v>
      </c>
      <c r="AK4" s="529" t="s">
        <v>352</v>
      </c>
      <c r="AL4" s="529" t="s">
        <v>334</v>
      </c>
      <c r="AM4" s="529" t="s">
        <v>336</v>
      </c>
      <c r="AN4" s="529" t="s">
        <v>337</v>
      </c>
      <c r="AO4" s="529" t="s">
        <v>338</v>
      </c>
      <c r="AP4" s="529" t="s">
        <v>339</v>
      </c>
      <c r="AQ4" s="529" t="s">
        <v>335</v>
      </c>
      <c r="AR4" s="529" t="s">
        <v>381</v>
      </c>
      <c r="AS4" s="529" t="s">
        <v>399</v>
      </c>
    </row>
    <row r="5" spans="1:45" ht="13.5" thickBot="1">
      <c r="A5" s="528"/>
      <c r="B5" s="529"/>
      <c r="C5" s="529"/>
      <c r="D5" s="529"/>
      <c r="E5" s="529"/>
      <c r="F5" s="529"/>
      <c r="G5" s="529"/>
      <c r="H5" s="529"/>
      <c r="I5" s="530"/>
      <c r="AC5" s="529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529"/>
      <c r="AP5" s="529"/>
      <c r="AQ5" s="529"/>
      <c r="AR5" s="529"/>
      <c r="AS5" s="529"/>
    </row>
    <row r="6" spans="1:45" s="535" customFormat="1" ht="20.25" customHeight="1" thickTop="1" thickBot="1">
      <c r="A6" s="533" t="s">
        <v>789</v>
      </c>
      <c r="B6" s="533"/>
      <c r="C6" s="533"/>
      <c r="D6" s="533"/>
      <c r="E6" s="533"/>
      <c r="F6" s="533"/>
      <c r="G6" s="533"/>
      <c r="H6" s="533"/>
      <c r="I6" s="533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</row>
    <row r="7" spans="1:45" ht="17.25" customHeight="1" thickTop="1">
      <c r="A7" s="536" t="s">
        <v>12</v>
      </c>
      <c r="B7" s="537" t="s">
        <v>193</v>
      </c>
      <c r="C7" s="537" t="s">
        <v>353</v>
      </c>
      <c r="D7" s="537" t="s">
        <v>34</v>
      </c>
      <c r="E7" s="537"/>
      <c r="F7" s="537"/>
      <c r="G7" s="537">
        <v>1001</v>
      </c>
      <c r="H7" s="529"/>
      <c r="I7" s="538">
        <v>1001</v>
      </c>
      <c r="J7" s="532" t="s">
        <v>265</v>
      </c>
      <c r="K7" s="532" t="s">
        <v>1</v>
      </c>
      <c r="L7" s="532" t="s">
        <v>3</v>
      </c>
      <c r="M7" s="532" t="s">
        <v>4</v>
      </c>
      <c r="N7" s="532" t="s">
        <v>4</v>
      </c>
      <c r="O7" s="532" t="s">
        <v>4</v>
      </c>
      <c r="P7" s="532" t="s">
        <v>4</v>
      </c>
      <c r="Q7" s="532" t="s">
        <v>5</v>
      </c>
      <c r="R7" s="532" t="s">
        <v>5</v>
      </c>
      <c r="S7" s="532" t="s">
        <v>5</v>
      </c>
      <c r="T7" s="532" t="s">
        <v>5</v>
      </c>
      <c r="U7" s="532" t="s">
        <v>5</v>
      </c>
      <c r="V7" s="532" t="s">
        <v>5</v>
      </c>
      <c r="W7" s="532" t="s">
        <v>6</v>
      </c>
      <c r="X7" s="532" t="s">
        <v>6</v>
      </c>
      <c r="Y7" s="532" t="s">
        <v>7</v>
      </c>
      <c r="Z7" s="532" t="s">
        <v>7</v>
      </c>
      <c r="AA7" s="532" t="s">
        <v>7</v>
      </c>
      <c r="AB7" s="532" t="s">
        <v>8</v>
      </c>
      <c r="AC7" s="529" t="s">
        <v>9</v>
      </c>
      <c r="AD7" s="529" t="s">
        <v>9</v>
      </c>
      <c r="AE7" s="529" t="s">
        <v>9</v>
      </c>
      <c r="AF7" s="529" t="s">
        <v>9</v>
      </c>
      <c r="AG7" s="529" t="s">
        <v>622</v>
      </c>
      <c r="AH7" s="529" t="s">
        <v>622</v>
      </c>
      <c r="AI7" s="529" t="s">
        <v>622</v>
      </c>
      <c r="AJ7" s="529" t="s">
        <v>622</v>
      </c>
      <c r="AK7" s="529" t="s">
        <v>622</v>
      </c>
      <c r="AL7" s="529" t="s">
        <v>622</v>
      </c>
      <c r="AM7" s="529" t="s">
        <v>2</v>
      </c>
      <c r="AN7" s="529" t="s">
        <v>2</v>
      </c>
      <c r="AO7" s="529" t="s">
        <v>2</v>
      </c>
      <c r="AP7" s="529" t="s">
        <v>2</v>
      </c>
      <c r="AQ7" s="529" t="s">
        <v>2</v>
      </c>
      <c r="AR7" s="529" t="s">
        <v>4</v>
      </c>
      <c r="AS7" s="529" t="s">
        <v>3</v>
      </c>
    </row>
    <row r="8" spans="1:45">
      <c r="A8" s="536"/>
      <c r="B8" s="537"/>
      <c r="C8" s="537"/>
      <c r="D8" s="537" t="s">
        <v>126</v>
      </c>
      <c r="E8" s="537"/>
      <c r="F8" s="537"/>
      <c r="G8" s="537">
        <v>1002</v>
      </c>
      <c r="H8" s="529"/>
      <c r="I8" s="538">
        <v>1002</v>
      </c>
      <c r="J8" s="532" t="s">
        <v>264</v>
      </c>
      <c r="K8" s="532" t="s">
        <v>274</v>
      </c>
      <c r="L8" s="532" t="s">
        <v>616</v>
      </c>
      <c r="M8" s="532" t="s">
        <v>251</v>
      </c>
      <c r="N8" s="532" t="s">
        <v>734</v>
      </c>
      <c r="O8" s="532" t="s">
        <v>650</v>
      </c>
      <c r="P8" s="532" t="s">
        <v>286</v>
      </c>
      <c r="Q8" s="532" t="s">
        <v>375</v>
      </c>
      <c r="R8" s="532" t="s">
        <v>255</v>
      </c>
      <c r="S8" s="532" t="s">
        <v>376</v>
      </c>
      <c r="T8" s="532" t="s">
        <v>354</v>
      </c>
      <c r="U8" s="532" t="s">
        <v>355</v>
      </c>
      <c r="V8" s="532" t="s">
        <v>374</v>
      </c>
      <c r="W8" s="532" t="s">
        <v>649</v>
      </c>
      <c r="X8" s="532" t="s">
        <v>295</v>
      </c>
      <c r="Y8" s="532" t="s">
        <v>631</v>
      </c>
      <c r="Z8" s="532" t="s">
        <v>271</v>
      </c>
      <c r="AA8" s="532" t="s">
        <v>283</v>
      </c>
      <c r="AB8" s="532" t="s">
        <v>623</v>
      </c>
      <c r="AC8" s="529" t="s">
        <v>267</v>
      </c>
      <c r="AD8" s="529" t="s">
        <v>281</v>
      </c>
      <c r="AE8" s="529" t="s">
        <v>288</v>
      </c>
      <c r="AF8" s="529" t="s">
        <v>293</v>
      </c>
      <c r="AG8" s="529" t="s">
        <v>248</v>
      </c>
      <c r="AH8" s="529" t="s">
        <v>269</v>
      </c>
      <c r="AI8" s="529" t="s">
        <v>277</v>
      </c>
      <c r="AJ8" s="529" t="s">
        <v>279</v>
      </c>
      <c r="AK8" s="529" t="s">
        <v>285</v>
      </c>
      <c r="AL8" s="529" t="s">
        <v>624</v>
      </c>
      <c r="AM8" s="529" t="s">
        <v>733</v>
      </c>
      <c r="AN8" s="529" t="s">
        <v>658</v>
      </c>
      <c r="AO8" s="529" t="s">
        <v>659</v>
      </c>
      <c r="AP8" s="529" t="s">
        <v>306</v>
      </c>
      <c r="AQ8" s="529" t="s">
        <v>657</v>
      </c>
      <c r="AR8" s="529" t="s">
        <v>787</v>
      </c>
      <c r="AS8" s="529" t="s">
        <v>735</v>
      </c>
    </row>
    <row r="9" spans="1:45">
      <c r="A9" s="536"/>
      <c r="B9" s="539"/>
      <c r="C9" s="537"/>
      <c r="D9" s="537" t="s">
        <v>235</v>
      </c>
      <c r="E9" s="537"/>
      <c r="F9" s="537"/>
      <c r="G9" s="537">
        <v>1003</v>
      </c>
      <c r="H9" s="529"/>
      <c r="I9" s="538">
        <v>1003</v>
      </c>
      <c r="J9" s="540">
        <v>43100</v>
      </c>
      <c r="K9" s="540">
        <v>43100</v>
      </c>
      <c r="L9" s="540">
        <v>43100</v>
      </c>
      <c r="M9" s="540">
        <v>43100</v>
      </c>
      <c r="N9" s="540">
        <v>43100</v>
      </c>
      <c r="O9" s="540">
        <v>43100</v>
      </c>
      <c r="P9" s="540">
        <v>43100</v>
      </c>
      <c r="Q9" s="540">
        <v>43100</v>
      </c>
      <c r="R9" s="540">
        <v>43100</v>
      </c>
      <c r="S9" s="540">
        <v>43100</v>
      </c>
      <c r="T9" s="540">
        <v>43100</v>
      </c>
      <c r="U9" s="540">
        <v>43100</v>
      </c>
      <c r="V9" s="540">
        <v>43100</v>
      </c>
      <c r="W9" s="540">
        <v>43100</v>
      </c>
      <c r="X9" s="540">
        <v>43100</v>
      </c>
      <c r="Y9" s="540">
        <v>43100</v>
      </c>
      <c r="Z9" s="540">
        <v>43100</v>
      </c>
      <c r="AA9" s="540">
        <v>43100</v>
      </c>
      <c r="AB9" s="540">
        <v>43100</v>
      </c>
      <c r="AC9" s="541">
        <v>43100</v>
      </c>
      <c r="AD9" s="541">
        <v>43100</v>
      </c>
      <c r="AE9" s="541">
        <v>43100</v>
      </c>
      <c r="AF9" s="541">
        <v>43100</v>
      </c>
      <c r="AG9" s="541">
        <v>43100</v>
      </c>
      <c r="AH9" s="541">
        <v>43100</v>
      </c>
      <c r="AI9" s="541">
        <v>43100</v>
      </c>
      <c r="AJ9" s="541">
        <v>43100</v>
      </c>
      <c r="AK9" s="541">
        <v>43100</v>
      </c>
      <c r="AL9" s="541">
        <v>43100</v>
      </c>
      <c r="AM9" s="541">
        <v>43100</v>
      </c>
      <c r="AN9" s="541">
        <v>43100</v>
      </c>
      <c r="AO9" s="541">
        <v>43100</v>
      </c>
      <c r="AP9" s="541">
        <v>43100</v>
      </c>
      <c r="AQ9" s="541">
        <v>43100</v>
      </c>
      <c r="AR9" s="541">
        <v>43100</v>
      </c>
      <c r="AS9" s="541">
        <v>43100</v>
      </c>
    </row>
    <row r="10" spans="1:45">
      <c r="A10" s="536"/>
      <c r="B10" s="537"/>
      <c r="C10" s="537"/>
      <c r="D10" s="537" t="s">
        <v>236</v>
      </c>
      <c r="E10" s="537"/>
      <c r="F10" s="537"/>
      <c r="G10" s="537">
        <v>1004</v>
      </c>
      <c r="H10" s="529"/>
      <c r="I10" s="538">
        <v>1004</v>
      </c>
      <c r="J10" s="532" t="s">
        <v>0</v>
      </c>
      <c r="K10" s="532" t="s">
        <v>0</v>
      </c>
      <c r="L10" s="532" t="s">
        <v>617</v>
      </c>
      <c r="M10" s="532" t="s">
        <v>0</v>
      </c>
      <c r="N10" s="532" t="s">
        <v>0</v>
      </c>
      <c r="O10" s="532" t="s">
        <v>0</v>
      </c>
      <c r="P10" s="532" t="s">
        <v>0</v>
      </c>
      <c r="Q10" s="532" t="s">
        <v>0</v>
      </c>
      <c r="R10" s="532" t="s">
        <v>0</v>
      </c>
      <c r="S10" s="532" t="s">
        <v>0</v>
      </c>
      <c r="T10" s="532" t="s">
        <v>0</v>
      </c>
      <c r="U10" s="532" t="s">
        <v>0</v>
      </c>
      <c r="V10" s="532" t="s">
        <v>0</v>
      </c>
      <c r="W10" s="532" t="s">
        <v>0</v>
      </c>
      <c r="X10" s="532" t="s">
        <v>0</v>
      </c>
      <c r="Y10" s="532" t="s">
        <v>0</v>
      </c>
      <c r="Z10" s="532" t="s">
        <v>0</v>
      </c>
      <c r="AA10" s="532" t="s">
        <v>0</v>
      </c>
      <c r="AB10" s="532" t="s">
        <v>626</v>
      </c>
      <c r="AC10" s="529" t="s">
        <v>618</v>
      </c>
      <c r="AD10" s="529" t="s">
        <v>0</v>
      </c>
      <c r="AE10" s="529" t="s">
        <v>618</v>
      </c>
      <c r="AF10" s="529" t="s">
        <v>618</v>
      </c>
      <c r="AG10" s="529" t="s">
        <v>625</v>
      </c>
      <c r="AH10" s="529" t="s">
        <v>627</v>
      </c>
      <c r="AI10" s="529" t="s">
        <v>625</v>
      </c>
      <c r="AJ10" s="529" t="s">
        <v>625</v>
      </c>
      <c r="AK10" s="529" t="s">
        <v>625</v>
      </c>
      <c r="AL10" s="529" t="s">
        <v>627</v>
      </c>
      <c r="AM10" s="529" t="s">
        <v>0</v>
      </c>
      <c r="AN10" s="529" t="s">
        <v>0</v>
      </c>
      <c r="AO10" s="529" t="s">
        <v>0</v>
      </c>
      <c r="AP10" s="529" t="s">
        <v>0</v>
      </c>
      <c r="AQ10" s="529" t="s">
        <v>0</v>
      </c>
      <c r="AR10" s="529" t="s">
        <v>0</v>
      </c>
      <c r="AS10" s="529" t="s">
        <v>617</v>
      </c>
    </row>
    <row r="11" spans="1:45">
      <c r="A11" s="536"/>
      <c r="B11" s="537"/>
      <c r="C11" s="537"/>
      <c r="D11" s="537" t="s">
        <v>237</v>
      </c>
      <c r="E11" s="537"/>
      <c r="F11" s="537"/>
      <c r="G11" s="537">
        <v>1005</v>
      </c>
      <c r="H11" s="529"/>
      <c r="I11" s="538">
        <v>1005</v>
      </c>
      <c r="J11" s="532">
        <v>1</v>
      </c>
      <c r="K11" s="532">
        <v>1</v>
      </c>
      <c r="L11" s="532">
        <v>0.13432013900000001</v>
      </c>
      <c r="M11" s="532">
        <v>1</v>
      </c>
      <c r="N11" s="532">
        <v>1</v>
      </c>
      <c r="O11" s="532">
        <v>1</v>
      </c>
      <c r="P11" s="532">
        <v>1</v>
      </c>
      <c r="Q11" s="532">
        <v>1</v>
      </c>
      <c r="R11" s="532">
        <v>1</v>
      </c>
      <c r="S11" s="532">
        <v>1</v>
      </c>
      <c r="T11" s="532">
        <v>1</v>
      </c>
      <c r="U11" s="532">
        <v>1</v>
      </c>
      <c r="V11" s="532">
        <v>1</v>
      </c>
      <c r="W11" s="532">
        <v>1</v>
      </c>
      <c r="X11" s="532">
        <v>1</v>
      </c>
      <c r="Y11" s="532">
        <v>1</v>
      </c>
      <c r="Z11" s="532">
        <v>1</v>
      </c>
      <c r="AA11" s="532">
        <v>1</v>
      </c>
      <c r="AB11" s="532">
        <v>0.10162291800000001</v>
      </c>
      <c r="AC11" s="529">
        <v>0.101586786</v>
      </c>
      <c r="AD11" s="529">
        <v>1</v>
      </c>
      <c r="AE11" s="529">
        <v>0.101586786</v>
      </c>
      <c r="AF11" s="529">
        <v>0.101586786</v>
      </c>
      <c r="AG11" s="529">
        <v>1.127103457</v>
      </c>
      <c r="AH11" s="529">
        <v>0.83381972800000004</v>
      </c>
      <c r="AI11" s="529">
        <v>1.127103457</v>
      </c>
      <c r="AJ11" s="529">
        <v>1.127103457</v>
      </c>
      <c r="AK11" s="529">
        <v>1.127103457</v>
      </c>
      <c r="AL11" s="529">
        <v>0.83381972800000004</v>
      </c>
      <c r="AM11" s="529">
        <v>1</v>
      </c>
      <c r="AN11" s="529">
        <v>1</v>
      </c>
      <c r="AO11" s="529">
        <v>1</v>
      </c>
      <c r="AP11" s="529">
        <v>1</v>
      </c>
      <c r="AQ11" s="529">
        <v>1</v>
      </c>
      <c r="AR11" s="529">
        <v>1</v>
      </c>
      <c r="AS11" s="529">
        <v>0.13432013900000001</v>
      </c>
    </row>
    <row r="12" spans="1:45" ht="12.75" customHeight="1">
      <c r="A12" s="536"/>
      <c r="B12" s="539"/>
      <c r="C12" s="537"/>
      <c r="D12" s="537" t="s">
        <v>238</v>
      </c>
      <c r="E12" s="537"/>
      <c r="F12" s="537"/>
      <c r="G12" s="537">
        <v>1006</v>
      </c>
      <c r="H12" s="529"/>
      <c r="I12" s="538">
        <v>1006</v>
      </c>
      <c r="J12" s="540">
        <v>43224</v>
      </c>
      <c r="K12" s="540">
        <v>43238</v>
      </c>
      <c r="L12" s="540">
        <v>43196</v>
      </c>
      <c r="M12" s="540">
        <v>43300</v>
      </c>
      <c r="N12" s="540">
        <v>43300</v>
      </c>
      <c r="O12" s="540">
        <v>43273</v>
      </c>
      <c r="P12" s="540">
        <v>43300</v>
      </c>
      <c r="Q12" s="540">
        <v>43300</v>
      </c>
      <c r="R12" s="540">
        <v>43263</v>
      </c>
      <c r="S12" s="540">
        <v>43290</v>
      </c>
      <c r="T12" s="540">
        <v>43290</v>
      </c>
      <c r="U12" s="540">
        <v>43273</v>
      </c>
      <c r="V12" s="540">
        <v>43290</v>
      </c>
      <c r="W12" s="540">
        <v>43299</v>
      </c>
      <c r="X12" s="540">
        <v>43276</v>
      </c>
      <c r="Y12" s="540">
        <v>43221</v>
      </c>
      <c r="Z12" s="540">
        <v>43305</v>
      </c>
      <c r="AA12" s="540">
        <v>43297</v>
      </c>
      <c r="AB12" s="540">
        <v>43224</v>
      </c>
      <c r="AC12" s="541">
        <v>43199</v>
      </c>
      <c r="AD12" s="541">
        <v>43284</v>
      </c>
      <c r="AE12" s="541">
        <v>43199</v>
      </c>
      <c r="AF12" s="541">
        <v>43196</v>
      </c>
      <c r="AG12" s="541">
        <v>43224</v>
      </c>
      <c r="AH12" s="541">
        <v>43224</v>
      </c>
      <c r="AI12" s="541">
        <v>43220</v>
      </c>
      <c r="AJ12" s="541">
        <v>43242</v>
      </c>
      <c r="AK12" s="541">
        <v>43221</v>
      </c>
      <c r="AL12" s="541">
        <v>43220</v>
      </c>
      <c r="AM12" s="541">
        <v>43224</v>
      </c>
      <c r="AN12" s="541">
        <v>43220</v>
      </c>
      <c r="AO12" s="541">
        <v>43301</v>
      </c>
      <c r="AP12" s="541">
        <v>43224</v>
      </c>
      <c r="AQ12" s="541">
        <v>43238</v>
      </c>
      <c r="AR12" s="541">
        <v>43409</v>
      </c>
      <c r="AS12" s="541">
        <v>43312</v>
      </c>
    </row>
    <row r="13" spans="1:45">
      <c r="A13" s="536"/>
      <c r="B13" s="537"/>
      <c r="C13" s="537" t="s">
        <v>111</v>
      </c>
      <c r="D13" s="537" t="s">
        <v>227</v>
      </c>
      <c r="E13" s="537"/>
      <c r="F13" s="537"/>
      <c r="G13" s="537">
        <v>1007</v>
      </c>
      <c r="H13" s="529"/>
      <c r="I13" s="538">
        <v>1007</v>
      </c>
      <c r="J13" s="532">
        <v>1000</v>
      </c>
      <c r="K13" s="532">
        <v>1000000</v>
      </c>
      <c r="L13" s="532">
        <v>1000000</v>
      </c>
      <c r="M13" s="532">
        <v>1000</v>
      </c>
      <c r="N13" s="532">
        <v>1000</v>
      </c>
      <c r="O13" s="532">
        <v>1000</v>
      </c>
      <c r="P13" s="532">
        <v>1000000</v>
      </c>
      <c r="Q13" s="532">
        <v>1000</v>
      </c>
      <c r="R13" s="532">
        <v>1000000</v>
      </c>
      <c r="S13" s="532">
        <v>1000000</v>
      </c>
      <c r="T13" s="532">
        <v>1000</v>
      </c>
      <c r="U13" s="532">
        <v>1000</v>
      </c>
      <c r="V13" s="532">
        <v>1</v>
      </c>
      <c r="W13" s="532">
        <v>1000</v>
      </c>
      <c r="X13" s="532">
        <v>1000</v>
      </c>
      <c r="Y13" s="532">
        <v>1000000</v>
      </c>
      <c r="Z13" s="532">
        <v>1000000</v>
      </c>
      <c r="AA13" s="532">
        <v>1000000</v>
      </c>
      <c r="AB13" s="532">
        <v>1000</v>
      </c>
      <c r="AC13" s="529">
        <v>1000</v>
      </c>
      <c r="AD13" s="529">
        <v>1000</v>
      </c>
      <c r="AE13" s="529">
        <v>1000</v>
      </c>
      <c r="AF13" s="529">
        <v>1000</v>
      </c>
      <c r="AG13" s="529">
        <v>1000000</v>
      </c>
      <c r="AH13" s="529">
        <v>1000000</v>
      </c>
      <c r="AI13" s="529">
        <v>1000000</v>
      </c>
      <c r="AJ13" s="529">
        <v>1000000</v>
      </c>
      <c r="AK13" s="529">
        <v>1000000</v>
      </c>
      <c r="AL13" s="529">
        <v>1000000</v>
      </c>
      <c r="AM13" s="529">
        <v>1000000</v>
      </c>
      <c r="AN13" s="529">
        <v>1000000</v>
      </c>
      <c r="AO13" s="529">
        <v>1</v>
      </c>
      <c r="AP13" s="529">
        <v>1</v>
      </c>
      <c r="AQ13" s="529">
        <v>1000</v>
      </c>
      <c r="AR13" s="529">
        <v>1000</v>
      </c>
      <c r="AS13" s="529">
        <v>1000000</v>
      </c>
    </row>
    <row r="14" spans="1:45">
      <c r="A14" s="536"/>
      <c r="B14" s="537"/>
      <c r="C14" s="537"/>
      <c r="D14" s="537" t="s">
        <v>228</v>
      </c>
      <c r="E14" s="537"/>
      <c r="F14" s="537"/>
      <c r="G14" s="537">
        <v>1008</v>
      </c>
      <c r="H14" s="529"/>
      <c r="I14" s="538">
        <v>1008</v>
      </c>
      <c r="J14" s="532" t="s">
        <v>10</v>
      </c>
      <c r="K14" s="532" t="s">
        <v>10</v>
      </c>
      <c r="L14" s="532" t="s">
        <v>10</v>
      </c>
      <c r="M14" s="532" t="s">
        <v>10</v>
      </c>
      <c r="N14" s="532" t="s">
        <v>10</v>
      </c>
      <c r="O14" s="532" t="s">
        <v>10</v>
      </c>
      <c r="P14" s="532" t="s">
        <v>10</v>
      </c>
      <c r="Q14" s="532" t="s">
        <v>10</v>
      </c>
      <c r="R14" s="532" t="s">
        <v>10</v>
      </c>
      <c r="S14" s="532" t="s">
        <v>10</v>
      </c>
      <c r="T14" s="532" t="s">
        <v>10</v>
      </c>
      <c r="U14" s="532" t="s">
        <v>10</v>
      </c>
      <c r="V14" s="532" t="s">
        <v>10</v>
      </c>
      <c r="W14" s="532" t="s">
        <v>10</v>
      </c>
      <c r="X14" s="532" t="s">
        <v>10</v>
      </c>
      <c r="Y14" s="532" t="s">
        <v>10</v>
      </c>
      <c r="Z14" s="532" t="s">
        <v>10</v>
      </c>
      <c r="AA14" s="532" t="s">
        <v>10</v>
      </c>
      <c r="AB14" s="532" t="s">
        <v>10</v>
      </c>
      <c r="AC14" s="529" t="s">
        <v>10</v>
      </c>
      <c r="AD14" s="529" t="s">
        <v>10</v>
      </c>
      <c r="AE14" s="529" t="s">
        <v>10</v>
      </c>
      <c r="AF14" s="529" t="s">
        <v>10</v>
      </c>
      <c r="AG14" s="529" t="s">
        <v>10</v>
      </c>
      <c r="AH14" s="529" t="s">
        <v>10</v>
      </c>
      <c r="AI14" s="529" t="s">
        <v>10</v>
      </c>
      <c r="AJ14" s="529" t="s">
        <v>10</v>
      </c>
      <c r="AK14" s="529" t="s">
        <v>10</v>
      </c>
      <c r="AL14" s="529" t="s">
        <v>10</v>
      </c>
      <c r="AM14" s="529" t="s">
        <v>10</v>
      </c>
      <c r="AN14" s="529" t="s">
        <v>10</v>
      </c>
      <c r="AO14" s="529" t="s">
        <v>10</v>
      </c>
      <c r="AP14" s="529" t="s">
        <v>10</v>
      </c>
      <c r="AQ14" s="529" t="s">
        <v>10</v>
      </c>
      <c r="AR14" s="529" t="s">
        <v>10</v>
      </c>
      <c r="AS14" s="529" t="s">
        <v>10</v>
      </c>
    </row>
    <row r="15" spans="1:45">
      <c r="A15" s="536"/>
      <c r="B15" s="539"/>
      <c r="C15" s="537"/>
      <c r="D15" s="537" t="s">
        <v>229</v>
      </c>
      <c r="E15" s="537"/>
      <c r="F15" s="537"/>
      <c r="G15" s="537">
        <v>1009</v>
      </c>
      <c r="H15" s="529"/>
      <c r="I15" s="538">
        <v>1009</v>
      </c>
      <c r="J15" s="540">
        <v>43250</v>
      </c>
      <c r="K15" s="540">
        <v>42886</v>
      </c>
      <c r="L15" s="540">
        <v>43100</v>
      </c>
      <c r="M15" s="540">
        <v>43220</v>
      </c>
      <c r="N15" s="540">
        <v>43100</v>
      </c>
      <c r="O15" s="540">
        <v>43220</v>
      </c>
      <c r="P15" s="540">
        <v>43217</v>
      </c>
      <c r="Q15" s="540">
        <v>43220</v>
      </c>
      <c r="R15" s="540">
        <v>43217</v>
      </c>
      <c r="S15" s="540">
        <v>43220</v>
      </c>
      <c r="T15" s="540">
        <v>43217</v>
      </c>
      <c r="U15" s="540">
        <v>43220</v>
      </c>
      <c r="V15" s="540">
        <v>43293</v>
      </c>
      <c r="W15" s="540">
        <v>43220</v>
      </c>
      <c r="X15" s="540">
        <v>43220</v>
      </c>
      <c r="Y15" s="540">
        <v>43234</v>
      </c>
      <c r="Z15" s="540">
        <v>43218</v>
      </c>
      <c r="AA15" s="540">
        <v>43215</v>
      </c>
      <c r="AB15" s="540">
        <v>43216</v>
      </c>
      <c r="AC15" s="541">
        <v>43220</v>
      </c>
      <c r="AD15" s="541">
        <v>43290</v>
      </c>
      <c r="AE15" s="541">
        <v>43220</v>
      </c>
      <c r="AF15" s="541">
        <v>43220</v>
      </c>
      <c r="AG15" s="541">
        <v>43220</v>
      </c>
      <c r="AH15" s="541">
        <v>43220</v>
      </c>
      <c r="AI15" s="541">
        <v>43220</v>
      </c>
      <c r="AJ15" s="541">
        <v>43308</v>
      </c>
      <c r="AK15" s="541">
        <v>43217</v>
      </c>
      <c r="AL15" s="541">
        <v>43220</v>
      </c>
      <c r="AM15" s="541">
        <v>43220</v>
      </c>
      <c r="AN15" s="541">
        <v>43216</v>
      </c>
      <c r="AO15" s="541">
        <v>43217</v>
      </c>
      <c r="AP15" s="541">
        <v>43215</v>
      </c>
      <c r="AQ15" s="541">
        <v>43216</v>
      </c>
      <c r="AR15" s="541">
        <v>43409</v>
      </c>
      <c r="AS15" s="541">
        <v>43312</v>
      </c>
    </row>
    <row r="16" spans="1:45">
      <c r="A16" s="536"/>
      <c r="B16" s="537"/>
      <c r="C16" s="537"/>
      <c r="D16" s="537" t="s">
        <v>230</v>
      </c>
      <c r="E16" s="537"/>
      <c r="F16" s="537"/>
      <c r="G16" s="537">
        <v>1010</v>
      </c>
      <c r="H16" s="529"/>
      <c r="I16" s="538">
        <v>1010</v>
      </c>
      <c r="J16" s="532" t="s">
        <v>356</v>
      </c>
      <c r="K16" s="532" t="s">
        <v>356</v>
      </c>
      <c r="L16" s="532" t="s">
        <v>619</v>
      </c>
      <c r="M16" s="532" t="s">
        <v>653</v>
      </c>
      <c r="N16" s="532" t="s">
        <v>356</v>
      </c>
      <c r="O16" s="532" t="s">
        <v>356</v>
      </c>
      <c r="P16" s="532" t="s">
        <v>652</v>
      </c>
      <c r="Q16" s="532" t="s">
        <v>356</v>
      </c>
      <c r="R16" s="532" t="s">
        <v>356</v>
      </c>
      <c r="S16" s="532" t="s">
        <v>356</v>
      </c>
      <c r="T16" s="532" t="s">
        <v>357</v>
      </c>
      <c r="U16" s="532" t="s">
        <v>357</v>
      </c>
      <c r="V16" s="532" t="s">
        <v>356</v>
      </c>
      <c r="W16" s="532" t="s">
        <v>651</v>
      </c>
      <c r="X16" s="532" t="s">
        <v>654</v>
      </c>
      <c r="Y16" s="532" t="s">
        <v>737</v>
      </c>
      <c r="Z16" s="532" t="s">
        <v>356</v>
      </c>
      <c r="AA16" s="532" t="s">
        <v>356</v>
      </c>
      <c r="AB16" s="532" t="s">
        <v>356</v>
      </c>
      <c r="AC16" s="529" t="s">
        <v>356</v>
      </c>
      <c r="AD16" s="529" t="s">
        <v>619</v>
      </c>
      <c r="AE16" s="529" t="s">
        <v>356</v>
      </c>
      <c r="AF16" s="529" t="s">
        <v>356</v>
      </c>
      <c r="AG16" s="529" t="s">
        <v>356</v>
      </c>
      <c r="AH16" s="529" t="s">
        <v>356</v>
      </c>
      <c r="AI16" s="529" t="s">
        <v>356</v>
      </c>
      <c r="AJ16" s="529" t="s">
        <v>356</v>
      </c>
      <c r="AK16" s="529" t="s">
        <v>356</v>
      </c>
      <c r="AL16" s="529" t="s">
        <v>356</v>
      </c>
      <c r="AM16" s="529" t="s">
        <v>736</v>
      </c>
      <c r="AN16" s="529" t="s">
        <v>356</v>
      </c>
      <c r="AO16" s="529" t="s">
        <v>661</v>
      </c>
      <c r="AP16" s="529" t="s">
        <v>660</v>
      </c>
      <c r="AQ16" s="529" t="s">
        <v>356</v>
      </c>
      <c r="AR16" s="529" t="s">
        <v>356</v>
      </c>
      <c r="AS16" s="529" t="s">
        <v>249</v>
      </c>
    </row>
    <row r="17" spans="1:45" ht="12.75" customHeight="1">
      <c r="A17" s="536"/>
      <c r="B17" s="537"/>
      <c r="C17" s="537"/>
      <c r="D17" s="537" t="s">
        <v>231</v>
      </c>
      <c r="E17" s="537"/>
      <c r="F17" s="537"/>
      <c r="G17" s="537">
        <v>1011</v>
      </c>
      <c r="H17" s="529"/>
      <c r="I17" s="538">
        <v>1011</v>
      </c>
      <c r="J17" s="532" t="s">
        <v>527</v>
      </c>
      <c r="K17" s="532" t="s">
        <v>739</v>
      </c>
      <c r="L17" s="532" t="s">
        <v>745</v>
      </c>
      <c r="M17" s="532" t="s">
        <v>746</v>
      </c>
      <c r="N17" s="532" t="s">
        <v>747</v>
      </c>
      <c r="O17" s="532" t="s">
        <v>748</v>
      </c>
      <c r="P17" s="532" t="s">
        <v>749</v>
      </c>
      <c r="Q17" s="532" t="s">
        <v>377</v>
      </c>
      <c r="R17" s="532" t="s">
        <v>358</v>
      </c>
      <c r="S17" s="532" t="s">
        <v>740</v>
      </c>
      <c r="T17" s="532" t="s">
        <v>359</v>
      </c>
      <c r="U17" s="532" t="s">
        <v>741</v>
      </c>
      <c r="V17" s="532" t="s">
        <v>528</v>
      </c>
      <c r="W17" s="532" t="s">
        <v>655</v>
      </c>
      <c r="X17" s="532" t="s">
        <v>750</v>
      </c>
      <c r="Y17" s="532" t="s">
        <v>751</v>
      </c>
      <c r="Z17" s="532" t="s">
        <v>632</v>
      </c>
      <c r="AA17" s="532" t="s">
        <v>752</v>
      </c>
      <c r="AB17" s="532" t="s">
        <v>738</v>
      </c>
      <c r="AC17" s="542" t="s">
        <v>664</v>
      </c>
      <c r="AD17" s="542" t="s">
        <v>665</v>
      </c>
      <c r="AE17" s="542" t="s">
        <v>621</v>
      </c>
      <c r="AF17" s="542" t="s">
        <v>620</v>
      </c>
      <c r="AG17" s="542" t="s">
        <v>753</v>
      </c>
      <c r="AH17" s="542" t="s">
        <v>630</v>
      </c>
      <c r="AI17" s="542" t="s">
        <v>629</v>
      </c>
      <c r="AJ17" s="542" t="s">
        <v>754</v>
      </c>
      <c r="AK17" s="542" t="s">
        <v>628</v>
      </c>
      <c r="AL17" s="542" t="s">
        <v>755</v>
      </c>
      <c r="AM17" s="542" t="s">
        <v>662</v>
      </c>
      <c r="AN17" s="542" t="s">
        <v>663</v>
      </c>
      <c r="AO17" s="542" t="s">
        <v>743</v>
      </c>
      <c r="AP17" s="542" t="s">
        <v>744</v>
      </c>
      <c r="AQ17" s="542" t="s">
        <v>742</v>
      </c>
      <c r="AR17" s="543" t="s">
        <v>788</v>
      </c>
      <c r="AS17" s="542" t="s">
        <v>756</v>
      </c>
    </row>
    <row r="18" spans="1:45">
      <c r="A18" s="536" t="s">
        <v>14</v>
      </c>
      <c r="B18" s="537" t="s">
        <v>194</v>
      </c>
      <c r="C18" s="537" t="s">
        <v>400</v>
      </c>
      <c r="D18" s="537" t="s">
        <v>401</v>
      </c>
      <c r="E18" s="537"/>
      <c r="F18" s="537"/>
      <c r="G18" s="537">
        <v>1012</v>
      </c>
      <c r="H18" s="529"/>
      <c r="I18" s="538">
        <v>1012</v>
      </c>
      <c r="J18" s="544">
        <v>3360425.3972</v>
      </c>
      <c r="K18" s="544">
        <v>2901.7338205876499</v>
      </c>
      <c r="L18" s="544">
        <v>36821</v>
      </c>
      <c r="M18" s="544">
        <v>8667808</v>
      </c>
      <c r="N18" s="544">
        <v>4478897.0560400235</v>
      </c>
      <c r="O18" s="544">
        <v>881480</v>
      </c>
      <c r="P18" s="544">
        <v>9764.6653144424945</v>
      </c>
      <c r="Q18" s="544">
        <v>43956622.333800003</v>
      </c>
      <c r="R18" s="544">
        <v>8333.1797920000008</v>
      </c>
      <c r="S18" s="544">
        <v>15566.060436946307</v>
      </c>
      <c r="T18" s="544">
        <v>1554828.0329999998</v>
      </c>
      <c r="U18" s="544">
        <v>542779</v>
      </c>
      <c r="V18" s="544">
        <v>15059355882</v>
      </c>
      <c r="W18" s="544">
        <v>8518210</v>
      </c>
      <c r="X18" s="544">
        <v>14277843</v>
      </c>
      <c r="Y18" s="544">
        <v>2572.0251760000001</v>
      </c>
      <c r="Z18" s="544">
        <v>7784.4858350000004</v>
      </c>
      <c r="AA18" s="544">
        <v>3741</v>
      </c>
      <c r="AB18" s="544">
        <v>19096477.811213203</v>
      </c>
      <c r="AC18" s="529">
        <v>42573939.630999997</v>
      </c>
      <c r="AD18" s="529">
        <v>7584805</v>
      </c>
      <c r="AE18" s="529">
        <v>65963131</v>
      </c>
      <c r="AF18" s="529">
        <v>22837507</v>
      </c>
      <c r="AG18" s="529">
        <v>20205</v>
      </c>
      <c r="AH18" s="529">
        <v>28530.971286169217</v>
      </c>
      <c r="AI18" s="529">
        <v>7415</v>
      </c>
      <c r="AJ18" s="529">
        <v>51.960050519999982</v>
      </c>
      <c r="AK18" s="529">
        <v>0</v>
      </c>
      <c r="AL18" s="529">
        <v>7390.2209547906605</v>
      </c>
      <c r="AM18" s="529">
        <v>8634.9339420252127</v>
      </c>
      <c r="AN18" s="529">
        <v>35871.89742868</v>
      </c>
      <c r="AO18" s="529">
        <v>6390546364</v>
      </c>
      <c r="AP18" s="529">
        <v>10385602336.242802</v>
      </c>
      <c r="AQ18" s="529">
        <v>3739788.0769999996</v>
      </c>
      <c r="AR18" s="529">
        <v>2050649.8854929903</v>
      </c>
      <c r="AS18" s="529">
        <v>11557.137999999999</v>
      </c>
    </row>
    <row r="19" spans="1:45">
      <c r="A19" s="536"/>
      <c r="B19" s="537"/>
      <c r="C19" s="537"/>
      <c r="D19" s="537" t="s">
        <v>403</v>
      </c>
      <c r="E19" s="537"/>
      <c r="F19" s="537"/>
      <c r="G19" s="537">
        <v>1201</v>
      </c>
      <c r="H19" s="529"/>
      <c r="I19" s="538">
        <v>1201</v>
      </c>
      <c r="J19" s="544">
        <v>499918.13789999997</v>
      </c>
      <c r="K19" s="544">
        <v>0</v>
      </c>
      <c r="L19" s="544">
        <v>4289</v>
      </c>
      <c r="M19" s="544">
        <v>5099359</v>
      </c>
      <c r="N19" s="544">
        <v>10000</v>
      </c>
      <c r="O19" s="544">
        <v>61000</v>
      </c>
      <c r="P19" s="544">
        <v>1464.1766063660048</v>
      </c>
      <c r="Q19" s="544">
        <v>22982593.916799989</v>
      </c>
      <c r="R19" s="544">
        <v>1995.5</v>
      </c>
      <c r="S19" s="544">
        <v>2562.4778399999996</v>
      </c>
      <c r="T19" s="544">
        <v>1061782.0250000004</v>
      </c>
      <c r="U19" s="544">
        <v>76515</v>
      </c>
      <c r="V19" s="544">
        <v>19042658891</v>
      </c>
      <c r="W19" s="544">
        <v>1372494</v>
      </c>
      <c r="X19" s="544">
        <v>4127002</v>
      </c>
      <c r="Y19" s="544">
        <v>0</v>
      </c>
      <c r="Z19" s="544">
        <v>1617.378064</v>
      </c>
      <c r="AA19" s="544">
        <v>0</v>
      </c>
      <c r="AB19" s="544">
        <v>0</v>
      </c>
      <c r="AC19" s="529">
        <v>7765752.8940000003</v>
      </c>
      <c r="AD19" s="529">
        <v>4308581</v>
      </c>
      <c r="AE19" s="529">
        <v>8868869</v>
      </c>
      <c r="AF19" s="529">
        <v>589440</v>
      </c>
      <c r="AG19" s="529">
        <v>13602</v>
      </c>
      <c r="AH19" s="529">
        <v>6561.8725395577203</v>
      </c>
      <c r="AI19" s="529">
        <v>881</v>
      </c>
      <c r="AJ19" s="529">
        <v>0</v>
      </c>
      <c r="AK19" s="529">
        <v>3737</v>
      </c>
      <c r="AL19" s="529">
        <v>1360</v>
      </c>
      <c r="AM19" s="529">
        <v>3557.9828910000001</v>
      </c>
      <c r="AN19" s="529">
        <v>16458.86525653</v>
      </c>
      <c r="AO19" s="529">
        <v>3922278922</v>
      </c>
      <c r="AP19" s="529">
        <v>3339192940.8595004</v>
      </c>
      <c r="AQ19" s="529">
        <v>0</v>
      </c>
      <c r="AR19" s="529">
        <v>0</v>
      </c>
      <c r="AS19" s="529">
        <v>0</v>
      </c>
    </row>
    <row r="20" spans="1:45">
      <c r="A20" s="536"/>
      <c r="B20" s="537"/>
      <c r="C20" s="537"/>
      <c r="D20" s="537" t="s">
        <v>405</v>
      </c>
      <c r="E20" s="537"/>
      <c r="F20" s="537"/>
      <c r="G20" s="537">
        <v>1018</v>
      </c>
      <c r="H20" s="529"/>
      <c r="I20" s="538">
        <v>1018</v>
      </c>
      <c r="J20" s="544">
        <v>1600728.7383999999</v>
      </c>
      <c r="K20" s="544">
        <v>2814.8416823717898</v>
      </c>
      <c r="L20" s="544">
        <v>149210</v>
      </c>
      <c r="M20" s="544">
        <v>13586032</v>
      </c>
      <c r="N20" s="544">
        <v>2492828.6610345859</v>
      </c>
      <c r="O20" s="544">
        <v>909224</v>
      </c>
      <c r="P20" s="544">
        <v>29703.169754394556</v>
      </c>
      <c r="Q20" s="544">
        <v>135204278.41640002</v>
      </c>
      <c r="R20" s="544">
        <v>22867.921848999998</v>
      </c>
      <c r="S20" s="544">
        <v>28602.1469821436</v>
      </c>
      <c r="T20" s="544">
        <v>3482146.3330000001</v>
      </c>
      <c r="U20" s="544">
        <v>694798</v>
      </c>
      <c r="V20" s="544">
        <v>85306480691</v>
      </c>
      <c r="W20" s="544">
        <v>12110299</v>
      </c>
      <c r="X20" s="544">
        <v>19050371</v>
      </c>
      <c r="Y20" s="544">
        <v>67116.877913999997</v>
      </c>
      <c r="Z20" s="544">
        <v>19325.877924</v>
      </c>
      <c r="AA20" s="544">
        <v>11340</v>
      </c>
      <c r="AB20" s="544">
        <v>37362522.647266805</v>
      </c>
      <c r="AC20" s="529">
        <v>28378591.594000001</v>
      </c>
      <c r="AD20" s="529">
        <v>26217751</v>
      </c>
      <c r="AE20" s="529">
        <v>65882787</v>
      </c>
      <c r="AF20" s="529">
        <v>26108677</v>
      </c>
      <c r="AG20" s="529">
        <v>120382</v>
      </c>
      <c r="AH20" s="529">
        <v>125547.80421176972</v>
      </c>
      <c r="AI20" s="529">
        <v>12335</v>
      </c>
      <c r="AJ20" s="529">
        <v>1805.5790888043275</v>
      </c>
      <c r="AK20" s="529">
        <v>49409</v>
      </c>
      <c r="AL20" s="529">
        <v>30027.449988444423</v>
      </c>
      <c r="AM20" s="529">
        <v>20011.444392000001</v>
      </c>
      <c r="AN20" s="529">
        <v>142325.16205997</v>
      </c>
      <c r="AO20" s="529">
        <v>9482444266</v>
      </c>
      <c r="AP20" s="529">
        <v>10173167001.332699</v>
      </c>
      <c r="AQ20" s="529">
        <v>4143495.8766199998</v>
      </c>
      <c r="AR20" s="529">
        <v>191086</v>
      </c>
      <c r="AS20" s="529">
        <v>4072.8620000000001</v>
      </c>
    </row>
    <row r="21" spans="1:45">
      <c r="A21" s="536"/>
      <c r="B21" s="537"/>
      <c r="C21" s="537" t="s">
        <v>407</v>
      </c>
      <c r="D21" s="537" t="s">
        <v>408</v>
      </c>
      <c r="E21" s="537"/>
      <c r="F21" s="537"/>
      <c r="G21" s="537">
        <v>1013</v>
      </c>
      <c r="H21" s="529"/>
      <c r="I21" s="538">
        <v>1013</v>
      </c>
      <c r="J21" s="544">
        <v>7187040.9122000001</v>
      </c>
      <c r="K21" s="544">
        <v>21517.456837000002</v>
      </c>
      <c r="L21" s="544">
        <v>238099</v>
      </c>
      <c r="M21" s="544">
        <v>21622933</v>
      </c>
      <c r="N21" s="544">
        <v>2077348.5280599999</v>
      </c>
      <c r="O21" s="544">
        <v>112457</v>
      </c>
      <c r="P21" s="544">
        <v>51417.607849999993</v>
      </c>
      <c r="Q21" s="544">
        <v>142783959</v>
      </c>
      <c r="R21" s="544">
        <v>79113.991869999998</v>
      </c>
      <c r="S21" s="544">
        <v>110061.76709269099</v>
      </c>
      <c r="T21" s="544">
        <v>13630634.25464</v>
      </c>
      <c r="U21" s="544">
        <v>226483</v>
      </c>
      <c r="V21" s="544">
        <v>145770092065</v>
      </c>
      <c r="W21" s="544">
        <v>32959240</v>
      </c>
      <c r="X21" s="544">
        <v>49667098</v>
      </c>
      <c r="Y21" s="544">
        <v>17207.414950999999</v>
      </c>
      <c r="Z21" s="544">
        <v>74290.668000000005</v>
      </c>
      <c r="AA21" s="544">
        <v>30254</v>
      </c>
      <c r="AB21" s="544">
        <v>248523245.92000002</v>
      </c>
      <c r="AC21" s="529">
        <v>8077326.8959999997</v>
      </c>
      <c r="AD21" s="529">
        <v>23227465</v>
      </c>
      <c r="AE21" s="529">
        <v>83495774</v>
      </c>
      <c r="AF21" s="529">
        <v>34965693</v>
      </c>
      <c r="AG21" s="529">
        <v>112586</v>
      </c>
      <c r="AH21" s="529">
        <v>225404</v>
      </c>
      <c r="AI21" s="529">
        <v>44490</v>
      </c>
      <c r="AJ21" s="529">
        <v>0</v>
      </c>
      <c r="AK21" s="529">
        <v>40732</v>
      </c>
      <c r="AL21" s="529">
        <v>55187.472999999998</v>
      </c>
      <c r="AM21" s="529">
        <v>23438.578218250001</v>
      </c>
      <c r="AN21" s="529">
        <v>121815.84388577999</v>
      </c>
      <c r="AO21" s="529">
        <v>10243663683</v>
      </c>
      <c r="AP21" s="529">
        <v>21957257576.560001</v>
      </c>
      <c r="AQ21" s="529">
        <v>3282923.4749400001</v>
      </c>
      <c r="AR21" s="529">
        <v>941617</v>
      </c>
      <c r="AS21" s="529">
        <v>49696.837539</v>
      </c>
    </row>
    <row r="22" spans="1:45">
      <c r="A22" s="536"/>
      <c r="B22" s="537"/>
      <c r="C22" s="537"/>
      <c r="D22" s="537" t="s">
        <v>410</v>
      </c>
      <c r="E22" s="537"/>
      <c r="F22" s="537"/>
      <c r="G22" s="537">
        <v>1014</v>
      </c>
      <c r="H22" s="529"/>
      <c r="I22" s="538">
        <v>1014</v>
      </c>
      <c r="J22" s="544">
        <v>461246.41810000001</v>
      </c>
      <c r="K22" s="544">
        <v>816.08547134211699</v>
      </c>
      <c r="L22" s="544">
        <v>7937</v>
      </c>
      <c r="M22" s="544">
        <v>2657967</v>
      </c>
      <c r="N22" s="544">
        <v>375895.506549999</v>
      </c>
      <c r="O22" s="544">
        <v>361738</v>
      </c>
      <c r="P22" s="544">
        <v>3783.5775027536151</v>
      </c>
      <c r="Q22" s="544">
        <v>4602619</v>
      </c>
      <c r="R22" s="544">
        <v>6361</v>
      </c>
      <c r="S22" s="544">
        <v>5864.60652148594</v>
      </c>
      <c r="T22" s="544">
        <v>186747.30450821301</v>
      </c>
      <c r="U22" s="544">
        <v>404566</v>
      </c>
      <c r="V22" s="544">
        <v>12242163011</v>
      </c>
      <c r="W22" s="544">
        <v>3259068</v>
      </c>
      <c r="X22" s="544">
        <v>6438407</v>
      </c>
      <c r="Y22" s="544">
        <v>1261.1552429999999</v>
      </c>
      <c r="Z22" s="544">
        <v>3493.3077280000002</v>
      </c>
      <c r="AA22" s="544">
        <v>717</v>
      </c>
      <c r="AB22" s="544">
        <v>3416113.6369999996</v>
      </c>
      <c r="AC22" s="529">
        <v>2176106.9539999999</v>
      </c>
      <c r="AD22" s="529">
        <v>729508</v>
      </c>
      <c r="AE22" s="529">
        <v>8548396</v>
      </c>
      <c r="AF22" s="529">
        <v>1561804</v>
      </c>
      <c r="AG22" s="529">
        <v>19056</v>
      </c>
      <c r="AH22" s="529">
        <v>12168.509946662376</v>
      </c>
      <c r="AI22" s="529">
        <v>2596</v>
      </c>
      <c r="AJ22" s="529">
        <v>9125.4499897988753</v>
      </c>
      <c r="AK22" s="529">
        <v>2262</v>
      </c>
      <c r="AL22" s="529">
        <v>13238</v>
      </c>
      <c r="AM22" s="529">
        <v>2124.4655970265194</v>
      </c>
      <c r="AN22" s="529">
        <v>36358.517971959998</v>
      </c>
      <c r="AO22" s="529">
        <v>343918390</v>
      </c>
      <c r="AP22" s="529">
        <v>3191009806.8400002</v>
      </c>
      <c r="AQ22" s="529">
        <v>981477.03792999999</v>
      </c>
      <c r="AR22" s="529">
        <v>3321805</v>
      </c>
      <c r="AS22" s="529">
        <v>568.80415400000004</v>
      </c>
    </row>
    <row r="23" spans="1:45">
      <c r="A23" s="536"/>
      <c r="B23" s="537"/>
      <c r="C23" s="537"/>
      <c r="D23" s="537" t="s">
        <v>412</v>
      </c>
      <c r="E23" s="537"/>
      <c r="F23" s="537"/>
      <c r="G23" s="537">
        <v>1015</v>
      </c>
      <c r="H23" s="529"/>
      <c r="I23" s="538">
        <v>1015</v>
      </c>
      <c r="J23" s="544">
        <v>208602524.65270001</v>
      </c>
      <c r="K23" s="544">
        <v>228715.20689999999</v>
      </c>
      <c r="L23" s="544">
        <v>2662754</v>
      </c>
      <c r="M23" s="544">
        <v>605325243</v>
      </c>
      <c r="N23" s="544">
        <v>312839266.18174231</v>
      </c>
      <c r="O23" s="544">
        <v>213087175</v>
      </c>
      <c r="P23" s="544">
        <v>1299176.3955608963</v>
      </c>
      <c r="Q23" s="544">
        <v>1313146663</v>
      </c>
      <c r="R23" s="544">
        <v>991941.80827732</v>
      </c>
      <c r="S23" s="544">
        <v>1179248.8484213373</v>
      </c>
      <c r="T23" s="544">
        <v>634993662.98999643</v>
      </c>
      <c r="U23" s="544">
        <v>226887913</v>
      </c>
      <c r="V23" s="544">
        <v>790084774212</v>
      </c>
      <c r="W23" s="544">
        <v>561732219.972</v>
      </c>
      <c r="X23" s="544">
        <v>762331783</v>
      </c>
      <c r="Y23" s="544">
        <v>367393.66561299999</v>
      </c>
      <c r="Z23" s="544">
        <v>905448.02067899995</v>
      </c>
      <c r="AA23" s="544">
        <v>546911</v>
      </c>
      <c r="AB23" s="544">
        <v>2071287871</v>
      </c>
      <c r="AC23" s="529">
        <v>2563867806.7540002</v>
      </c>
      <c r="AD23" s="529">
        <v>443025040</v>
      </c>
      <c r="AE23" s="529">
        <v>1920999880</v>
      </c>
      <c r="AF23" s="529">
        <v>1937545252</v>
      </c>
      <c r="AG23" s="529">
        <v>749188</v>
      </c>
      <c r="AH23" s="529">
        <v>1975095.395641</v>
      </c>
      <c r="AI23" s="529">
        <v>592661</v>
      </c>
      <c r="AJ23" s="529">
        <v>226791.96376396905</v>
      </c>
      <c r="AK23" s="529">
        <v>539544</v>
      </c>
      <c r="AL23" s="529">
        <v>563144.75969962147</v>
      </c>
      <c r="AM23" s="529">
        <v>366091.27347607003</v>
      </c>
      <c r="AN23" s="529">
        <v>961257.45817666</v>
      </c>
      <c r="AO23" s="529">
        <v>380331365617</v>
      </c>
      <c r="AP23" s="529">
        <v>189020870744.53592</v>
      </c>
      <c r="AQ23" s="529">
        <v>199126044.89232001</v>
      </c>
      <c r="AR23" s="529">
        <v>205181257</v>
      </c>
      <c r="AS23" s="529">
        <v>1418108</v>
      </c>
    </row>
    <row r="24" spans="1:45">
      <c r="A24" s="536"/>
      <c r="B24" s="537"/>
      <c r="C24" s="537" t="s">
        <v>413</v>
      </c>
      <c r="D24" s="537" t="s">
        <v>414</v>
      </c>
      <c r="E24" s="537"/>
      <c r="F24" s="537"/>
      <c r="G24" s="537">
        <v>1019</v>
      </c>
      <c r="H24" s="529"/>
      <c r="I24" s="538">
        <v>1019</v>
      </c>
      <c r="J24" s="544">
        <v>12420491.2357</v>
      </c>
      <c r="K24" s="544">
        <v>22859.467735127801</v>
      </c>
      <c r="L24" s="544">
        <v>59408</v>
      </c>
      <c r="M24" s="544">
        <v>67859340</v>
      </c>
      <c r="N24" s="544">
        <v>37848464.556326866</v>
      </c>
      <c r="O24" s="544">
        <v>8625364</v>
      </c>
      <c r="P24" s="544">
        <v>90766.73307818918</v>
      </c>
      <c r="Q24" s="544">
        <v>51895273</v>
      </c>
      <c r="R24" s="544">
        <v>20007.071953451199</v>
      </c>
      <c r="S24" s="544">
        <v>9466.8530094022499</v>
      </c>
      <c r="T24" s="544">
        <v>23990820.680580001</v>
      </c>
      <c r="U24" s="544">
        <v>7888355</v>
      </c>
      <c r="V24" s="544">
        <v>11525308202</v>
      </c>
      <c r="W24" s="544">
        <v>138997727.13999999</v>
      </c>
      <c r="X24" s="544">
        <v>150602750</v>
      </c>
      <c r="Y24" s="544">
        <v>71610.821865000005</v>
      </c>
      <c r="Z24" s="544">
        <v>76568.44</v>
      </c>
      <c r="AA24" s="544">
        <v>32142</v>
      </c>
      <c r="AB24" s="544">
        <v>5826927.3599999938</v>
      </c>
      <c r="AC24" s="529">
        <v>145875621.76699999</v>
      </c>
      <c r="AD24" s="529">
        <v>40399386</v>
      </c>
      <c r="AE24" s="529">
        <v>21456881</v>
      </c>
      <c r="AF24" s="529">
        <v>26166250</v>
      </c>
      <c r="AG24" s="529">
        <v>148144</v>
      </c>
      <c r="AH24" s="529">
        <v>423140.56624999997</v>
      </c>
      <c r="AI24" s="529">
        <v>62749</v>
      </c>
      <c r="AJ24" s="529">
        <v>9390.2691731695904</v>
      </c>
      <c r="AK24" s="529">
        <v>68383</v>
      </c>
      <c r="AL24" s="529">
        <v>154373.06389280444</v>
      </c>
      <c r="AM24" s="529">
        <v>56859.015103559999</v>
      </c>
      <c r="AN24" s="529">
        <v>48372.04097699</v>
      </c>
      <c r="AO24" s="529">
        <v>20197145468</v>
      </c>
      <c r="AP24" s="529">
        <v>17690327861.489998</v>
      </c>
      <c r="AQ24" s="529">
        <v>22001504.833099999</v>
      </c>
      <c r="AR24" s="529">
        <v>18143990</v>
      </c>
      <c r="AS24" s="529">
        <v>0</v>
      </c>
    </row>
    <row r="25" spans="1:45">
      <c r="A25" s="536"/>
      <c r="B25" s="537"/>
      <c r="C25" s="537"/>
      <c r="D25" s="537" t="s">
        <v>415</v>
      </c>
      <c r="E25" s="537"/>
      <c r="F25" s="537"/>
      <c r="G25" s="537">
        <v>1022</v>
      </c>
      <c r="H25" s="529"/>
      <c r="I25" s="538">
        <v>1022</v>
      </c>
      <c r="J25" s="544">
        <v>8502738.6760000009</v>
      </c>
      <c r="K25" s="544">
        <v>10586.4400682338</v>
      </c>
      <c r="L25" s="544">
        <v>124699</v>
      </c>
      <c r="M25" s="544">
        <v>15485480</v>
      </c>
      <c r="N25" s="544">
        <v>8342254.6784098744</v>
      </c>
      <c r="O25" s="544">
        <v>12633903</v>
      </c>
      <c r="P25" s="544">
        <v>69994.326019897708</v>
      </c>
      <c r="Q25" s="544">
        <v>88460601</v>
      </c>
      <c r="R25" s="544">
        <v>32189.450716477899</v>
      </c>
      <c r="S25" s="544">
        <v>84187.849005663986</v>
      </c>
      <c r="T25" s="544">
        <v>27066170.923470002</v>
      </c>
      <c r="U25" s="544">
        <v>4969538</v>
      </c>
      <c r="V25" s="544">
        <v>42993971918</v>
      </c>
      <c r="W25" s="544">
        <v>10857781.559999999</v>
      </c>
      <c r="X25" s="544">
        <v>24668544</v>
      </c>
      <c r="Y25" s="544">
        <v>15785.165235</v>
      </c>
      <c r="Z25" s="544">
        <v>24617.571</v>
      </c>
      <c r="AA25" s="544">
        <v>19226</v>
      </c>
      <c r="AB25" s="544">
        <v>385089772.95489997</v>
      </c>
      <c r="AC25" s="529">
        <v>61362919.383000001</v>
      </c>
      <c r="AD25" s="529">
        <v>229306</v>
      </c>
      <c r="AE25" s="529">
        <v>135115381</v>
      </c>
      <c r="AF25" s="529">
        <v>86969890</v>
      </c>
      <c r="AG25" s="529">
        <v>26203</v>
      </c>
      <c r="AH25" s="529">
        <v>102733.49580999999</v>
      </c>
      <c r="AI25" s="529">
        <v>15449</v>
      </c>
      <c r="AJ25" s="529">
        <v>7372.2706189199998</v>
      </c>
      <c r="AK25" s="529">
        <v>12168</v>
      </c>
      <c r="AL25" s="529">
        <v>7740.4088390504485</v>
      </c>
      <c r="AM25" s="529">
        <v>43398.588677409993</v>
      </c>
      <c r="AN25" s="529">
        <v>76643.189878100005</v>
      </c>
      <c r="AO25" s="529">
        <v>9778206195</v>
      </c>
      <c r="AP25" s="529">
        <v>2144574833.5179999</v>
      </c>
      <c r="AQ25" s="529">
        <v>2372162.4809000003</v>
      </c>
      <c r="AR25" s="529">
        <v>2843990</v>
      </c>
      <c r="AS25" s="529">
        <v>10713</v>
      </c>
    </row>
    <row r="26" spans="1:45">
      <c r="A26" s="536"/>
      <c r="B26" s="537"/>
      <c r="C26" s="537"/>
      <c r="D26" s="537" t="s">
        <v>417</v>
      </c>
      <c r="E26" s="537"/>
      <c r="F26" s="537"/>
      <c r="G26" s="537">
        <v>1023</v>
      </c>
      <c r="H26" s="529"/>
      <c r="I26" s="538">
        <v>1023</v>
      </c>
      <c r="J26" s="544">
        <v>19759431.711399999</v>
      </c>
      <c r="K26" s="544">
        <v>10125.0625566669</v>
      </c>
      <c r="L26" s="544">
        <v>331865</v>
      </c>
      <c r="M26" s="544">
        <v>82241578</v>
      </c>
      <c r="N26" s="544">
        <v>36337247.287867971</v>
      </c>
      <c r="O26" s="544">
        <v>7732229</v>
      </c>
      <c r="P26" s="544">
        <v>109064.6717939131</v>
      </c>
      <c r="Q26" s="544">
        <v>218637380</v>
      </c>
      <c r="R26" s="544">
        <v>89069.441952044988</v>
      </c>
      <c r="S26" s="544">
        <v>149382.94681377441</v>
      </c>
      <c r="T26" s="544">
        <v>65265164.882410005</v>
      </c>
      <c r="U26" s="544">
        <v>3478871</v>
      </c>
      <c r="V26" s="544">
        <v>112475611623</v>
      </c>
      <c r="W26" s="544">
        <v>75336955.569999993</v>
      </c>
      <c r="X26" s="544">
        <v>126984934</v>
      </c>
      <c r="Y26" s="544">
        <v>30657.543618</v>
      </c>
      <c r="Z26" s="544">
        <v>117626.29800000001</v>
      </c>
      <c r="AA26" s="544">
        <v>31559</v>
      </c>
      <c r="AB26" s="544">
        <v>279336581.59772998</v>
      </c>
      <c r="AC26" s="529">
        <v>280737544.03799999</v>
      </c>
      <c r="AD26" s="529">
        <v>49632637</v>
      </c>
      <c r="AE26" s="529">
        <v>464667445</v>
      </c>
      <c r="AF26" s="529">
        <v>185222728</v>
      </c>
      <c r="AG26" s="529">
        <v>129946</v>
      </c>
      <c r="AH26" s="529">
        <v>222531</v>
      </c>
      <c r="AI26" s="529">
        <v>41248</v>
      </c>
      <c r="AJ26" s="529">
        <v>5777.2390982088</v>
      </c>
      <c r="AK26" s="529">
        <v>65262</v>
      </c>
      <c r="AL26" s="529">
        <v>93374.51577115008</v>
      </c>
      <c r="AM26" s="529">
        <v>65361.452716339998</v>
      </c>
      <c r="AN26" s="529">
        <v>130600.57127358</v>
      </c>
      <c r="AO26" s="529">
        <v>25079227264</v>
      </c>
      <c r="AP26" s="529">
        <v>28135083616.209999</v>
      </c>
      <c r="AQ26" s="529">
        <v>31312317.899720002</v>
      </c>
      <c r="AR26" s="529">
        <v>6720846</v>
      </c>
      <c r="AS26" s="529">
        <v>15365</v>
      </c>
    </row>
    <row r="27" spans="1:45">
      <c r="A27" s="536"/>
      <c r="B27" s="537"/>
      <c r="C27" s="537"/>
      <c r="D27" s="537" t="s">
        <v>419</v>
      </c>
      <c r="E27" s="537"/>
      <c r="F27" s="537"/>
      <c r="G27" s="537">
        <v>1024</v>
      </c>
      <c r="H27" s="529"/>
      <c r="I27" s="538">
        <v>1024</v>
      </c>
      <c r="J27" s="544">
        <v>1972342.6494</v>
      </c>
      <c r="K27" s="544">
        <v>8724.9087859315205</v>
      </c>
      <c r="L27" s="544">
        <v>141894</v>
      </c>
      <c r="M27" s="544">
        <v>11437547</v>
      </c>
      <c r="N27" s="544">
        <v>4237544.4815199915</v>
      </c>
      <c r="O27" s="544">
        <v>3830558</v>
      </c>
      <c r="P27" s="544">
        <v>22117.196108000018</v>
      </c>
      <c r="Q27" s="544">
        <v>24869162</v>
      </c>
      <c r="R27" s="544">
        <v>20155.020282644698</v>
      </c>
      <c r="S27" s="544">
        <v>59238.684200650416</v>
      </c>
      <c r="T27" s="544">
        <v>5252487.7300399998</v>
      </c>
      <c r="U27" s="544">
        <v>6813448</v>
      </c>
      <c r="V27" s="544">
        <v>27065982394</v>
      </c>
      <c r="W27" s="544">
        <v>14832339.704</v>
      </c>
      <c r="X27" s="544">
        <v>19656284</v>
      </c>
      <c r="Y27" s="544">
        <v>6267.9346420000002</v>
      </c>
      <c r="Z27" s="544">
        <v>1860.45</v>
      </c>
      <c r="AA27" s="544">
        <v>3742</v>
      </c>
      <c r="AB27" s="544">
        <v>18307043.09939</v>
      </c>
      <c r="AC27" s="529">
        <v>23639406.302999999</v>
      </c>
      <c r="AD27" s="529">
        <v>9612404</v>
      </c>
      <c r="AE27" s="529">
        <v>117936374</v>
      </c>
      <c r="AF27" s="529">
        <v>9596915</v>
      </c>
      <c r="AG27" s="529">
        <v>17672</v>
      </c>
      <c r="AH27" s="529">
        <v>53284.582241999997</v>
      </c>
      <c r="AI27" s="529">
        <v>28368</v>
      </c>
      <c r="AJ27" s="529">
        <v>749.99999994999996</v>
      </c>
      <c r="AK27" s="529">
        <v>11159</v>
      </c>
      <c r="AL27" s="529">
        <v>32587.626766907659</v>
      </c>
      <c r="AM27" s="529">
        <v>4674.3742058699991</v>
      </c>
      <c r="AN27" s="529">
        <v>9564.5753726490002</v>
      </c>
      <c r="AO27" s="529">
        <v>5674309284</v>
      </c>
      <c r="AP27" s="529">
        <v>3612839467.8200002</v>
      </c>
      <c r="AQ27" s="529">
        <v>3482216.4532199996</v>
      </c>
      <c r="AR27" s="529">
        <v>1123388</v>
      </c>
      <c r="AS27" s="529">
        <v>44534</v>
      </c>
    </row>
    <row r="28" spans="1:45">
      <c r="A28" s="536"/>
      <c r="B28" s="537"/>
      <c r="C28" s="537"/>
      <c r="D28" s="537" t="s">
        <v>421</v>
      </c>
      <c r="E28" s="537"/>
      <c r="F28" s="537"/>
      <c r="G28" s="537">
        <v>1031</v>
      </c>
      <c r="H28" s="529"/>
      <c r="I28" s="538">
        <v>1031</v>
      </c>
      <c r="J28" s="544">
        <v>1967561.2315199999</v>
      </c>
      <c r="K28" s="544">
        <v>2176.2611928441602</v>
      </c>
      <c r="L28" s="544">
        <v>12799</v>
      </c>
      <c r="M28" s="544">
        <v>9779824</v>
      </c>
      <c r="N28" s="544">
        <v>8960698.6745608561</v>
      </c>
      <c r="O28" s="544">
        <v>2970511</v>
      </c>
      <c r="P28" s="544">
        <v>31565.872520000001</v>
      </c>
      <c r="Q28" s="544">
        <v>17109601</v>
      </c>
      <c r="R28" s="544">
        <v>6720.3837543299705</v>
      </c>
      <c r="S28" s="544">
        <v>21077.0087205946</v>
      </c>
      <c r="T28" s="544">
        <v>7881157.6629894404</v>
      </c>
      <c r="U28" s="544">
        <v>896371</v>
      </c>
      <c r="V28" s="544">
        <v>10716379608</v>
      </c>
      <c r="W28" s="544">
        <v>9999000</v>
      </c>
      <c r="X28" s="544">
        <v>4149444</v>
      </c>
      <c r="Y28" s="544">
        <v>789.03739399999995</v>
      </c>
      <c r="Z28" s="544">
        <v>3682.9076239999999</v>
      </c>
      <c r="AA28" s="544">
        <v>2445</v>
      </c>
      <c r="AB28" s="544">
        <v>-7631638</v>
      </c>
      <c r="AC28" s="529">
        <v>13800906.982969802</v>
      </c>
      <c r="AD28" s="529">
        <v>4278160</v>
      </c>
      <c r="AE28" s="529">
        <v>10799417</v>
      </c>
      <c r="AF28" s="529">
        <v>18976695</v>
      </c>
      <c r="AG28" s="529">
        <v>13197</v>
      </c>
      <c r="AH28" s="529">
        <v>34960.094247720124</v>
      </c>
      <c r="AI28" s="529">
        <v>14348</v>
      </c>
      <c r="AJ28" s="529">
        <v>1428.6891208760483</v>
      </c>
      <c r="AK28" s="529">
        <v>9646</v>
      </c>
      <c r="AL28" s="529">
        <v>6374</v>
      </c>
      <c r="AM28" s="529">
        <v>5088.3203700900003</v>
      </c>
      <c r="AN28" s="529">
        <v>14232.061976950001</v>
      </c>
      <c r="AO28" s="529">
        <v>799646539</v>
      </c>
      <c r="AP28" s="529">
        <v>846854771.25999987</v>
      </c>
      <c r="AQ28" s="529">
        <v>-394896.81300000002</v>
      </c>
      <c r="AR28" s="529">
        <v>2280934</v>
      </c>
      <c r="AS28" s="529">
        <v>-677</v>
      </c>
    </row>
    <row r="29" spans="1:45">
      <c r="A29" s="536"/>
      <c r="B29" s="537"/>
      <c r="C29" s="537"/>
      <c r="D29" s="545" t="s">
        <v>422</v>
      </c>
      <c r="E29" s="537"/>
      <c r="F29" s="537"/>
      <c r="G29" s="537">
        <v>1103</v>
      </c>
      <c r="H29" s="529"/>
      <c r="I29" s="538">
        <v>1103</v>
      </c>
      <c r="J29" s="544">
        <v>236506539.62036997</v>
      </c>
      <c r="K29" s="544">
        <v>274955.99956272607</v>
      </c>
      <c r="L29" s="544">
        <v>3437817.0999999996</v>
      </c>
      <c r="M29" s="544">
        <v>719400708</v>
      </c>
      <c r="N29" s="544">
        <v>350133701.45019561</v>
      </c>
      <c r="O29" s="544">
        <v>226499063.5</v>
      </c>
      <c r="P29" s="544">
        <v>1495034.663105608</v>
      </c>
      <c r="Q29" s="544">
        <v>1819746235.1670001</v>
      </c>
      <c r="R29" s="544">
        <v>1183741.7403856278</v>
      </c>
      <c r="S29" s="544">
        <v>1493620.3200042148</v>
      </c>
      <c r="T29" s="544">
        <v>700607187.3641417</v>
      </c>
      <c r="U29" s="544">
        <v>239168680.59999999</v>
      </c>
      <c r="V29" s="544">
        <v>1160560638161.2998</v>
      </c>
      <c r="W29" s="544">
        <v>688523677.48699999</v>
      </c>
      <c r="X29" s="544">
        <v>959035238.79999995</v>
      </c>
      <c r="Y29" s="544">
        <v>487465.96058150003</v>
      </c>
      <c r="Z29" s="544">
        <v>1085213.6954300001</v>
      </c>
      <c r="AA29" s="544">
        <v>619543.89999999991</v>
      </c>
      <c r="AB29" s="544">
        <v>2615262212.240715</v>
      </c>
      <c r="AC29" s="529">
        <v>2843707849.0983</v>
      </c>
      <c r="AD29" s="529">
        <v>543607672.29999995</v>
      </c>
      <c r="AE29" s="529">
        <v>2533197697.7999997</v>
      </c>
      <c r="AF29" s="529">
        <v>2145827255</v>
      </c>
      <c r="AG29" s="529">
        <v>1137719</v>
      </c>
      <c r="AH29" s="529">
        <v>2600719.3916541589</v>
      </c>
      <c r="AI29" s="529">
        <v>718734.70000000007</v>
      </c>
      <c r="AJ29" s="529">
        <v>243827.05348324758</v>
      </c>
      <c r="AK29" s="529">
        <v>688745.9</v>
      </c>
      <c r="AL29" s="529">
        <v>766608.17645242973</v>
      </c>
      <c r="AM29" s="529">
        <v>475579.39832624968</v>
      </c>
      <c r="AN29" s="529">
        <v>1409118.447862338</v>
      </c>
      <c r="AO29" s="529">
        <v>432903495943.79999</v>
      </c>
      <c r="AP29" s="529">
        <v>257945429435.14853</v>
      </c>
      <c r="AQ29" s="529">
        <v>233086687.74138004</v>
      </c>
      <c r="AR29" s="529">
        <v>218553422.88549298</v>
      </c>
      <c r="AS29" s="529">
        <v>1538362.7416930001</v>
      </c>
    </row>
    <row r="30" spans="1:45">
      <c r="A30" s="536" t="s">
        <v>57</v>
      </c>
      <c r="B30" s="537" t="s">
        <v>195</v>
      </c>
      <c r="C30" s="537"/>
      <c r="D30" s="537" t="s">
        <v>223</v>
      </c>
      <c r="E30" s="537"/>
      <c r="F30" s="537"/>
      <c r="G30" s="537">
        <v>1033</v>
      </c>
      <c r="H30" s="529"/>
      <c r="I30" s="538">
        <v>1033</v>
      </c>
      <c r="J30" s="544">
        <v>7872598.9303000001</v>
      </c>
      <c r="K30" s="544">
        <v>38271.651022122103</v>
      </c>
      <c r="L30" s="544">
        <v>39943</v>
      </c>
      <c r="M30" s="544">
        <v>15241356</v>
      </c>
      <c r="N30" s="544">
        <v>592519.78110000002</v>
      </c>
      <c r="O30" s="544">
        <v>4335036</v>
      </c>
      <c r="P30" s="544">
        <v>36779.803999999996</v>
      </c>
      <c r="Q30" s="544">
        <v>31754446</v>
      </c>
      <c r="R30" s="544">
        <v>22336.160999999993</v>
      </c>
      <c r="S30" s="544">
        <v>37599.750267906777</v>
      </c>
      <c r="T30" s="544">
        <v>14375532.787236512</v>
      </c>
      <c r="U30" s="544">
        <v>2663763</v>
      </c>
      <c r="V30" s="544">
        <v>65977498463.680008</v>
      </c>
      <c r="W30" s="544">
        <v>91866262.161401227</v>
      </c>
      <c r="X30" s="544">
        <v>53431538</v>
      </c>
      <c r="Y30" s="544">
        <v>35198</v>
      </c>
      <c r="Z30" s="544">
        <v>44547.086000000003</v>
      </c>
      <c r="AA30" s="544">
        <v>12994</v>
      </c>
      <c r="AB30" s="544">
        <v>37507900.959241986</v>
      </c>
      <c r="AC30" s="529">
        <v>81466161.672804087</v>
      </c>
      <c r="AD30" s="529">
        <v>33712018</v>
      </c>
      <c r="AE30" s="529">
        <v>92215792.356777385</v>
      </c>
      <c r="AF30" s="529">
        <v>27259151</v>
      </c>
      <c r="AG30" s="529">
        <v>28915.648550923197</v>
      </c>
      <c r="AH30" s="529">
        <v>131768.03075509772</v>
      </c>
      <c r="AI30" s="529">
        <v>17293</v>
      </c>
      <c r="AJ30" s="529">
        <v>262.94167586999998</v>
      </c>
      <c r="AK30" s="529">
        <v>43946</v>
      </c>
      <c r="AL30" s="529">
        <v>65322.094240207021</v>
      </c>
      <c r="AM30" s="529">
        <v>20357.612572770002</v>
      </c>
      <c r="AN30" s="529">
        <v>36345.896141465899</v>
      </c>
      <c r="AO30" s="529">
        <v>95855144854</v>
      </c>
      <c r="AP30" s="529">
        <v>60798158548.32</v>
      </c>
      <c r="AQ30" s="529">
        <v>29026920.400290001</v>
      </c>
      <c r="AR30" s="529">
        <v>1163371</v>
      </c>
      <c r="AS30" s="529">
        <v>3270.541369</v>
      </c>
    </row>
    <row r="31" spans="1:45" ht="12.75" customHeight="1">
      <c r="A31" s="536"/>
      <c r="B31" s="537"/>
      <c r="C31" s="537"/>
      <c r="D31" s="537" t="s">
        <v>120</v>
      </c>
      <c r="E31" s="537"/>
      <c r="F31" s="537"/>
      <c r="G31" s="537">
        <v>1034</v>
      </c>
      <c r="H31" s="529"/>
      <c r="I31" s="538">
        <v>1034</v>
      </c>
      <c r="J31" s="544">
        <v>13051.8999</v>
      </c>
      <c r="K31" s="544">
        <v>0</v>
      </c>
      <c r="L31" s="544">
        <v>1276</v>
      </c>
      <c r="M31" s="544">
        <v>0</v>
      </c>
      <c r="N31" s="544">
        <v>0</v>
      </c>
      <c r="O31" s="544">
        <v>0</v>
      </c>
      <c r="P31" s="544">
        <v>0</v>
      </c>
      <c r="Q31" s="544">
        <v>0</v>
      </c>
      <c r="R31" s="544">
        <v>0</v>
      </c>
      <c r="S31" s="544">
        <v>0</v>
      </c>
      <c r="T31" s="544">
        <v>0</v>
      </c>
      <c r="U31" s="544">
        <v>2324713</v>
      </c>
      <c r="V31" s="544">
        <v>27857259554</v>
      </c>
      <c r="W31" s="544">
        <v>0</v>
      </c>
      <c r="X31" s="544">
        <v>41715</v>
      </c>
      <c r="Y31" s="544">
        <v>0</v>
      </c>
      <c r="Z31" s="544">
        <v>202.19399999999999</v>
      </c>
      <c r="AA31" s="544">
        <v>0</v>
      </c>
      <c r="AB31" s="544">
        <v>450912</v>
      </c>
      <c r="AC31" s="529">
        <v>0</v>
      </c>
      <c r="AD31" s="529">
        <v>0</v>
      </c>
      <c r="AE31" s="529">
        <v>0</v>
      </c>
      <c r="AF31" s="529">
        <v>0</v>
      </c>
      <c r="AG31" s="529">
        <v>21.107907000000001</v>
      </c>
      <c r="AH31" s="529">
        <v>2347.8200000000002</v>
      </c>
      <c r="AI31" s="529">
        <v>389</v>
      </c>
      <c r="AJ31" s="529">
        <v>0</v>
      </c>
      <c r="AK31" s="529">
        <v>0</v>
      </c>
      <c r="AL31" s="529">
        <v>4748.3230975144561</v>
      </c>
      <c r="AM31" s="529">
        <v>0</v>
      </c>
      <c r="AN31" s="529">
        <v>26.1019104883602</v>
      </c>
      <c r="AO31" s="529">
        <v>194950432</v>
      </c>
      <c r="AP31" s="529">
        <v>874851424.69000006</v>
      </c>
      <c r="AQ31" s="529">
        <v>0</v>
      </c>
      <c r="AR31" s="529">
        <v>0</v>
      </c>
      <c r="AS31" s="529">
        <v>0</v>
      </c>
    </row>
    <row r="32" spans="1:45">
      <c r="A32" s="536"/>
      <c r="B32" s="537"/>
      <c r="C32" s="537"/>
      <c r="D32" s="537" t="s">
        <v>222</v>
      </c>
      <c r="E32" s="537"/>
      <c r="F32" s="537"/>
      <c r="G32" s="537">
        <v>1035</v>
      </c>
      <c r="H32" s="529"/>
      <c r="I32" s="538">
        <v>1035</v>
      </c>
      <c r="J32" s="544">
        <v>1426608.01779</v>
      </c>
      <c r="K32" s="544">
        <v>1756.4150972149228</v>
      </c>
      <c r="L32" s="544">
        <v>4230</v>
      </c>
      <c r="M32" s="544">
        <v>4740861</v>
      </c>
      <c r="N32" s="544">
        <v>0</v>
      </c>
      <c r="O32" s="544">
        <v>360554</v>
      </c>
      <c r="P32" s="544">
        <v>13613.377</v>
      </c>
      <c r="Q32" s="544">
        <v>10138516</v>
      </c>
      <c r="R32" s="544">
        <v>13284.781000000001</v>
      </c>
      <c r="S32" s="544">
        <v>48057.80653932417</v>
      </c>
      <c r="T32" s="544">
        <v>3597653.3118190099</v>
      </c>
      <c r="U32" s="544">
        <v>1349829</v>
      </c>
      <c r="V32" s="544">
        <v>22350248891</v>
      </c>
      <c r="W32" s="544">
        <v>28689226.155445851</v>
      </c>
      <c r="X32" s="544">
        <v>62570141</v>
      </c>
      <c r="Y32" s="544">
        <v>30281</v>
      </c>
      <c r="Z32" s="544">
        <v>28112.396000000001</v>
      </c>
      <c r="AA32" s="544">
        <v>2777</v>
      </c>
      <c r="AB32" s="544">
        <v>24242714.099580001</v>
      </c>
      <c r="AC32" s="529">
        <v>13401637.184818882</v>
      </c>
      <c r="AD32" s="529">
        <v>3402386</v>
      </c>
      <c r="AE32" s="529">
        <v>24805330.369082861</v>
      </c>
      <c r="AF32" s="529">
        <v>5731298</v>
      </c>
      <c r="AG32" s="529">
        <v>22215</v>
      </c>
      <c r="AH32" s="529">
        <v>13019</v>
      </c>
      <c r="AI32" s="529">
        <v>18038</v>
      </c>
      <c r="AJ32" s="529">
        <v>0</v>
      </c>
      <c r="AK32" s="529">
        <v>19364.37</v>
      </c>
      <c r="AL32" s="529">
        <v>11580</v>
      </c>
      <c r="AM32" s="529">
        <v>10947.308185579999</v>
      </c>
      <c r="AN32" s="529">
        <v>6282.8682328403502</v>
      </c>
      <c r="AO32" s="529">
        <v>21644431529</v>
      </c>
      <c r="AP32" s="529">
        <v>6642151657.2900028</v>
      </c>
      <c r="AQ32" s="529">
        <v>6971246.8121499997</v>
      </c>
      <c r="AR32" s="529">
        <v>133086</v>
      </c>
      <c r="AS32" s="529">
        <v>0</v>
      </c>
    </row>
    <row r="33" spans="1:45">
      <c r="A33" s="536"/>
      <c r="B33" s="537"/>
      <c r="C33" s="537" t="s">
        <v>224</v>
      </c>
      <c r="D33" s="537" t="s">
        <v>15</v>
      </c>
      <c r="E33" s="537"/>
      <c r="F33" s="537"/>
      <c r="G33" s="537">
        <v>1036</v>
      </c>
      <c r="H33" s="529"/>
      <c r="I33" s="538">
        <v>1036</v>
      </c>
      <c r="J33" s="544">
        <v>1319534</v>
      </c>
      <c r="K33" s="544">
        <v>4041.9942837681083</v>
      </c>
      <c r="L33" s="544">
        <v>247415</v>
      </c>
      <c r="M33" s="544">
        <v>2270091</v>
      </c>
      <c r="N33" s="544">
        <v>142215.50006000002</v>
      </c>
      <c r="O33" s="544">
        <v>8947</v>
      </c>
      <c r="P33" s="544">
        <v>6289.1765729560757</v>
      </c>
      <c r="Q33" s="544">
        <v>0</v>
      </c>
      <c r="R33" s="544">
        <v>2371.0822002387795</v>
      </c>
      <c r="S33" s="544">
        <v>0</v>
      </c>
      <c r="T33" s="544">
        <v>6417296</v>
      </c>
      <c r="U33" s="544">
        <v>4517050</v>
      </c>
      <c r="V33" s="544">
        <v>9983573759.5300007</v>
      </c>
      <c r="W33" s="544">
        <v>6073989.7768540001</v>
      </c>
      <c r="X33" s="544">
        <v>4466112</v>
      </c>
      <c r="Y33" s="544">
        <v>2550.905949</v>
      </c>
      <c r="Z33" s="544">
        <v>14051.876</v>
      </c>
      <c r="AA33" s="544">
        <v>272</v>
      </c>
      <c r="AB33" s="544">
        <v>66781032</v>
      </c>
      <c r="AC33" s="529">
        <v>33560964.113762625</v>
      </c>
      <c r="AD33" s="529">
        <v>39394964</v>
      </c>
      <c r="AE33" s="529">
        <v>39652131.456219986</v>
      </c>
      <c r="AF33" s="529">
        <v>13899649</v>
      </c>
      <c r="AG33" s="529">
        <v>3966.8229690297803</v>
      </c>
      <c r="AH33" s="529">
        <v>26202.444848394734</v>
      </c>
      <c r="AI33" s="529">
        <v>741</v>
      </c>
      <c r="AJ33" s="529">
        <v>1019.33871168</v>
      </c>
      <c r="AK33" s="529">
        <v>1136</v>
      </c>
      <c r="AL33" s="529">
        <v>3449.7377573371559</v>
      </c>
      <c r="AM33" s="529">
        <v>6674.0742540500032</v>
      </c>
      <c r="AN33" s="529">
        <v>1931.8815407</v>
      </c>
      <c r="AO33" s="529">
        <v>9779234574</v>
      </c>
      <c r="AP33" s="529">
        <v>5632069550.6499996</v>
      </c>
      <c r="AQ33" s="529">
        <v>6474897.8406199999</v>
      </c>
      <c r="AR33" s="529">
        <v>224937</v>
      </c>
      <c r="AS33" s="529">
        <v>110728.234638733</v>
      </c>
    </row>
    <row r="34" spans="1:45">
      <c r="A34" s="536"/>
      <c r="B34" s="537"/>
      <c r="C34" s="537"/>
      <c r="D34" s="537" t="s">
        <v>16</v>
      </c>
      <c r="E34" s="537"/>
      <c r="F34" s="537"/>
      <c r="G34" s="537">
        <v>1037</v>
      </c>
      <c r="H34" s="529"/>
      <c r="I34" s="538">
        <v>1037</v>
      </c>
      <c r="J34" s="544">
        <v>2293251</v>
      </c>
      <c r="K34" s="544">
        <v>271.52465684073792</v>
      </c>
      <c r="L34" s="544">
        <v>2043</v>
      </c>
      <c r="M34" s="544">
        <v>9124682</v>
      </c>
      <c r="N34" s="544">
        <v>44094.735251106111</v>
      </c>
      <c r="O34" s="544">
        <v>560498</v>
      </c>
      <c r="P34" s="544">
        <v>20102.315735817752</v>
      </c>
      <c r="Q34" s="544">
        <v>7761866</v>
      </c>
      <c r="R34" s="544">
        <v>3330.333794847164</v>
      </c>
      <c r="S34" s="544">
        <v>52598.080145853215</v>
      </c>
      <c r="T34" s="544">
        <v>19159217.391080588</v>
      </c>
      <c r="U34" s="544">
        <v>10530338</v>
      </c>
      <c r="V34" s="544">
        <v>0</v>
      </c>
      <c r="W34" s="544">
        <v>5586596.9201862197</v>
      </c>
      <c r="X34" s="544">
        <v>11745435</v>
      </c>
      <c r="Y34" s="544">
        <v>4277.1770509999997</v>
      </c>
      <c r="Z34" s="544">
        <v>10816.054</v>
      </c>
      <c r="AA34" s="544">
        <v>335</v>
      </c>
      <c r="AB34" s="544">
        <v>5511431</v>
      </c>
      <c r="AC34" s="529">
        <v>357952.46136080002</v>
      </c>
      <c r="AD34" s="529">
        <v>1449309</v>
      </c>
      <c r="AE34" s="529">
        <v>17093650.337301452</v>
      </c>
      <c r="AF34" s="529">
        <v>36928031</v>
      </c>
      <c r="AG34" s="529">
        <v>7499.3587581775691</v>
      </c>
      <c r="AH34" s="529">
        <v>19531.416949156144</v>
      </c>
      <c r="AI34" s="529">
        <v>3056</v>
      </c>
      <c r="AJ34" s="529">
        <v>0</v>
      </c>
      <c r="AK34" s="529">
        <v>2737</v>
      </c>
      <c r="AL34" s="529">
        <v>15267.824101518885</v>
      </c>
      <c r="AM34" s="529">
        <v>7850.4628032800019</v>
      </c>
      <c r="AN34" s="529">
        <v>24830.807315071801</v>
      </c>
      <c r="AO34" s="529">
        <v>14503638441</v>
      </c>
      <c r="AP34" s="529">
        <v>9939906260.1000004</v>
      </c>
      <c r="AQ34" s="529">
        <v>1019632.81903</v>
      </c>
      <c r="AR34" s="529">
        <v>5215</v>
      </c>
      <c r="AS34" s="529">
        <v>404.78722533000001</v>
      </c>
    </row>
    <row r="35" spans="1:45">
      <c r="A35" s="536"/>
      <c r="B35" s="537"/>
      <c r="C35" s="537"/>
      <c r="D35" s="537" t="s">
        <v>17</v>
      </c>
      <c r="E35" s="537"/>
      <c r="F35" s="537"/>
      <c r="G35" s="537">
        <v>1038</v>
      </c>
      <c r="H35" s="529"/>
      <c r="I35" s="538">
        <v>1038</v>
      </c>
      <c r="J35" s="544">
        <v>304638</v>
      </c>
      <c r="K35" s="544">
        <v>0</v>
      </c>
      <c r="L35" s="544">
        <v>2043</v>
      </c>
      <c r="M35" s="544">
        <v>197023</v>
      </c>
      <c r="N35" s="544">
        <v>21876.74308</v>
      </c>
      <c r="O35" s="544">
        <v>1501</v>
      </c>
      <c r="P35" s="544">
        <v>412.50169122616961</v>
      </c>
      <c r="Q35" s="544">
        <v>3670522</v>
      </c>
      <c r="R35" s="544">
        <v>310.73655188270402</v>
      </c>
      <c r="S35" s="544">
        <v>3561.7939999999999</v>
      </c>
      <c r="T35" s="544">
        <v>240727.145445223</v>
      </c>
      <c r="U35" s="544">
        <v>219855</v>
      </c>
      <c r="V35" s="544">
        <v>0</v>
      </c>
      <c r="W35" s="544">
        <v>696104</v>
      </c>
      <c r="X35" s="544">
        <v>459810</v>
      </c>
      <c r="Y35" s="544">
        <v>0</v>
      </c>
      <c r="Z35" s="544">
        <v>0</v>
      </c>
      <c r="AA35" s="544">
        <v>40</v>
      </c>
      <c r="AB35" s="544">
        <v>5775884</v>
      </c>
      <c r="AC35" s="529">
        <v>8759.9772720899891</v>
      </c>
      <c r="AD35" s="529">
        <v>0</v>
      </c>
      <c r="AE35" s="529">
        <v>0</v>
      </c>
      <c r="AF35" s="529">
        <v>170003</v>
      </c>
      <c r="AG35" s="529">
        <v>824.46998242307529</v>
      </c>
      <c r="AH35" s="529">
        <v>1199.5187671286983</v>
      </c>
      <c r="AI35" s="529">
        <v>2919</v>
      </c>
      <c r="AJ35" s="529">
        <v>0</v>
      </c>
      <c r="AK35" s="529">
        <v>0</v>
      </c>
      <c r="AL35" s="529">
        <v>1859.633</v>
      </c>
      <c r="AM35" s="529">
        <v>39.32181499</v>
      </c>
      <c r="AN35" s="529">
        <v>0</v>
      </c>
      <c r="AO35" s="529">
        <v>280557085</v>
      </c>
      <c r="AP35" s="529">
        <v>45143258.200000003</v>
      </c>
      <c r="AQ35" s="529">
        <v>0</v>
      </c>
      <c r="AR35" s="529">
        <v>7596</v>
      </c>
      <c r="AS35" s="529">
        <v>3621.1365337489301</v>
      </c>
    </row>
    <row r="36" spans="1:45">
      <c r="A36" s="536"/>
      <c r="B36" s="537"/>
      <c r="C36" s="537"/>
      <c r="D36" s="537" t="s">
        <v>18</v>
      </c>
      <c r="E36" s="537"/>
      <c r="F36" s="537"/>
      <c r="G36" s="537">
        <v>1039</v>
      </c>
      <c r="H36" s="529"/>
      <c r="I36" s="538">
        <v>1039</v>
      </c>
      <c r="J36" s="544">
        <v>0</v>
      </c>
      <c r="K36" s="544">
        <v>0</v>
      </c>
      <c r="L36" s="544">
        <v>1276</v>
      </c>
      <c r="M36" s="544">
        <v>1113949</v>
      </c>
      <c r="N36" s="544">
        <v>0</v>
      </c>
      <c r="O36" s="544">
        <v>0</v>
      </c>
      <c r="P36" s="544">
        <v>0</v>
      </c>
      <c r="Q36" s="544">
        <v>0</v>
      </c>
      <c r="R36" s="544">
        <v>0</v>
      </c>
      <c r="S36" s="544">
        <v>0</v>
      </c>
      <c r="T36" s="544">
        <v>3958214.9223983306</v>
      </c>
      <c r="U36" s="544">
        <v>0</v>
      </c>
      <c r="V36" s="544">
        <v>0</v>
      </c>
      <c r="W36" s="544">
        <v>0</v>
      </c>
      <c r="X36" s="544">
        <v>45399</v>
      </c>
      <c r="Y36" s="544">
        <v>0</v>
      </c>
      <c r="Z36" s="544">
        <v>85.355999999999995</v>
      </c>
      <c r="AA36" s="544">
        <v>0</v>
      </c>
      <c r="AB36" s="544">
        <v>0</v>
      </c>
      <c r="AC36" s="529">
        <v>0</v>
      </c>
      <c r="AD36" s="529">
        <v>0</v>
      </c>
      <c r="AE36" s="529">
        <v>0</v>
      </c>
      <c r="AF36" s="529">
        <v>972255</v>
      </c>
      <c r="AG36" s="529">
        <v>93.970518655007439</v>
      </c>
      <c r="AH36" s="529">
        <v>56.967835009760002</v>
      </c>
      <c r="AI36" s="529">
        <v>0</v>
      </c>
      <c r="AJ36" s="529">
        <v>0</v>
      </c>
      <c r="AK36" s="529">
        <v>0</v>
      </c>
      <c r="AL36" s="529">
        <v>0</v>
      </c>
      <c r="AM36" s="529">
        <v>576.30442949999997</v>
      </c>
      <c r="AN36" s="529">
        <v>0</v>
      </c>
      <c r="AO36" s="529">
        <v>78670376</v>
      </c>
      <c r="AP36" s="529">
        <v>873671568</v>
      </c>
      <c r="AQ36" s="529">
        <v>0</v>
      </c>
      <c r="AR36" s="529">
        <v>0</v>
      </c>
      <c r="AS36" s="529">
        <v>0</v>
      </c>
    </row>
    <row r="37" spans="1:45">
      <c r="A37" s="536"/>
      <c r="B37" s="537"/>
      <c r="C37" s="537"/>
      <c r="D37" s="537" t="s">
        <v>147</v>
      </c>
      <c r="E37" s="537"/>
      <c r="F37" s="537"/>
      <c r="G37" s="537">
        <v>1040</v>
      </c>
      <c r="H37" s="529"/>
      <c r="I37" s="538">
        <v>1040</v>
      </c>
      <c r="J37" s="544">
        <v>128040</v>
      </c>
      <c r="K37" s="544">
        <v>721.65991800048823</v>
      </c>
      <c r="L37" s="544">
        <v>21157</v>
      </c>
      <c r="M37" s="544">
        <v>3357704</v>
      </c>
      <c r="N37" s="544">
        <v>5813109.4409200018</v>
      </c>
      <c r="O37" s="544">
        <v>291318</v>
      </c>
      <c r="P37" s="544">
        <v>6196.3850000000002</v>
      </c>
      <c r="Q37" s="544">
        <v>25857921</v>
      </c>
      <c r="R37" s="544">
        <v>15602.545</v>
      </c>
      <c r="S37" s="544">
        <v>8335.4807248631787</v>
      </c>
      <c r="T37" s="544">
        <v>3304039.338006258</v>
      </c>
      <c r="U37" s="544">
        <v>843138</v>
      </c>
      <c r="V37" s="544">
        <v>26431048488.559998</v>
      </c>
      <c r="W37" s="544">
        <v>3288014.3433250352</v>
      </c>
      <c r="X37" s="544">
        <v>7097160</v>
      </c>
      <c r="Y37" s="544">
        <v>484.73</v>
      </c>
      <c r="Z37" s="544">
        <v>7307.2479999999996</v>
      </c>
      <c r="AA37" s="544">
        <v>2456</v>
      </c>
      <c r="AB37" s="544">
        <v>2237939</v>
      </c>
      <c r="AC37" s="529">
        <v>5589578.2686053915</v>
      </c>
      <c r="AD37" s="529">
        <v>625680</v>
      </c>
      <c r="AE37" s="529">
        <v>46217067.171976723</v>
      </c>
      <c r="AF37" s="529">
        <v>5696435.1001000004</v>
      </c>
      <c r="AG37" s="529">
        <v>18540.331244000001</v>
      </c>
      <c r="AH37" s="529">
        <v>31683.309000000001</v>
      </c>
      <c r="AI37" s="529">
        <v>908</v>
      </c>
      <c r="AJ37" s="529">
        <v>0</v>
      </c>
      <c r="AK37" s="529">
        <v>325</v>
      </c>
      <c r="AL37" s="529">
        <v>4368.7780231978149</v>
      </c>
      <c r="AM37" s="529">
        <v>3397.0281040100035</v>
      </c>
      <c r="AN37" s="529">
        <v>10887.6722553489</v>
      </c>
      <c r="AO37" s="529">
        <v>2127076913</v>
      </c>
      <c r="AP37" s="529">
        <v>1376758681.05</v>
      </c>
      <c r="AQ37" s="529">
        <v>790821.98822000006</v>
      </c>
      <c r="AR37" s="529">
        <v>3775</v>
      </c>
      <c r="AS37" s="529">
        <v>3748.3802353599999</v>
      </c>
    </row>
    <row r="38" spans="1:45" ht="12.75" customHeight="1">
      <c r="A38" s="536"/>
      <c r="B38" s="537"/>
      <c r="C38" s="537"/>
      <c r="D38" s="537" t="s">
        <v>216</v>
      </c>
      <c r="E38" s="537"/>
      <c r="F38" s="537"/>
      <c r="G38" s="537">
        <v>1041</v>
      </c>
      <c r="H38" s="529"/>
      <c r="I38" s="538">
        <v>1041</v>
      </c>
      <c r="J38" s="544">
        <v>25654.512999999999</v>
      </c>
      <c r="K38" s="544">
        <v>0</v>
      </c>
      <c r="L38" s="544">
        <v>3108</v>
      </c>
      <c r="M38" s="544">
        <v>0</v>
      </c>
      <c r="N38" s="544">
        <v>0</v>
      </c>
      <c r="O38" s="544">
        <v>0</v>
      </c>
      <c r="P38" s="544">
        <v>663</v>
      </c>
      <c r="Q38" s="544">
        <v>2271755</v>
      </c>
      <c r="R38" s="544">
        <v>6790.2209999999995</v>
      </c>
      <c r="S38" s="544">
        <v>0</v>
      </c>
      <c r="T38" s="544">
        <v>65583.097989999995</v>
      </c>
      <c r="U38" s="544">
        <v>0</v>
      </c>
      <c r="V38" s="544">
        <v>13885596689.41</v>
      </c>
      <c r="W38" s="544">
        <v>0</v>
      </c>
      <c r="X38" s="544">
        <v>579147</v>
      </c>
      <c r="Y38" s="544">
        <v>0</v>
      </c>
      <c r="Z38" s="544">
        <v>826.64959199999998</v>
      </c>
      <c r="AA38" s="544">
        <v>0</v>
      </c>
      <c r="AB38" s="544">
        <v>0</v>
      </c>
      <c r="AC38" s="529">
        <v>4913148.6616399996</v>
      </c>
      <c r="AD38" s="529">
        <v>567841</v>
      </c>
      <c r="AE38" s="529">
        <v>13652807.213680005</v>
      </c>
      <c r="AF38" s="529">
        <v>199365.05369999999</v>
      </c>
      <c r="AG38" s="529">
        <v>0</v>
      </c>
      <c r="AH38" s="529">
        <v>16560.624687</v>
      </c>
      <c r="AI38" s="529">
        <v>0</v>
      </c>
      <c r="AJ38" s="529">
        <v>0</v>
      </c>
      <c r="AK38" s="529">
        <v>1</v>
      </c>
      <c r="AL38" s="529">
        <v>1593.6872443371851</v>
      </c>
      <c r="AM38" s="529">
        <v>1032.2572978000003</v>
      </c>
      <c r="AN38" s="529">
        <v>1864.95847311692</v>
      </c>
      <c r="AO38" s="529">
        <v>10139704</v>
      </c>
      <c r="AP38" s="529">
        <v>305200223.85999995</v>
      </c>
      <c r="AQ38" s="529">
        <v>179239.75230000002</v>
      </c>
      <c r="AR38" s="529">
        <v>0</v>
      </c>
      <c r="AS38" s="529">
        <v>0</v>
      </c>
    </row>
    <row r="39" spans="1:45">
      <c r="A39" s="536"/>
      <c r="B39" s="537"/>
      <c r="C39" s="537"/>
      <c r="D39" s="537" t="s">
        <v>673</v>
      </c>
      <c r="E39" s="537"/>
      <c r="F39" s="537"/>
      <c r="G39" s="537">
        <v>1213</v>
      </c>
      <c r="H39" s="529"/>
      <c r="I39" s="538">
        <v>1213</v>
      </c>
      <c r="J39" s="544">
        <v>25654.512999999999</v>
      </c>
      <c r="K39" s="544">
        <v>0</v>
      </c>
      <c r="L39" s="544">
        <v>365</v>
      </c>
      <c r="M39" s="544">
        <v>485745.79206626362</v>
      </c>
      <c r="N39" s="544">
        <v>363092.87552999903</v>
      </c>
      <c r="O39" s="544">
        <v>516438</v>
      </c>
      <c r="P39" s="544">
        <v>1293.9413632577869</v>
      </c>
      <c r="Q39" s="544">
        <v>3114514</v>
      </c>
      <c r="R39" s="544">
        <v>5677.0418335571176</v>
      </c>
      <c r="S39" s="544">
        <v>1564.7049435950719</v>
      </c>
      <c r="T39" s="544">
        <v>136415.35562600102</v>
      </c>
      <c r="U39" s="544">
        <v>404566</v>
      </c>
      <c r="V39" s="544">
        <v>10679290850</v>
      </c>
      <c r="W39" s="544">
        <v>418817.51895435259</v>
      </c>
      <c r="X39" s="544">
        <v>430900</v>
      </c>
      <c r="Y39" s="544">
        <v>848.34578599999998</v>
      </c>
      <c r="Z39" s="544">
        <v>10347</v>
      </c>
      <c r="AA39" s="544">
        <v>846</v>
      </c>
      <c r="AB39" s="544">
        <v>1869645</v>
      </c>
      <c r="AC39" s="529">
        <v>709711.14986600028</v>
      </c>
      <c r="AD39" s="529">
        <v>216912</v>
      </c>
      <c r="AE39" s="529">
        <v>17582542</v>
      </c>
      <c r="AF39" s="529">
        <v>159439</v>
      </c>
      <c r="AG39" s="529">
        <v>11970.903505446817</v>
      </c>
      <c r="AH39" s="529">
        <v>7920.5696157024795</v>
      </c>
      <c r="AI39" s="529">
        <v>47</v>
      </c>
      <c r="AJ39" s="529">
        <v>2.9661021421521903E-2</v>
      </c>
      <c r="AK39" s="529">
        <v>1741.9725000000001</v>
      </c>
      <c r="AL39" s="529">
        <v>3478.5701270927138</v>
      </c>
      <c r="AM39" s="529">
        <v>3980</v>
      </c>
      <c r="AN39" s="529">
        <v>77616.637373287405</v>
      </c>
      <c r="AO39" s="529">
        <v>381173407</v>
      </c>
      <c r="AP39" s="529">
        <v>3155952076.8400002</v>
      </c>
      <c r="AQ39" s="529">
        <v>989680.21822000016</v>
      </c>
      <c r="AR39" s="529">
        <v>3207848</v>
      </c>
      <c r="AS39" s="529">
        <v>121.10513100633599</v>
      </c>
    </row>
    <row r="40" spans="1:45">
      <c r="A40" s="536"/>
      <c r="B40" s="537"/>
      <c r="C40" s="537" t="s">
        <v>225</v>
      </c>
      <c r="D40" s="537" t="s">
        <v>148</v>
      </c>
      <c r="E40" s="537"/>
      <c r="F40" s="537"/>
      <c r="G40" s="537">
        <v>1043</v>
      </c>
      <c r="H40" s="529"/>
      <c r="I40" s="538">
        <v>1043</v>
      </c>
      <c r="J40" s="544">
        <v>1978283.5290000001</v>
      </c>
      <c r="K40" s="544">
        <v>255.354819072346</v>
      </c>
      <c r="L40" s="544">
        <v>3088</v>
      </c>
      <c r="M40" s="544">
        <v>4815667.964797535</v>
      </c>
      <c r="N40" s="544">
        <v>47158.046849999992</v>
      </c>
      <c r="O40" s="544">
        <v>125938</v>
      </c>
      <c r="P40" s="544">
        <v>2573.59</v>
      </c>
      <c r="Q40" s="544">
        <v>4954882</v>
      </c>
      <c r="R40" s="544">
        <v>4076.1087314929723</v>
      </c>
      <c r="S40" s="544">
        <v>6309.7701037815141</v>
      </c>
      <c r="T40" s="544">
        <v>364519.88322303793</v>
      </c>
      <c r="U40" s="544">
        <v>412371</v>
      </c>
      <c r="V40" s="544">
        <v>6688931907</v>
      </c>
      <c r="W40" s="544">
        <v>417814</v>
      </c>
      <c r="X40" s="544">
        <v>7090403</v>
      </c>
      <c r="Y40" s="544">
        <v>446.92944399999999</v>
      </c>
      <c r="Z40" s="544">
        <v>7293</v>
      </c>
      <c r="AA40" s="544">
        <v>561</v>
      </c>
      <c r="AB40" s="544">
        <v>2102701</v>
      </c>
      <c r="AC40" s="529">
        <v>2242898.0639999998</v>
      </c>
      <c r="AD40" s="529">
        <v>1241543</v>
      </c>
      <c r="AE40" s="529">
        <v>839683</v>
      </c>
      <c r="AF40" s="529">
        <v>1083394.2439999999</v>
      </c>
      <c r="AG40" s="529">
        <v>10696</v>
      </c>
      <c r="AH40" s="529">
        <v>7399.2752634279286</v>
      </c>
      <c r="AI40" s="529">
        <v>1507</v>
      </c>
      <c r="AJ40" s="529">
        <v>11.156133020000011</v>
      </c>
      <c r="AK40" s="529">
        <v>2069</v>
      </c>
      <c r="AL40" s="529">
        <v>12317.018476706015</v>
      </c>
      <c r="AM40" s="529">
        <v>8556</v>
      </c>
      <c r="AN40" s="529">
        <v>11715.491600086902</v>
      </c>
      <c r="AO40" s="529">
        <v>5344967814</v>
      </c>
      <c r="AP40" s="529">
        <v>1766607530.55</v>
      </c>
      <c r="AQ40" s="529">
        <v>1989388.7981799967</v>
      </c>
      <c r="AR40" s="529">
        <v>340200.76220501494</v>
      </c>
      <c r="AS40" s="529">
        <v>204.88288181366801</v>
      </c>
    </row>
    <row r="41" spans="1:45" ht="12.75" customHeight="1">
      <c r="A41" s="536"/>
      <c r="B41" s="537"/>
      <c r="C41" s="537"/>
      <c r="D41" s="537" t="s">
        <v>19</v>
      </c>
      <c r="E41" s="537"/>
      <c r="F41" s="537"/>
      <c r="G41" s="537">
        <v>1044</v>
      </c>
      <c r="H41" s="529"/>
      <c r="I41" s="538">
        <v>1044</v>
      </c>
      <c r="J41" s="544">
        <v>1992851.889</v>
      </c>
      <c r="K41" s="544">
        <v>1740.51101715816</v>
      </c>
      <c r="L41" s="544">
        <v>35086</v>
      </c>
      <c r="M41" s="544">
        <v>3241127.8134182859</v>
      </c>
      <c r="N41" s="544">
        <v>1764089.6415515225</v>
      </c>
      <c r="O41" s="544">
        <v>575124</v>
      </c>
      <c r="P41" s="544">
        <v>9833.2074504959655</v>
      </c>
      <c r="Q41" s="544">
        <v>36510823</v>
      </c>
      <c r="R41" s="544">
        <v>6902.0061447020016</v>
      </c>
      <c r="S41" s="544">
        <v>7997.2702521714946</v>
      </c>
      <c r="T41" s="544">
        <v>1570187.0358638535</v>
      </c>
      <c r="U41" s="544">
        <v>577613</v>
      </c>
      <c r="V41" s="544">
        <v>34713159531.989998</v>
      </c>
      <c r="W41" s="544">
        <v>8273753</v>
      </c>
      <c r="X41" s="544">
        <v>528439</v>
      </c>
      <c r="Y41" s="544">
        <v>1045.7234619999999</v>
      </c>
      <c r="Z41" s="544">
        <v>11241</v>
      </c>
      <c r="AA41" s="544">
        <v>2065</v>
      </c>
      <c r="AB41" s="544">
        <v>10170709</v>
      </c>
      <c r="AC41" s="529">
        <v>22137649.052999999</v>
      </c>
      <c r="AD41" s="529">
        <v>19375571</v>
      </c>
      <c r="AE41" s="529">
        <v>15298447.567643</v>
      </c>
      <c r="AF41" s="529">
        <v>9807837.0250000004</v>
      </c>
      <c r="AG41" s="529">
        <v>44326.458803604539</v>
      </c>
      <c r="AH41" s="529">
        <v>57892.213481436091</v>
      </c>
      <c r="AI41" s="529">
        <v>1493</v>
      </c>
      <c r="AJ41" s="529">
        <v>1671.2766910103273</v>
      </c>
      <c r="AK41" s="529">
        <v>25098.848082</v>
      </c>
      <c r="AL41" s="529">
        <v>16255.679375054104</v>
      </c>
      <c r="AM41" s="529">
        <v>14739</v>
      </c>
      <c r="AN41" s="529">
        <v>59825.130848052402</v>
      </c>
      <c r="AO41" s="529">
        <v>2353809211</v>
      </c>
      <c r="AP41" s="529">
        <v>5548524926.7371597</v>
      </c>
      <c r="AQ41" s="529">
        <v>2670657.8238100521</v>
      </c>
      <c r="AR41" s="529">
        <v>92984.241126521432</v>
      </c>
      <c r="AS41" s="529">
        <v>344.594209791156</v>
      </c>
    </row>
    <row r="42" spans="1:45">
      <c r="A42" s="536"/>
      <c r="B42" s="537"/>
      <c r="C42" s="537"/>
      <c r="D42" s="545" t="s">
        <v>122</v>
      </c>
      <c r="E42" s="537"/>
      <c r="F42" s="537"/>
      <c r="G42" s="537">
        <v>1045</v>
      </c>
      <c r="H42" s="529"/>
      <c r="I42" s="538">
        <v>1045</v>
      </c>
      <c r="J42" s="544">
        <v>17315805.36609</v>
      </c>
      <c r="K42" s="544">
        <v>47059.110814176864</v>
      </c>
      <c r="L42" s="544">
        <v>353538</v>
      </c>
      <c r="M42" s="544">
        <v>44588207.570282079</v>
      </c>
      <c r="N42" s="544">
        <v>8788156.7643426284</v>
      </c>
      <c r="O42" s="544">
        <v>6775354</v>
      </c>
      <c r="P42" s="544">
        <v>96431.298813753732</v>
      </c>
      <c r="Q42" s="544">
        <v>121491735</v>
      </c>
      <c r="R42" s="544">
        <v>67100.575256720738</v>
      </c>
      <c r="S42" s="544">
        <v>166024.65697749544</v>
      </c>
      <c r="T42" s="544">
        <v>53058220.072708815</v>
      </c>
      <c r="U42" s="544">
        <v>21518523</v>
      </c>
      <c r="V42" s="544">
        <v>162938155202.35001</v>
      </c>
      <c r="W42" s="544">
        <v>145310577.8761667</v>
      </c>
      <c r="X42" s="544">
        <v>147286190</v>
      </c>
      <c r="Y42" s="544">
        <v>75132.811691999988</v>
      </c>
      <c r="Z42" s="544">
        <v>132974.366408</v>
      </c>
      <c r="AA42" s="544">
        <v>22346</v>
      </c>
      <c r="AB42" s="544">
        <v>156199956.05882198</v>
      </c>
      <c r="AC42" s="529">
        <v>154562163.28384987</v>
      </c>
      <c r="AD42" s="529">
        <v>98850542</v>
      </c>
      <c r="AE42" s="529">
        <v>240051837.04532138</v>
      </c>
      <c r="AF42" s="529">
        <v>101508127.3154</v>
      </c>
      <c r="AG42" s="529">
        <v>149048.96433225999</v>
      </c>
      <c r="AH42" s="529">
        <v>280112.12182835356</v>
      </c>
      <c r="AI42" s="529">
        <v>46002</v>
      </c>
      <c r="AJ42" s="529">
        <v>2964.7428726017488</v>
      </c>
      <c r="AK42" s="529">
        <v>96417.190581999996</v>
      </c>
      <c r="AL42" s="529">
        <v>132305.64785677652</v>
      </c>
      <c r="AM42" s="529">
        <v>76084.854866380017</v>
      </c>
      <c r="AN42" s="529">
        <v>227571.42683373677</v>
      </c>
      <c r="AO42" s="529">
        <v>152338564500</v>
      </c>
      <c r="AP42" s="529">
        <v>95473743833.877167</v>
      </c>
      <c r="AQ42" s="529">
        <v>49754006.948220044</v>
      </c>
      <c r="AR42" s="529">
        <v>5179013.0033315364</v>
      </c>
      <c r="AS42" s="529">
        <v>122443.6622247831</v>
      </c>
    </row>
    <row r="43" spans="1:45">
      <c r="A43" s="536"/>
      <c r="B43" s="537" t="s">
        <v>196</v>
      </c>
      <c r="C43" s="537" t="s">
        <v>423</v>
      </c>
      <c r="D43" s="537" t="s">
        <v>424</v>
      </c>
      <c r="E43" s="537"/>
      <c r="F43" s="537"/>
      <c r="G43" s="537">
        <v>1046</v>
      </c>
      <c r="H43" s="529"/>
      <c r="I43" s="538">
        <v>1046</v>
      </c>
      <c r="J43" s="544">
        <v>12031710.457979999</v>
      </c>
      <c r="K43" s="544">
        <v>30122.584715757544</v>
      </c>
      <c r="L43" s="544">
        <v>54414</v>
      </c>
      <c r="M43" s="544">
        <v>29423023</v>
      </c>
      <c r="N43" s="544">
        <v>2801544.4382824996</v>
      </c>
      <c r="O43" s="544">
        <v>1954898</v>
      </c>
      <c r="P43" s="544">
        <v>60040.569000000003</v>
      </c>
      <c r="Q43" s="544">
        <v>19268677</v>
      </c>
      <c r="R43" s="544">
        <v>29605.047999999999</v>
      </c>
      <c r="S43" s="544">
        <v>28002.135489289449</v>
      </c>
      <c r="T43" s="544">
        <v>19724143.402794529</v>
      </c>
      <c r="U43" s="544">
        <v>633848</v>
      </c>
      <c r="V43" s="544">
        <v>43492908724.050003</v>
      </c>
      <c r="W43" s="544">
        <v>18574071.884970564</v>
      </c>
      <c r="X43" s="544">
        <v>67626831</v>
      </c>
      <c r="Y43" s="544">
        <v>8104.8774119999998</v>
      </c>
      <c r="Z43" s="544">
        <v>32031.215</v>
      </c>
      <c r="AA43" s="544">
        <v>4539</v>
      </c>
      <c r="AB43" s="544">
        <v>174928224.62354699</v>
      </c>
      <c r="AC43" s="529">
        <v>112111977.00518759</v>
      </c>
      <c r="AD43" s="529">
        <v>19537906</v>
      </c>
      <c r="AE43" s="529">
        <v>36531662.468249075</v>
      </c>
      <c r="AF43" s="529">
        <v>42438485</v>
      </c>
      <c r="AG43" s="529">
        <v>9893.9519360453742</v>
      </c>
      <c r="AH43" s="529">
        <v>50730.236593564317</v>
      </c>
      <c r="AI43" s="529">
        <v>5567</v>
      </c>
      <c r="AJ43" s="529">
        <v>1541.0073444017589</v>
      </c>
      <c r="AK43" s="529">
        <v>18492</v>
      </c>
      <c r="AL43" s="529">
        <v>42492.264011722567</v>
      </c>
      <c r="AM43" s="529">
        <v>18795.756599180007</v>
      </c>
      <c r="AN43" s="529">
        <v>54643.322046373301</v>
      </c>
      <c r="AO43" s="529">
        <v>52635587732</v>
      </c>
      <c r="AP43" s="529">
        <v>68871540236.740005</v>
      </c>
      <c r="AQ43" s="529">
        <v>52694281.065530002</v>
      </c>
      <c r="AR43" s="529">
        <v>6734012</v>
      </c>
      <c r="AS43" s="529">
        <v>1536.8471318700001</v>
      </c>
    </row>
    <row r="44" spans="1:45">
      <c r="A44" s="536"/>
      <c r="B44" s="537"/>
      <c r="C44" s="537"/>
      <c r="D44" s="537" t="s">
        <v>426</v>
      </c>
      <c r="E44" s="537"/>
      <c r="F44" s="537"/>
      <c r="G44" s="537">
        <v>1047</v>
      </c>
      <c r="H44" s="529"/>
      <c r="I44" s="538">
        <v>1047</v>
      </c>
      <c r="J44" s="544">
        <v>9816898.5728900004</v>
      </c>
      <c r="K44" s="544">
        <v>43595.200892989393</v>
      </c>
      <c r="L44" s="544">
        <v>161945</v>
      </c>
      <c r="M44" s="544">
        <v>29628187</v>
      </c>
      <c r="N44" s="544">
        <v>10767130.965261657</v>
      </c>
      <c r="O44" s="544">
        <v>12730262</v>
      </c>
      <c r="P44" s="544">
        <v>54260.743000000002</v>
      </c>
      <c r="Q44" s="544">
        <v>107659748</v>
      </c>
      <c r="R44" s="544">
        <v>36579.903999999995</v>
      </c>
      <c r="S44" s="544">
        <v>82517.772978138193</v>
      </c>
      <c r="T44" s="544">
        <v>38214623.166956998</v>
      </c>
      <c r="U44" s="544">
        <v>1218495</v>
      </c>
      <c r="V44" s="544">
        <v>48391542535.909996</v>
      </c>
      <c r="W44" s="544">
        <v>37300933.725972638</v>
      </c>
      <c r="X44" s="544">
        <v>102828262</v>
      </c>
      <c r="Y44" s="544">
        <v>31300.011300999999</v>
      </c>
      <c r="Z44" s="544">
        <v>66132.057000000001</v>
      </c>
      <c r="AA44" s="544">
        <v>29385</v>
      </c>
      <c r="AB44" s="544">
        <v>70820569.040959984</v>
      </c>
      <c r="AC44" s="529">
        <v>39651951.37071614</v>
      </c>
      <c r="AD44" s="529">
        <v>21791237</v>
      </c>
      <c r="AE44" s="529">
        <v>243403750.04737207</v>
      </c>
      <c r="AF44" s="529">
        <v>77241617</v>
      </c>
      <c r="AG44" s="529">
        <v>70820.26458347321</v>
      </c>
      <c r="AH44" s="529">
        <v>153479.76184701623</v>
      </c>
      <c r="AI44" s="529">
        <v>50815</v>
      </c>
      <c r="AJ44" s="529">
        <v>569.88550936999991</v>
      </c>
      <c r="AK44" s="529">
        <v>62487.773000000001</v>
      </c>
      <c r="AL44" s="529">
        <v>87604.317180226062</v>
      </c>
      <c r="AM44" s="529">
        <v>42283.75037853</v>
      </c>
      <c r="AN44" s="529">
        <v>56504.299573734002</v>
      </c>
      <c r="AO44" s="529">
        <v>33163984063</v>
      </c>
      <c r="AP44" s="529">
        <v>16039766791.59</v>
      </c>
      <c r="AQ44" s="529">
        <v>28676834.414050002</v>
      </c>
      <c r="AR44" s="529">
        <v>13720785</v>
      </c>
      <c r="AS44" s="529">
        <v>9683.64773608</v>
      </c>
    </row>
    <row r="45" spans="1:45">
      <c r="A45" s="536"/>
      <c r="B45" s="537"/>
      <c r="C45" s="537"/>
      <c r="D45" s="537" t="s">
        <v>428</v>
      </c>
      <c r="E45" s="537"/>
      <c r="F45" s="537"/>
      <c r="G45" s="537">
        <v>1105</v>
      </c>
      <c r="H45" s="529"/>
      <c r="I45" s="538">
        <v>1105</v>
      </c>
      <c r="J45" s="544">
        <v>0</v>
      </c>
      <c r="K45" s="544">
        <v>0</v>
      </c>
      <c r="L45" s="544">
        <v>0</v>
      </c>
      <c r="M45" s="544">
        <v>0</v>
      </c>
      <c r="N45" s="544">
        <v>0</v>
      </c>
      <c r="O45" s="544">
        <v>249487</v>
      </c>
      <c r="P45" s="544">
        <v>0</v>
      </c>
      <c r="Q45" s="544">
        <v>0</v>
      </c>
      <c r="R45" s="544">
        <v>0</v>
      </c>
      <c r="S45" s="544">
        <v>0</v>
      </c>
      <c r="T45" s="544">
        <v>0</v>
      </c>
      <c r="U45" s="544">
        <v>3284188</v>
      </c>
      <c r="V45" s="544">
        <v>0</v>
      </c>
      <c r="W45" s="544">
        <v>35453029.884026699</v>
      </c>
      <c r="X45" s="544">
        <v>0</v>
      </c>
      <c r="Y45" s="544">
        <v>0</v>
      </c>
      <c r="Z45" s="544">
        <v>0</v>
      </c>
      <c r="AA45" s="544">
        <v>1458</v>
      </c>
      <c r="AB45" s="544">
        <v>0</v>
      </c>
      <c r="AC45" s="529">
        <v>0</v>
      </c>
      <c r="AD45" s="529">
        <v>0</v>
      </c>
      <c r="AE45" s="529">
        <v>0</v>
      </c>
      <c r="AF45" s="529">
        <v>628467</v>
      </c>
      <c r="AG45" s="529">
        <v>0</v>
      </c>
      <c r="AH45" s="529">
        <v>2853.4244526585976</v>
      </c>
      <c r="AI45" s="529">
        <v>0</v>
      </c>
      <c r="AJ45" s="529">
        <v>0</v>
      </c>
      <c r="AK45" s="529">
        <v>0</v>
      </c>
      <c r="AL45" s="529">
        <v>0</v>
      </c>
      <c r="AM45" s="529">
        <v>0</v>
      </c>
      <c r="AN45" s="529">
        <v>20613.1832287164</v>
      </c>
      <c r="AO45" s="529">
        <v>87817286791</v>
      </c>
      <c r="AP45" s="529">
        <v>595718478.91999996</v>
      </c>
      <c r="AQ45" s="529">
        <v>0</v>
      </c>
      <c r="AR45" s="529">
        <v>0</v>
      </c>
      <c r="AS45" s="529">
        <v>0</v>
      </c>
    </row>
    <row r="46" spans="1:45">
      <c r="A46" s="536"/>
      <c r="B46" s="537"/>
      <c r="C46" s="537"/>
      <c r="D46" s="537" t="s">
        <v>430</v>
      </c>
      <c r="E46" s="537"/>
      <c r="F46" s="537"/>
      <c r="G46" s="537">
        <v>1048</v>
      </c>
      <c r="H46" s="529"/>
      <c r="I46" s="538">
        <v>1048</v>
      </c>
      <c r="J46" s="544">
        <v>89941.46488</v>
      </c>
      <c r="K46" s="544">
        <v>0</v>
      </c>
      <c r="L46" s="544">
        <v>0</v>
      </c>
      <c r="M46" s="544">
        <v>3437513</v>
      </c>
      <c r="N46" s="544">
        <v>953766.22460000229</v>
      </c>
      <c r="O46" s="544">
        <v>0</v>
      </c>
      <c r="P46" s="544">
        <v>11328.393</v>
      </c>
      <c r="Q46" s="544">
        <v>1643054</v>
      </c>
      <c r="R46" s="544">
        <v>13654.418000000001</v>
      </c>
      <c r="S46" s="544">
        <v>3201.6833425392324</v>
      </c>
      <c r="T46" s="544">
        <v>84157</v>
      </c>
      <c r="U46" s="544">
        <v>1136048</v>
      </c>
      <c r="V46" s="544">
        <v>26110418281.32</v>
      </c>
      <c r="W46" s="544">
        <v>0</v>
      </c>
      <c r="X46" s="544">
        <v>7596628</v>
      </c>
      <c r="Y46" s="544">
        <v>222</v>
      </c>
      <c r="Z46" s="544">
        <v>0</v>
      </c>
      <c r="AA46" s="544">
        <v>0</v>
      </c>
      <c r="AB46" s="544">
        <v>0</v>
      </c>
      <c r="AC46" s="529">
        <v>0</v>
      </c>
      <c r="AD46" s="529">
        <v>0</v>
      </c>
      <c r="AE46" s="529">
        <v>9336917.5309798848</v>
      </c>
      <c r="AF46" s="529">
        <v>0</v>
      </c>
      <c r="AG46" s="529">
        <v>0</v>
      </c>
      <c r="AH46" s="529">
        <v>5785.0870911237516</v>
      </c>
      <c r="AI46" s="529">
        <v>0</v>
      </c>
      <c r="AJ46" s="529">
        <v>0</v>
      </c>
      <c r="AK46" s="529">
        <v>0</v>
      </c>
      <c r="AL46" s="529">
        <v>0</v>
      </c>
      <c r="AM46" s="529">
        <v>0</v>
      </c>
      <c r="AN46" s="529">
        <v>0</v>
      </c>
      <c r="AO46" s="529">
        <v>387947908</v>
      </c>
      <c r="AP46" s="529">
        <v>201677000</v>
      </c>
      <c r="AQ46" s="529">
        <v>241971.01330000002</v>
      </c>
      <c r="AR46" s="529">
        <v>0</v>
      </c>
      <c r="AS46" s="529">
        <v>0</v>
      </c>
    </row>
    <row r="47" spans="1:45">
      <c r="A47" s="536"/>
      <c r="B47" s="537"/>
      <c r="C47" s="537"/>
      <c r="D47" s="537" t="s">
        <v>674</v>
      </c>
      <c r="E47" s="537"/>
      <c r="F47" s="537"/>
      <c r="G47" s="537">
        <v>1214</v>
      </c>
      <c r="H47" s="529"/>
      <c r="I47" s="538">
        <v>1214</v>
      </c>
      <c r="J47" s="544">
        <v>10205.805</v>
      </c>
      <c r="K47" s="544">
        <v>1066.5296116212121</v>
      </c>
      <c r="L47" s="544">
        <v>346</v>
      </c>
      <c r="M47" s="544">
        <v>443197.11532300879</v>
      </c>
      <c r="N47" s="544">
        <v>10497286.637990002</v>
      </c>
      <c r="O47" s="544">
        <v>22871</v>
      </c>
      <c r="P47" s="544">
        <v>472.214238134033</v>
      </c>
      <c r="Q47" s="544">
        <v>1400460</v>
      </c>
      <c r="R47" s="544">
        <v>19797.171121593841</v>
      </c>
      <c r="S47" s="544">
        <v>5550.9473475316772</v>
      </c>
      <c r="T47" s="544">
        <v>340178.67665876303</v>
      </c>
      <c r="U47" s="544">
        <v>366499</v>
      </c>
      <c r="V47" s="544">
        <v>27891626750</v>
      </c>
      <c r="W47" s="544">
        <v>1338736.8934621282</v>
      </c>
      <c r="X47" s="544">
        <v>2908528</v>
      </c>
      <c r="Y47" s="544">
        <v>1047.0133000000001</v>
      </c>
      <c r="Z47" s="544">
        <v>3498</v>
      </c>
      <c r="AA47" s="544">
        <v>1018</v>
      </c>
      <c r="AB47" s="544">
        <v>1373539</v>
      </c>
      <c r="AC47" s="529">
        <v>580528.36676400015</v>
      </c>
      <c r="AD47" s="529">
        <v>385170</v>
      </c>
      <c r="AE47" s="529">
        <v>10012428</v>
      </c>
      <c r="AF47" s="529">
        <v>114901</v>
      </c>
      <c r="AG47" s="529">
        <v>21744.585423549568</v>
      </c>
      <c r="AH47" s="529">
        <v>12237.820184071477</v>
      </c>
      <c r="AI47" s="529">
        <v>1472</v>
      </c>
      <c r="AJ47" s="529">
        <v>0.40746881241106986</v>
      </c>
      <c r="AK47" s="529">
        <v>1719.068164</v>
      </c>
      <c r="AL47" s="529">
        <v>2177.093440596559</v>
      </c>
      <c r="AM47" s="529">
        <v>1407</v>
      </c>
      <c r="AN47" s="529">
        <v>71177.866186189698</v>
      </c>
      <c r="AO47" s="529">
        <v>1773248700</v>
      </c>
      <c r="AP47" s="529">
        <v>121683919.78935584</v>
      </c>
      <c r="AQ47" s="529">
        <v>4734521.2020599982</v>
      </c>
      <c r="AR47" s="529">
        <v>53805</v>
      </c>
      <c r="AS47" s="529">
        <v>4.4988384474163503</v>
      </c>
    </row>
    <row r="48" spans="1:45">
      <c r="A48" s="536"/>
      <c r="B48" s="537"/>
      <c r="C48" s="537" t="s">
        <v>431</v>
      </c>
      <c r="D48" s="537" t="s">
        <v>149</v>
      </c>
      <c r="E48" s="537"/>
      <c r="F48" s="537"/>
      <c r="G48" s="537">
        <v>1050</v>
      </c>
      <c r="H48" s="529"/>
      <c r="I48" s="538">
        <v>1050</v>
      </c>
      <c r="J48" s="544">
        <v>1664128.922</v>
      </c>
      <c r="K48" s="544">
        <v>3558.4734422930796</v>
      </c>
      <c r="L48" s="544">
        <v>2346</v>
      </c>
      <c r="M48" s="544">
        <v>5258843.651863534</v>
      </c>
      <c r="N48" s="544">
        <v>94512.003569999972</v>
      </c>
      <c r="O48" s="544">
        <v>129010</v>
      </c>
      <c r="P48" s="544">
        <v>4816</v>
      </c>
      <c r="Q48" s="544">
        <v>5918348</v>
      </c>
      <c r="R48" s="544">
        <v>4618.8019887679347</v>
      </c>
      <c r="S48" s="544">
        <v>15654.045313000001</v>
      </c>
      <c r="T48" s="544">
        <v>143389.02268488205</v>
      </c>
      <c r="U48" s="544">
        <v>104822</v>
      </c>
      <c r="V48" s="544">
        <v>7168140571</v>
      </c>
      <c r="W48" s="544">
        <v>475988</v>
      </c>
      <c r="X48" s="544">
        <v>8507491</v>
      </c>
      <c r="Y48" s="544">
        <v>185.53394</v>
      </c>
      <c r="Z48" s="544">
        <v>8372</v>
      </c>
      <c r="AA48" s="544">
        <v>530</v>
      </c>
      <c r="AB48" s="544">
        <v>21087751</v>
      </c>
      <c r="AC48" s="529">
        <v>415019.64899999998</v>
      </c>
      <c r="AD48" s="529">
        <v>1206876</v>
      </c>
      <c r="AE48" s="529">
        <v>3036787</v>
      </c>
      <c r="AF48" s="529">
        <v>3156422.4419999998</v>
      </c>
      <c r="AG48" s="529">
        <v>14571</v>
      </c>
      <c r="AH48" s="529">
        <v>6398.6776368061674</v>
      </c>
      <c r="AI48" s="529">
        <v>647</v>
      </c>
      <c r="AJ48" s="529">
        <v>80.044111449999988</v>
      </c>
      <c r="AK48" s="529">
        <v>2091</v>
      </c>
      <c r="AL48" s="529">
        <v>16305.347752280057</v>
      </c>
      <c r="AM48" s="529">
        <v>7086</v>
      </c>
      <c r="AN48" s="529">
        <v>14358.659886868601</v>
      </c>
      <c r="AO48" s="529">
        <v>1828975423</v>
      </c>
      <c r="AP48" s="529">
        <v>2171464271.3899999</v>
      </c>
      <c r="AQ48" s="529">
        <v>1270452.4577799982</v>
      </c>
      <c r="AR48" s="529">
        <v>11961.079328842246</v>
      </c>
      <c r="AS48" s="529">
        <v>164.623319104713</v>
      </c>
    </row>
    <row r="49" spans="1:45">
      <c r="A49" s="536"/>
      <c r="B49" s="537"/>
      <c r="C49" s="537"/>
      <c r="D49" s="537" t="s">
        <v>19</v>
      </c>
      <c r="E49" s="537"/>
      <c r="F49" s="537"/>
      <c r="G49" s="537">
        <v>1051</v>
      </c>
      <c r="H49" s="529"/>
      <c r="I49" s="538">
        <v>1051</v>
      </c>
      <c r="J49" s="544">
        <v>303579.27</v>
      </c>
      <c r="K49" s="544">
        <v>2266.1740001370804</v>
      </c>
      <c r="L49" s="544">
        <v>28239</v>
      </c>
      <c r="M49" s="544">
        <v>4610514.5663005719</v>
      </c>
      <c r="N49" s="544">
        <v>293712.25731325999</v>
      </c>
      <c r="O49" s="544">
        <v>131788</v>
      </c>
      <c r="P49" s="544">
        <v>20291.237322340898</v>
      </c>
      <c r="Q49" s="544">
        <v>36510823</v>
      </c>
      <c r="R49" s="544">
        <v>7316.2718847013966</v>
      </c>
      <c r="S49" s="544">
        <v>5443.4558779999998</v>
      </c>
      <c r="T49" s="544">
        <v>977846.13468228769</v>
      </c>
      <c r="U49" s="544">
        <v>38073</v>
      </c>
      <c r="V49" s="544">
        <v>19855972953.139999</v>
      </c>
      <c r="W49" s="544">
        <v>2604043</v>
      </c>
      <c r="X49" s="544">
        <v>528793</v>
      </c>
      <c r="Y49" s="544">
        <v>574.25043600000004</v>
      </c>
      <c r="Z49" s="544">
        <v>3879</v>
      </c>
      <c r="AA49" s="544">
        <v>7327</v>
      </c>
      <c r="AB49" s="544">
        <v>11180460</v>
      </c>
      <c r="AC49" s="529">
        <v>877135.79</v>
      </c>
      <c r="AD49" s="529">
        <v>3786592</v>
      </c>
      <c r="AE49" s="529">
        <v>11980941.110777</v>
      </c>
      <c r="AF49" s="529">
        <v>5506038.5159999998</v>
      </c>
      <c r="AG49" s="529">
        <v>48216.779744790394</v>
      </c>
      <c r="AH49" s="529">
        <v>34343.588252086949</v>
      </c>
      <c r="AI49" s="529">
        <v>9083</v>
      </c>
      <c r="AJ49" s="529">
        <v>134.30239779399994</v>
      </c>
      <c r="AK49" s="529">
        <v>22193.422135000001</v>
      </c>
      <c r="AL49" s="529">
        <v>7756.1835173745158</v>
      </c>
      <c r="AM49" s="529">
        <v>12982</v>
      </c>
      <c r="AN49" s="529">
        <v>61789.280895808195</v>
      </c>
      <c r="AO49" s="529">
        <v>1857790298</v>
      </c>
      <c r="AP49" s="529">
        <v>2555229728.2063298</v>
      </c>
      <c r="AQ49" s="529">
        <v>1489975.9666000037</v>
      </c>
      <c r="AR49" s="529">
        <v>4469.6739904775213</v>
      </c>
      <c r="AS49" s="529">
        <v>224.07277815664301</v>
      </c>
    </row>
    <row r="50" spans="1:45">
      <c r="A50" s="536"/>
      <c r="B50" s="537"/>
      <c r="C50" s="537"/>
      <c r="D50" s="537" t="s">
        <v>434</v>
      </c>
      <c r="E50" s="537"/>
      <c r="F50" s="537"/>
      <c r="G50" s="537">
        <v>1052</v>
      </c>
      <c r="H50" s="529"/>
      <c r="I50" s="538">
        <v>1052</v>
      </c>
      <c r="J50" s="544">
        <v>23916464.49275</v>
      </c>
      <c r="K50" s="544">
        <v>80608.962662798309</v>
      </c>
      <c r="L50" s="544">
        <v>247290</v>
      </c>
      <c r="M50" s="544">
        <v>72801278.333487108</v>
      </c>
      <c r="N50" s="544">
        <v>25407952.527017418</v>
      </c>
      <c r="O50" s="544">
        <v>15218316</v>
      </c>
      <c r="P50" s="544">
        <v>151209.15656047495</v>
      </c>
      <c r="Q50" s="544">
        <v>172401110</v>
      </c>
      <c r="R50" s="544">
        <v>111571.61499506317</v>
      </c>
      <c r="S50" s="544">
        <v>140370.04034849856</v>
      </c>
      <c r="T50" s="544">
        <v>59484337.403777465</v>
      </c>
      <c r="U50" s="544">
        <v>6781973</v>
      </c>
      <c r="V50" s="544">
        <v>172910609815.41998</v>
      </c>
      <c r="W50" s="544">
        <v>95746803.388432011</v>
      </c>
      <c r="X50" s="544">
        <v>189996533</v>
      </c>
      <c r="Y50" s="544">
        <v>41433.686389000002</v>
      </c>
      <c r="Z50" s="544">
        <v>113912.272</v>
      </c>
      <c r="AA50" s="544">
        <v>44257</v>
      </c>
      <c r="AB50" s="544">
        <v>279390543.66450697</v>
      </c>
      <c r="AC50" s="529">
        <v>153636612.18166772</v>
      </c>
      <c r="AD50" s="529">
        <v>46707781</v>
      </c>
      <c r="AE50" s="529">
        <v>314302486.15737802</v>
      </c>
      <c r="AF50" s="529">
        <v>129085930.958</v>
      </c>
      <c r="AG50" s="529">
        <v>165246.58168785853</v>
      </c>
      <c r="AH50" s="529">
        <v>265828.59605732746</v>
      </c>
      <c r="AI50" s="529">
        <v>67584</v>
      </c>
      <c r="AJ50" s="529">
        <v>2325.6468318281695</v>
      </c>
      <c r="AK50" s="529">
        <v>106983.263299</v>
      </c>
      <c r="AL50" s="529">
        <v>156335.20590219976</v>
      </c>
      <c r="AM50" s="529">
        <v>82554.50697771</v>
      </c>
      <c r="AN50" s="529">
        <v>279086.61181769019</v>
      </c>
      <c r="AO50" s="529">
        <v>179464820915</v>
      </c>
      <c r="AP50" s="529">
        <v>90557080426.635681</v>
      </c>
      <c r="AQ50" s="529">
        <v>89108036.119320005</v>
      </c>
      <c r="AR50" s="529">
        <v>20525032.753319319</v>
      </c>
      <c r="AS50" s="529">
        <v>11613.689803658772</v>
      </c>
    </row>
    <row r="51" spans="1:45" ht="12.75" customHeight="1">
      <c r="A51" s="536"/>
      <c r="B51" s="537" t="s">
        <v>197</v>
      </c>
      <c r="C51" s="537"/>
      <c r="D51" s="537" t="s">
        <v>25</v>
      </c>
      <c r="E51" s="537"/>
      <c r="F51" s="537"/>
      <c r="G51" s="537">
        <v>1053</v>
      </c>
      <c r="H51" s="529"/>
      <c r="I51" s="538">
        <v>1053</v>
      </c>
      <c r="J51" s="544">
        <v>9115836.8876499999</v>
      </c>
      <c r="K51" s="544">
        <v>7227.2093723400003</v>
      </c>
      <c r="L51" s="544">
        <v>962634</v>
      </c>
      <c r="M51" s="544">
        <v>19416970</v>
      </c>
      <c r="N51" s="544">
        <v>22157238.190362461</v>
      </c>
      <c r="O51" s="544">
        <v>13206925</v>
      </c>
      <c r="P51" s="544">
        <v>87683.547999999995</v>
      </c>
      <c r="Q51" s="544">
        <v>16504821</v>
      </c>
      <c r="R51" s="544">
        <v>95886.907000000007</v>
      </c>
      <c r="S51" s="544">
        <v>42203.623490364</v>
      </c>
      <c r="T51" s="544">
        <v>32418789</v>
      </c>
      <c r="U51" s="544">
        <v>4813380</v>
      </c>
      <c r="V51" s="544">
        <v>38713958171.25</v>
      </c>
      <c r="W51" s="544">
        <v>16899510.394000001</v>
      </c>
      <c r="X51" s="544">
        <v>29453761</v>
      </c>
      <c r="Y51" s="544">
        <v>31958</v>
      </c>
      <c r="Z51" s="544">
        <v>32188.662</v>
      </c>
      <c r="AA51" s="544">
        <v>2462</v>
      </c>
      <c r="AB51" s="544">
        <v>519769441.80487001</v>
      </c>
      <c r="AC51" s="529">
        <v>621958282.87828004</v>
      </c>
      <c r="AD51" s="529">
        <v>111701000</v>
      </c>
      <c r="AE51" s="529">
        <v>333832560.15720129</v>
      </c>
      <c r="AF51" s="529">
        <v>525038352</v>
      </c>
      <c r="AG51" s="529">
        <v>13945.110643380001</v>
      </c>
      <c r="AH51" s="529">
        <v>7778.7299119859499</v>
      </c>
      <c r="AI51" s="529">
        <v>26132</v>
      </c>
      <c r="AJ51" s="529">
        <v>18508.068831050001</v>
      </c>
      <c r="AK51" s="529">
        <v>6704</v>
      </c>
      <c r="AL51" s="529">
        <v>0</v>
      </c>
      <c r="AM51" s="529">
        <v>17237.328681909999</v>
      </c>
      <c r="AN51" s="529">
        <v>22169.101544443598</v>
      </c>
      <c r="AO51" s="529">
        <v>30789540120</v>
      </c>
      <c r="AP51" s="529">
        <v>14079109228.83</v>
      </c>
      <c r="AQ51" s="529">
        <v>15360175.03875</v>
      </c>
      <c r="AR51" s="529">
        <v>13965124</v>
      </c>
      <c r="AS51" s="529">
        <v>1267481</v>
      </c>
    </row>
    <row r="52" spans="1:45">
      <c r="A52" s="536"/>
      <c r="B52" s="537"/>
      <c r="C52" s="537"/>
      <c r="D52" s="537" t="s">
        <v>26</v>
      </c>
      <c r="E52" s="537"/>
      <c r="F52" s="537"/>
      <c r="G52" s="537">
        <v>1054</v>
      </c>
      <c r="H52" s="529"/>
      <c r="I52" s="538">
        <v>1054</v>
      </c>
      <c r="J52" s="544">
        <v>9047996.4210700002</v>
      </c>
      <c r="K52" s="544">
        <v>770.84942362761615</v>
      </c>
      <c r="L52" s="544">
        <v>132270</v>
      </c>
      <c r="M52" s="544">
        <v>23334987</v>
      </c>
      <c r="N52" s="544">
        <v>3546289.9959800001</v>
      </c>
      <c r="O52" s="544">
        <v>4843573</v>
      </c>
      <c r="P52" s="544">
        <v>92235.19008765</v>
      </c>
      <c r="Q52" s="544">
        <v>86935555</v>
      </c>
      <c r="R52" s="544">
        <v>80130.403000000006</v>
      </c>
      <c r="S52" s="544">
        <v>61295.244685317994</v>
      </c>
      <c r="T52" s="544">
        <v>48297234.269184366</v>
      </c>
      <c r="U52" s="544">
        <v>1391884</v>
      </c>
      <c r="V52" s="544">
        <v>107820167709.95</v>
      </c>
      <c r="W52" s="544">
        <v>57734236.678000003</v>
      </c>
      <c r="X52" s="544">
        <v>51291490</v>
      </c>
      <c r="Y52" s="544">
        <v>28751</v>
      </c>
      <c r="Z52" s="544">
        <v>40679.810060023112</v>
      </c>
      <c r="AA52" s="544">
        <v>86743</v>
      </c>
      <c r="AB52" s="544">
        <v>84293911.120000005</v>
      </c>
      <c r="AC52" s="529">
        <v>240847715.01854992</v>
      </c>
      <c r="AD52" s="529">
        <v>32228835</v>
      </c>
      <c r="AE52" s="529">
        <v>279340600.42576295</v>
      </c>
      <c r="AF52" s="529">
        <v>159612673</v>
      </c>
      <c r="AG52" s="529">
        <v>67999.323499623773</v>
      </c>
      <c r="AH52" s="529">
        <v>138637.12217141563</v>
      </c>
      <c r="AI52" s="529">
        <v>37543</v>
      </c>
      <c r="AJ52" s="529">
        <v>14448.745144827</v>
      </c>
      <c r="AK52" s="529">
        <v>19218</v>
      </c>
      <c r="AL52" s="529">
        <v>19515.162325499557</v>
      </c>
      <c r="AM52" s="529">
        <v>18644.975787119998</v>
      </c>
      <c r="AN52" s="529">
        <v>96514.952047626401</v>
      </c>
      <c r="AO52" s="529">
        <v>44321187489</v>
      </c>
      <c r="AP52" s="529">
        <v>22745415049.240002</v>
      </c>
      <c r="AQ52" s="529">
        <v>19698299.412869997</v>
      </c>
      <c r="AR52" s="529">
        <v>3308764</v>
      </c>
      <c r="AS52" s="529">
        <v>3748.31</v>
      </c>
    </row>
    <row r="53" spans="1:45">
      <c r="A53" s="536"/>
      <c r="B53" s="537"/>
      <c r="C53" s="537"/>
      <c r="D53" s="537" t="s">
        <v>27</v>
      </c>
      <c r="E53" s="537"/>
      <c r="F53" s="537"/>
      <c r="G53" s="537">
        <v>1055</v>
      </c>
      <c r="H53" s="529"/>
      <c r="I53" s="538">
        <v>1055</v>
      </c>
      <c r="J53" s="544">
        <v>5818102.9225099999</v>
      </c>
      <c r="K53" s="544">
        <v>1000.5233587437734</v>
      </c>
      <c r="L53" s="544">
        <v>25319</v>
      </c>
      <c r="M53" s="544">
        <v>10858064</v>
      </c>
      <c r="N53" s="544">
        <v>5979443.1721299998</v>
      </c>
      <c r="O53" s="544">
        <v>1331835</v>
      </c>
      <c r="P53" s="544">
        <v>20986.725727650002</v>
      </c>
      <c r="Q53" s="544">
        <v>15081988</v>
      </c>
      <c r="R53" s="544">
        <v>16726.413</v>
      </c>
      <c r="S53" s="544">
        <v>29541.384621809502</v>
      </c>
      <c r="T53" s="544">
        <v>11270934.600922899</v>
      </c>
      <c r="U53" s="544">
        <v>3888976</v>
      </c>
      <c r="V53" s="544">
        <v>21864985553.869999</v>
      </c>
      <c r="W53" s="544">
        <v>13319712</v>
      </c>
      <c r="X53" s="544">
        <v>13155933</v>
      </c>
      <c r="Y53" s="544">
        <v>9720</v>
      </c>
      <c r="Z53" s="544">
        <v>8306</v>
      </c>
      <c r="AA53" s="544">
        <v>16002</v>
      </c>
      <c r="AB53" s="544">
        <v>29258174.140000001</v>
      </c>
      <c r="AC53" s="529">
        <v>32895502.783980001</v>
      </c>
      <c r="AD53" s="529">
        <v>8987093</v>
      </c>
      <c r="AE53" s="529">
        <v>32118190.109309994</v>
      </c>
      <c r="AF53" s="529">
        <v>25507518</v>
      </c>
      <c r="AG53" s="529">
        <v>23826.461953259997</v>
      </c>
      <c r="AH53" s="529">
        <v>42140.987711727328</v>
      </c>
      <c r="AI53" s="529">
        <v>16371</v>
      </c>
      <c r="AJ53" s="529">
        <v>4618.0709465800001</v>
      </c>
      <c r="AK53" s="529">
        <v>12722</v>
      </c>
      <c r="AL53" s="529">
        <v>18031.835321690836</v>
      </c>
      <c r="AM53" s="529">
        <v>10303.485233180001</v>
      </c>
      <c r="AN53" s="529">
        <v>12723.142165219999</v>
      </c>
      <c r="AO53" s="529">
        <v>2562246404</v>
      </c>
      <c r="AP53" s="529">
        <v>3451862956.0700002</v>
      </c>
      <c r="AQ53" s="529">
        <v>1156078.88001</v>
      </c>
      <c r="AR53" s="529">
        <v>2510922</v>
      </c>
      <c r="AS53" s="529">
        <v>10942.346</v>
      </c>
    </row>
    <row r="54" spans="1:45">
      <c r="A54" s="536"/>
      <c r="B54" s="537"/>
      <c r="C54" s="537"/>
      <c r="D54" s="537" t="s">
        <v>28</v>
      </c>
      <c r="E54" s="537"/>
      <c r="F54" s="537"/>
      <c r="G54" s="537">
        <v>1056</v>
      </c>
      <c r="H54" s="529"/>
      <c r="I54" s="538">
        <v>1056</v>
      </c>
      <c r="J54" s="544">
        <v>885056.87734000001</v>
      </c>
      <c r="K54" s="544">
        <v>0</v>
      </c>
      <c r="L54" s="544">
        <v>42769</v>
      </c>
      <c r="M54" s="544">
        <v>4465873</v>
      </c>
      <c r="N54" s="544">
        <v>14184.17419</v>
      </c>
      <c r="O54" s="544">
        <v>3179100</v>
      </c>
      <c r="P54" s="544">
        <v>13362.4412273</v>
      </c>
      <c r="Q54" s="544">
        <v>20488134</v>
      </c>
      <c r="R54" s="544">
        <v>5312</v>
      </c>
      <c r="S54" s="544">
        <v>52298.168740825517</v>
      </c>
      <c r="T54" s="544">
        <v>6452370.434126026</v>
      </c>
      <c r="U54" s="544">
        <v>0</v>
      </c>
      <c r="V54" s="544">
        <v>6487738091.8100004</v>
      </c>
      <c r="W54" s="544">
        <v>5737726.3810556196</v>
      </c>
      <c r="X54" s="544">
        <v>5167567</v>
      </c>
      <c r="Y54" s="544">
        <v>6523</v>
      </c>
      <c r="Z54" s="544">
        <v>19088.79093997688</v>
      </c>
      <c r="AA54" s="544">
        <v>7054</v>
      </c>
      <c r="AB54" s="544">
        <v>158674805.13032201</v>
      </c>
      <c r="AC54" s="529">
        <v>137236666.89162999</v>
      </c>
      <c r="AD54" s="529">
        <v>24441383</v>
      </c>
      <c r="AE54" s="529">
        <v>15560684</v>
      </c>
      <c r="AF54" s="529">
        <v>14847010</v>
      </c>
      <c r="AG54" s="529">
        <v>1625.988594666218</v>
      </c>
      <c r="AH54" s="529">
        <v>7577.7356522413465</v>
      </c>
      <c r="AI54" s="529">
        <v>854</v>
      </c>
      <c r="AJ54" s="529">
        <v>3280.8400035100003</v>
      </c>
      <c r="AK54" s="529">
        <v>1827</v>
      </c>
      <c r="AL54" s="529">
        <v>4570.9459816826002</v>
      </c>
      <c r="AM54" s="529">
        <v>3992.5164558500005</v>
      </c>
      <c r="AN54" s="529">
        <v>5274.1226599600004</v>
      </c>
      <c r="AO54" s="529">
        <v>4554969792</v>
      </c>
      <c r="AP54" s="529">
        <v>4891554227.4899998</v>
      </c>
      <c r="AQ54" s="529">
        <v>6691065</v>
      </c>
      <c r="AR54" s="529">
        <v>0</v>
      </c>
      <c r="AS54" s="529">
        <v>6473.4800999999998</v>
      </c>
    </row>
    <row r="55" spans="1:45">
      <c r="A55" s="536"/>
      <c r="B55" s="537"/>
      <c r="C55" s="537"/>
      <c r="D55" s="537" t="s">
        <v>29</v>
      </c>
      <c r="E55" s="537"/>
      <c r="F55" s="537"/>
      <c r="G55" s="537">
        <v>1057</v>
      </c>
      <c r="H55" s="529"/>
      <c r="I55" s="538">
        <v>1057</v>
      </c>
      <c r="J55" s="544">
        <v>163682.49664</v>
      </c>
      <c r="K55" s="544">
        <v>22593.050364999999</v>
      </c>
      <c r="L55" s="544">
        <v>58557</v>
      </c>
      <c r="M55" s="544">
        <v>0</v>
      </c>
      <c r="N55" s="544">
        <v>0</v>
      </c>
      <c r="O55" s="544">
        <v>0</v>
      </c>
      <c r="P55" s="544">
        <v>6506.0956850499997</v>
      </c>
      <c r="Q55" s="544">
        <v>76125710</v>
      </c>
      <c r="R55" s="544">
        <v>60981.294999999998</v>
      </c>
      <c r="S55" s="544">
        <v>45013.422295626202</v>
      </c>
      <c r="T55" s="544">
        <v>48521141.5946187</v>
      </c>
      <c r="U55" s="544">
        <v>5172499</v>
      </c>
      <c r="V55" s="544">
        <v>21369521462.189999</v>
      </c>
      <c r="W55" s="544">
        <v>4913409.4808345297</v>
      </c>
      <c r="X55" s="544">
        <v>9123312</v>
      </c>
      <c r="Y55" s="544">
        <v>9373</v>
      </c>
      <c r="Z55" s="544">
        <v>13096.8</v>
      </c>
      <c r="AA55" s="544">
        <v>26749</v>
      </c>
      <c r="AB55" s="544">
        <v>0</v>
      </c>
      <c r="AC55" s="529">
        <v>243657203.64935017</v>
      </c>
      <c r="AD55" s="529">
        <v>10742782</v>
      </c>
      <c r="AE55" s="529">
        <v>67508401.101999998</v>
      </c>
      <c r="AF55" s="529">
        <v>149976377</v>
      </c>
      <c r="AG55" s="529">
        <v>25944.294113439999</v>
      </c>
      <c r="AH55" s="529">
        <v>12295.691999999999</v>
      </c>
      <c r="AI55" s="529">
        <v>9999</v>
      </c>
      <c r="AJ55" s="529">
        <v>5214.7056253700002</v>
      </c>
      <c r="AK55" s="529">
        <v>2810</v>
      </c>
      <c r="AL55" s="529">
        <v>20583.179</v>
      </c>
      <c r="AM55" s="529">
        <v>1046.5957680700001</v>
      </c>
      <c r="AN55" s="529">
        <v>4759.3666375800003</v>
      </c>
      <c r="AO55" s="529">
        <v>7865168945</v>
      </c>
      <c r="AP55" s="529">
        <v>0</v>
      </c>
      <c r="AQ55" s="529">
        <v>3395016.9888899997</v>
      </c>
      <c r="AR55" s="529">
        <v>0</v>
      </c>
      <c r="AS55" s="529">
        <v>7483.6610099999998</v>
      </c>
    </row>
    <row r="56" spans="1:45">
      <c r="A56" s="536"/>
      <c r="B56" s="537"/>
      <c r="C56" s="537"/>
      <c r="D56" s="537" t="s">
        <v>30</v>
      </c>
      <c r="E56" s="537"/>
      <c r="F56" s="537"/>
      <c r="G56" s="537">
        <v>1058</v>
      </c>
      <c r="H56" s="529"/>
      <c r="I56" s="538">
        <v>1058</v>
      </c>
      <c r="J56" s="544">
        <v>15520078</v>
      </c>
      <c r="K56" s="544">
        <v>0</v>
      </c>
      <c r="L56" s="544">
        <v>226338</v>
      </c>
      <c r="M56" s="544">
        <v>47422000</v>
      </c>
      <c r="N56" s="544">
        <v>23261812.502559002</v>
      </c>
      <c r="O56" s="544">
        <v>9318254</v>
      </c>
      <c r="P56" s="544">
        <v>101343.62426577117</v>
      </c>
      <c r="Q56" s="544">
        <v>77723000</v>
      </c>
      <c r="R56" s="544">
        <v>5993.8322162880004</v>
      </c>
      <c r="S56" s="544">
        <v>17124.639177000001</v>
      </c>
      <c r="T56" s="544">
        <v>0</v>
      </c>
      <c r="U56" s="544">
        <v>0</v>
      </c>
      <c r="V56" s="544">
        <v>34780858663.949997</v>
      </c>
      <c r="W56" s="544">
        <v>43974474.462949038</v>
      </c>
      <c r="X56" s="544">
        <v>34681080</v>
      </c>
      <c r="Y56" s="544">
        <v>25286</v>
      </c>
      <c r="Z56" s="544">
        <v>50406</v>
      </c>
      <c r="AA56" s="544">
        <v>0</v>
      </c>
      <c r="AB56" s="544">
        <v>0</v>
      </c>
      <c r="AC56" s="529">
        <v>218164473.48539999</v>
      </c>
      <c r="AD56" s="529">
        <v>40854165</v>
      </c>
      <c r="AE56" s="529">
        <v>211292706.40559998</v>
      </c>
      <c r="AF56" s="529">
        <v>221485007</v>
      </c>
      <c r="AG56" s="529">
        <v>34650</v>
      </c>
      <c r="AH56" s="529">
        <v>229629.56921017804</v>
      </c>
      <c r="AI56" s="529">
        <v>48985</v>
      </c>
      <c r="AJ56" s="529">
        <v>2703.8917505999998</v>
      </c>
      <c r="AK56" s="529">
        <v>33261</v>
      </c>
      <c r="AL56" s="529">
        <v>36736.770443345587</v>
      </c>
      <c r="AM56" s="529">
        <v>15660.73221317</v>
      </c>
      <c r="AN56" s="529">
        <v>32814.527375279999</v>
      </c>
      <c r="AO56" s="529">
        <v>18251544446</v>
      </c>
      <c r="AP56" s="529">
        <v>0</v>
      </c>
      <c r="AQ56" s="529">
        <v>0</v>
      </c>
      <c r="AR56" s="529">
        <v>11479897</v>
      </c>
      <c r="AS56" s="529">
        <v>0</v>
      </c>
    </row>
    <row r="57" spans="1:45">
      <c r="A57" s="536"/>
      <c r="B57" s="537"/>
      <c r="C57" s="537"/>
      <c r="D57" s="537" t="s">
        <v>119</v>
      </c>
      <c r="E57" s="537"/>
      <c r="F57" s="537"/>
      <c r="G57" s="537">
        <v>1059</v>
      </c>
      <c r="H57" s="529"/>
      <c r="I57" s="538">
        <v>1059</v>
      </c>
      <c r="J57" s="544">
        <v>131045.90463999999</v>
      </c>
      <c r="K57" s="544">
        <v>0</v>
      </c>
      <c r="L57" s="544">
        <v>0</v>
      </c>
      <c r="M57" s="544">
        <v>6605575</v>
      </c>
      <c r="N57" s="544">
        <v>0</v>
      </c>
      <c r="O57" s="544">
        <v>1150000</v>
      </c>
      <c r="P57" s="544">
        <v>403.60127234999999</v>
      </c>
      <c r="Q57" s="544">
        <v>70995</v>
      </c>
      <c r="R57" s="544">
        <v>0</v>
      </c>
      <c r="S57" s="544">
        <v>0</v>
      </c>
      <c r="T57" s="544">
        <v>0</v>
      </c>
      <c r="U57" s="544">
        <v>0</v>
      </c>
      <c r="V57" s="544">
        <v>0</v>
      </c>
      <c r="W57" s="544">
        <v>6601424.8922600001</v>
      </c>
      <c r="X57" s="544">
        <v>4610073</v>
      </c>
      <c r="Y57" s="544">
        <v>2007.2210829999999</v>
      </c>
      <c r="Z57" s="544">
        <v>8201.5649999999987</v>
      </c>
      <c r="AA57" s="544">
        <v>13759</v>
      </c>
      <c r="AB57" s="544">
        <v>0</v>
      </c>
      <c r="AC57" s="529">
        <v>0</v>
      </c>
      <c r="AD57" s="529">
        <v>0</v>
      </c>
      <c r="AE57" s="529">
        <v>0</v>
      </c>
      <c r="AF57" s="529">
        <v>9.9999999999999995E-7</v>
      </c>
      <c r="AG57" s="529">
        <v>13101.812207857723</v>
      </c>
      <c r="AH57" s="529">
        <v>25996.197837</v>
      </c>
      <c r="AI57" s="529">
        <v>5355</v>
      </c>
      <c r="AJ57" s="529">
        <v>0</v>
      </c>
      <c r="AK57" s="529">
        <v>7918</v>
      </c>
      <c r="AL57" s="529">
        <v>15183.141125944767</v>
      </c>
      <c r="AM57" s="529">
        <v>0</v>
      </c>
      <c r="AN57" s="529">
        <v>4674.9619154700003</v>
      </c>
      <c r="AO57" s="529">
        <v>312732390</v>
      </c>
      <c r="AP57" s="529">
        <v>0</v>
      </c>
      <c r="AQ57" s="529">
        <v>0</v>
      </c>
      <c r="AR57" s="529">
        <v>0</v>
      </c>
      <c r="AS57" s="529">
        <v>0</v>
      </c>
    </row>
    <row r="58" spans="1:45" ht="12.75" customHeight="1">
      <c r="A58" s="536"/>
      <c r="B58" s="537"/>
      <c r="C58" s="537"/>
      <c r="D58" s="537" t="s">
        <v>360</v>
      </c>
      <c r="E58" s="537"/>
      <c r="F58" s="537"/>
      <c r="G58" s="537">
        <v>1060</v>
      </c>
      <c r="H58" s="529"/>
      <c r="I58" s="538">
        <v>1060</v>
      </c>
      <c r="J58" s="544">
        <v>40681799.509849995</v>
      </c>
      <c r="K58" s="544">
        <v>31591.632519711391</v>
      </c>
      <c r="L58" s="544">
        <v>1447887</v>
      </c>
      <c r="M58" s="544">
        <v>112103469</v>
      </c>
      <c r="N58" s="544">
        <v>54958968.035221465</v>
      </c>
      <c r="O58" s="544">
        <v>33029687</v>
      </c>
      <c r="P58" s="544">
        <v>322521.22626577114</v>
      </c>
      <c r="Q58" s="544">
        <v>292930203</v>
      </c>
      <c r="R58" s="544">
        <v>265030.850216288</v>
      </c>
      <c r="S58" s="544">
        <v>247476.48301094322</v>
      </c>
      <c r="T58" s="544">
        <v>146960469.89885199</v>
      </c>
      <c r="U58" s="544">
        <v>15266739</v>
      </c>
      <c r="V58" s="544">
        <v>231037229653.02002</v>
      </c>
      <c r="W58" s="544">
        <v>149180494.28909922</v>
      </c>
      <c r="X58" s="544">
        <v>147483216</v>
      </c>
      <c r="Y58" s="544">
        <v>113618.221083</v>
      </c>
      <c r="Z58" s="544">
        <v>171967.628</v>
      </c>
      <c r="AA58" s="544">
        <v>152769</v>
      </c>
      <c r="AB58" s="544">
        <v>791996332.19519198</v>
      </c>
      <c r="AC58" s="529">
        <v>1494759844.70719</v>
      </c>
      <c r="AD58" s="529">
        <v>228955258</v>
      </c>
      <c r="AE58" s="529">
        <v>939653142.19987416</v>
      </c>
      <c r="AF58" s="529">
        <v>1096466937.000001</v>
      </c>
      <c r="AG58" s="529">
        <v>181092.99101222772</v>
      </c>
      <c r="AH58" s="529">
        <v>464056.03449454834</v>
      </c>
      <c r="AI58" s="529">
        <v>145239</v>
      </c>
      <c r="AJ58" s="529">
        <v>48774.322301936998</v>
      </c>
      <c r="AK58" s="529">
        <v>84460</v>
      </c>
      <c r="AL58" s="529">
        <v>114621.03419816334</v>
      </c>
      <c r="AM58" s="529">
        <v>66885.634139300004</v>
      </c>
      <c r="AN58" s="529">
        <v>178930.17434558002</v>
      </c>
      <c r="AO58" s="529">
        <v>108657389586</v>
      </c>
      <c r="AP58" s="529">
        <v>45167941461.629997</v>
      </c>
      <c r="AQ58" s="529">
        <v>46300635.320519999</v>
      </c>
      <c r="AR58" s="529">
        <v>31264707</v>
      </c>
      <c r="AS58" s="529">
        <v>1296128.7971099999</v>
      </c>
    </row>
    <row r="59" spans="1:45">
      <c r="A59" s="536" t="s">
        <v>59</v>
      </c>
      <c r="B59" s="537" t="s">
        <v>198</v>
      </c>
      <c r="C59" s="537"/>
      <c r="D59" s="537" t="s">
        <v>436</v>
      </c>
      <c r="E59" s="537"/>
      <c r="F59" s="537"/>
      <c r="G59" s="537">
        <v>1061</v>
      </c>
      <c r="H59" s="529"/>
      <c r="I59" s="538">
        <v>1061</v>
      </c>
      <c r="J59" s="544">
        <v>44422650</v>
      </c>
      <c r="K59" s="544">
        <v>4732.4440289166314</v>
      </c>
      <c r="L59" s="544">
        <v>6907</v>
      </c>
      <c r="M59" s="544">
        <v>19936016.911878306</v>
      </c>
      <c r="N59" s="544">
        <v>1125745.7530301053</v>
      </c>
      <c r="O59" s="544">
        <v>26634</v>
      </c>
      <c r="P59" s="544">
        <v>18323.080152365095</v>
      </c>
      <c r="Q59" s="544">
        <v>1426252446.206753</v>
      </c>
      <c r="R59" s="544">
        <v>239798.5816993076</v>
      </c>
      <c r="S59" s="544">
        <v>329137.7130239543</v>
      </c>
      <c r="T59" s="544">
        <v>60191042.451723218</v>
      </c>
      <c r="U59" s="544">
        <v>0</v>
      </c>
      <c r="V59" s="544">
        <v>307218510869.23999</v>
      </c>
      <c r="W59" s="544">
        <v>5934802.4732865244</v>
      </c>
      <c r="X59" s="544">
        <v>39121793.152524628</v>
      </c>
      <c r="Y59" s="544">
        <v>114645</v>
      </c>
      <c r="Z59" s="544">
        <v>250611.76848703634</v>
      </c>
      <c r="AA59" s="544">
        <v>165162.16806691021</v>
      </c>
      <c r="AB59" s="544">
        <v>182536717.67423081</v>
      </c>
      <c r="AC59" s="529">
        <v>74217378</v>
      </c>
      <c r="AD59" s="529">
        <v>101913109</v>
      </c>
      <c r="AE59" s="529">
        <v>388839242</v>
      </c>
      <c r="AF59" s="529">
        <v>53375339.212311417</v>
      </c>
      <c r="AG59" s="529">
        <v>427312</v>
      </c>
      <c r="AH59" s="529">
        <v>1560438</v>
      </c>
      <c r="AI59" s="529">
        <v>32809</v>
      </c>
      <c r="AJ59" s="529">
        <v>34.027129479999999</v>
      </c>
      <c r="AK59" s="529">
        <v>168885</v>
      </c>
      <c r="AL59" s="529">
        <v>202583.69905203758</v>
      </c>
      <c r="AM59" s="529">
        <v>75886.673981935121</v>
      </c>
      <c r="AN59" s="529">
        <v>67321</v>
      </c>
      <c r="AO59" s="529">
        <v>8891071173</v>
      </c>
      <c r="AP59" s="529">
        <v>16903468571</v>
      </c>
      <c r="AQ59" s="529">
        <v>3639119</v>
      </c>
      <c r="AR59" s="529">
        <v>445922</v>
      </c>
      <c r="AS59" s="529">
        <v>223.48769355000016</v>
      </c>
    </row>
    <row r="60" spans="1:45">
      <c r="A60" s="536"/>
      <c r="B60" s="537"/>
      <c r="C60" s="537"/>
      <c r="D60" s="537" t="s">
        <v>437</v>
      </c>
      <c r="E60" s="537"/>
      <c r="F60" s="537"/>
      <c r="G60" s="537">
        <v>1062</v>
      </c>
      <c r="H60" s="529"/>
      <c r="I60" s="538">
        <v>1062</v>
      </c>
      <c r="J60" s="544">
        <v>54740</v>
      </c>
      <c r="K60" s="544">
        <v>0</v>
      </c>
      <c r="L60" s="544">
        <v>0</v>
      </c>
      <c r="M60" s="544">
        <v>28.566431999999999</v>
      </c>
      <c r="N60" s="544">
        <v>0</v>
      </c>
      <c r="O60" s="544">
        <v>0</v>
      </c>
      <c r="P60" s="544">
        <v>377301.59354670165</v>
      </c>
      <c r="Q60" s="544">
        <v>34381297.586016804</v>
      </c>
      <c r="R60" s="544">
        <v>0</v>
      </c>
      <c r="S60" s="544">
        <v>0</v>
      </c>
      <c r="T60" s="544">
        <v>0</v>
      </c>
      <c r="U60" s="544">
        <v>0</v>
      </c>
      <c r="V60" s="544">
        <v>471391522525.23999</v>
      </c>
      <c r="W60" s="544">
        <v>5616.484393144</v>
      </c>
      <c r="X60" s="544">
        <v>5628.6170441512404</v>
      </c>
      <c r="Y60" s="544">
        <v>0</v>
      </c>
      <c r="Z60" s="544">
        <v>0</v>
      </c>
      <c r="AA60" s="544">
        <v>186921.86992539541</v>
      </c>
      <c r="AB60" s="544">
        <v>0</v>
      </c>
      <c r="AC60" s="529">
        <v>0</v>
      </c>
      <c r="AD60" s="529">
        <v>5241</v>
      </c>
      <c r="AE60" s="529">
        <v>0</v>
      </c>
      <c r="AF60" s="529">
        <v>0</v>
      </c>
      <c r="AG60" s="529">
        <v>2</v>
      </c>
      <c r="AH60" s="529">
        <v>0</v>
      </c>
      <c r="AI60" s="529">
        <v>0</v>
      </c>
      <c r="AJ60" s="529">
        <v>1E-8</v>
      </c>
      <c r="AK60" s="529">
        <v>3</v>
      </c>
      <c r="AL60" s="529">
        <v>81794.137634078128</v>
      </c>
      <c r="AM60" s="529">
        <v>44.450824596438679</v>
      </c>
      <c r="AN60" s="529">
        <v>336076.59484629973</v>
      </c>
      <c r="AO60" s="529">
        <v>334463362</v>
      </c>
      <c r="AP60" s="529">
        <v>0</v>
      </c>
      <c r="AQ60" s="529">
        <v>0</v>
      </c>
      <c r="AR60" s="529">
        <v>0</v>
      </c>
      <c r="AS60" s="529">
        <v>0</v>
      </c>
    </row>
    <row r="61" spans="1:45">
      <c r="A61" s="536"/>
      <c r="B61" s="537"/>
      <c r="C61" s="537"/>
      <c r="D61" s="537" t="s">
        <v>438</v>
      </c>
      <c r="E61" s="537"/>
      <c r="F61" s="537"/>
      <c r="G61" s="537">
        <v>1063</v>
      </c>
      <c r="H61" s="529"/>
      <c r="I61" s="538">
        <v>1063</v>
      </c>
      <c r="J61" s="544">
        <v>17051151</v>
      </c>
      <c r="K61" s="544">
        <v>14527.701237510539</v>
      </c>
      <c r="L61" s="544">
        <v>22374</v>
      </c>
      <c r="M61" s="544">
        <v>40859464.061477296</v>
      </c>
      <c r="N61" s="544">
        <v>4488966.882186316</v>
      </c>
      <c r="O61" s="544">
        <v>94589</v>
      </c>
      <c r="P61" s="544">
        <v>43708.512899000001</v>
      </c>
      <c r="Q61" s="544">
        <v>562337182.08489358</v>
      </c>
      <c r="R61" s="544">
        <v>154921.50401313585</v>
      </c>
      <c r="S61" s="544">
        <v>393466.95933301316</v>
      </c>
      <c r="T61" s="544">
        <v>25697079.903537694</v>
      </c>
      <c r="U61" s="544">
        <v>14619</v>
      </c>
      <c r="V61" s="544">
        <v>373178680328.44</v>
      </c>
      <c r="W61" s="544">
        <v>19402235.389701243</v>
      </c>
      <c r="X61" s="544">
        <v>86523134.469812542</v>
      </c>
      <c r="Y61" s="544">
        <v>128454</v>
      </c>
      <c r="Z61" s="544">
        <v>181601.38829525787</v>
      </c>
      <c r="AA61" s="544">
        <v>213578.62940255401</v>
      </c>
      <c r="AB61" s="544">
        <v>224955587.76167482</v>
      </c>
      <c r="AC61" s="529">
        <v>703155031</v>
      </c>
      <c r="AD61" s="529">
        <v>188088207</v>
      </c>
      <c r="AE61" s="529">
        <v>508649235</v>
      </c>
      <c r="AF61" s="529">
        <v>144203449.77819228</v>
      </c>
      <c r="AG61" s="529">
        <v>835743</v>
      </c>
      <c r="AH61" s="529">
        <v>886035</v>
      </c>
      <c r="AI61" s="529">
        <v>44043</v>
      </c>
      <c r="AJ61" s="529">
        <v>12.708237299999999</v>
      </c>
      <c r="AK61" s="529">
        <v>422918</v>
      </c>
      <c r="AL61" s="529">
        <v>171240.16732594685</v>
      </c>
      <c r="AM61" s="529">
        <v>147672.12543679541</v>
      </c>
      <c r="AN61" s="529">
        <v>272096.49934867898</v>
      </c>
      <c r="AO61" s="529">
        <v>7326315492</v>
      </c>
      <c r="AP61" s="529">
        <v>26302897571</v>
      </c>
      <c r="AQ61" s="529">
        <v>38662467</v>
      </c>
      <c r="AR61" s="529">
        <v>973312</v>
      </c>
      <c r="AS61" s="529">
        <v>74.840513410000014</v>
      </c>
    </row>
    <row r="62" spans="1:45">
      <c r="A62" s="536"/>
      <c r="B62" s="537"/>
      <c r="C62" s="537"/>
      <c r="D62" s="537" t="s">
        <v>439</v>
      </c>
      <c r="E62" s="537"/>
      <c r="F62" s="537"/>
      <c r="G62" s="537">
        <v>1064</v>
      </c>
      <c r="H62" s="529"/>
      <c r="I62" s="538">
        <v>1064</v>
      </c>
      <c r="J62" s="544">
        <v>1927785399</v>
      </c>
      <c r="K62" s="544">
        <v>10550.312614729262</v>
      </c>
      <c r="L62" s="544">
        <v>13606</v>
      </c>
      <c r="M62" s="544">
        <v>53483717.281735532</v>
      </c>
      <c r="N62" s="544">
        <v>27360852.377140664</v>
      </c>
      <c r="O62" s="544">
        <v>60256</v>
      </c>
      <c r="P62" s="544">
        <v>48665.345538000001</v>
      </c>
      <c r="Q62" s="544">
        <v>1200863032.652163</v>
      </c>
      <c r="R62" s="544">
        <v>670300.56344868254</v>
      </c>
      <c r="S62" s="544">
        <v>321430.14153984998</v>
      </c>
      <c r="T62" s="544">
        <v>214633667.62111765</v>
      </c>
      <c r="U62" s="544">
        <v>3198</v>
      </c>
      <c r="V62" s="544">
        <v>347642532915.16998</v>
      </c>
      <c r="W62" s="544">
        <v>3292177.0389317488</v>
      </c>
      <c r="X62" s="544">
        <v>262483001.28403693</v>
      </c>
      <c r="Y62" s="544">
        <v>132814</v>
      </c>
      <c r="Z62" s="544">
        <v>2803406.1888272329</v>
      </c>
      <c r="AA62" s="544">
        <v>259412.44485961008</v>
      </c>
      <c r="AB62" s="544">
        <v>669470009.78257465</v>
      </c>
      <c r="AC62" s="529">
        <v>855097717</v>
      </c>
      <c r="AD62" s="529">
        <v>618711715</v>
      </c>
      <c r="AE62" s="529">
        <v>2797190725</v>
      </c>
      <c r="AF62" s="529">
        <v>183651095.34972215</v>
      </c>
      <c r="AG62" s="529">
        <v>1015780</v>
      </c>
      <c r="AH62" s="529">
        <v>394216.40301050158</v>
      </c>
      <c r="AI62" s="529">
        <v>26614</v>
      </c>
      <c r="AJ62" s="529">
        <v>3.1762463699999994</v>
      </c>
      <c r="AK62" s="529">
        <v>354450</v>
      </c>
      <c r="AL62" s="529">
        <v>63889.217820127109</v>
      </c>
      <c r="AM62" s="529">
        <v>242988.80156419272</v>
      </c>
      <c r="AN62" s="529">
        <v>142594.75299952598</v>
      </c>
      <c r="AO62" s="529">
        <v>388001708929</v>
      </c>
      <c r="AP62" s="529">
        <v>251971584065</v>
      </c>
      <c r="AQ62" s="529">
        <v>35485906</v>
      </c>
      <c r="AR62" s="529">
        <v>391666</v>
      </c>
      <c r="AS62" s="529">
        <v>94.989605070000039</v>
      </c>
    </row>
    <row r="63" spans="1:45">
      <c r="A63" s="536"/>
      <c r="B63" s="537"/>
      <c r="C63" s="537"/>
      <c r="D63" s="537" t="s">
        <v>440</v>
      </c>
      <c r="E63" s="537"/>
      <c r="F63" s="537"/>
      <c r="G63" s="537">
        <v>1065</v>
      </c>
      <c r="H63" s="529"/>
      <c r="I63" s="538">
        <v>1065</v>
      </c>
      <c r="J63" s="544">
        <v>753721</v>
      </c>
      <c r="K63" s="544">
        <v>86156.359988444805</v>
      </c>
      <c r="L63" s="544">
        <v>1060</v>
      </c>
      <c r="M63" s="544">
        <v>46488289.625862077</v>
      </c>
      <c r="N63" s="544">
        <v>456827.7019988721</v>
      </c>
      <c r="O63" s="544">
        <v>21897</v>
      </c>
      <c r="P63" s="544">
        <v>81607.479457593596</v>
      </c>
      <c r="Q63" s="544">
        <v>1328853784.9931188</v>
      </c>
      <c r="R63" s="544">
        <v>1755.8241380325076</v>
      </c>
      <c r="S63" s="544">
        <v>486901.1131717402</v>
      </c>
      <c r="T63" s="544">
        <v>928584.77348773123</v>
      </c>
      <c r="U63" s="544">
        <v>0</v>
      </c>
      <c r="V63" s="544">
        <v>459978608552.28998</v>
      </c>
      <c r="W63" s="544">
        <v>36324644.992987148</v>
      </c>
      <c r="X63" s="544">
        <v>119857985.30421853</v>
      </c>
      <c r="Y63" s="544">
        <v>138</v>
      </c>
      <c r="Z63" s="544">
        <v>172774.45953996826</v>
      </c>
      <c r="AA63" s="544">
        <v>35581.092407467957</v>
      </c>
      <c r="AB63" s="544">
        <v>6166432.833407349</v>
      </c>
      <c r="AC63" s="529">
        <v>106535948</v>
      </c>
      <c r="AD63" s="529">
        <v>34346952</v>
      </c>
      <c r="AE63" s="529">
        <v>903958814</v>
      </c>
      <c r="AF63" s="529">
        <v>133373669.06252928</v>
      </c>
      <c r="AG63" s="529">
        <v>558835</v>
      </c>
      <c r="AH63" s="529">
        <v>3599494.3585347808</v>
      </c>
      <c r="AI63" s="529">
        <v>3783</v>
      </c>
      <c r="AJ63" s="529">
        <v>1E-8</v>
      </c>
      <c r="AK63" s="529">
        <v>227365</v>
      </c>
      <c r="AL63" s="529">
        <v>4567861.1510723215</v>
      </c>
      <c r="AM63" s="529">
        <v>214780.14699416942</v>
      </c>
      <c r="AN63" s="529">
        <v>378732.12210056762</v>
      </c>
      <c r="AO63" s="529">
        <v>539682149</v>
      </c>
      <c r="AP63" s="529">
        <v>10085096929</v>
      </c>
      <c r="AQ63" s="529">
        <v>10100855</v>
      </c>
      <c r="AR63" s="529">
        <v>6949</v>
      </c>
      <c r="AS63" s="529">
        <v>0</v>
      </c>
    </row>
    <row r="64" spans="1:45">
      <c r="A64" s="536"/>
      <c r="B64" s="537"/>
      <c r="C64" s="537"/>
      <c r="D64" s="537" t="s">
        <v>441</v>
      </c>
      <c r="E64" s="537"/>
      <c r="F64" s="537"/>
      <c r="G64" s="537">
        <v>1066</v>
      </c>
      <c r="H64" s="529"/>
      <c r="I64" s="538">
        <v>1066</v>
      </c>
      <c r="J64" s="544">
        <v>1624151531</v>
      </c>
      <c r="K64" s="544">
        <v>3727539.2514081397</v>
      </c>
      <c r="L64" s="544">
        <v>2331968</v>
      </c>
      <c r="M64" s="544">
        <v>2236295402.6665826</v>
      </c>
      <c r="N64" s="544">
        <v>1104895971.9839199</v>
      </c>
      <c r="O64" s="544">
        <v>225216583</v>
      </c>
      <c r="P64" s="544">
        <v>3080741.9362070002</v>
      </c>
      <c r="Q64" s="544">
        <v>12324922680.34671</v>
      </c>
      <c r="R64" s="544">
        <v>10686437.365887681</v>
      </c>
      <c r="S64" s="544">
        <v>8642776.1699167583</v>
      </c>
      <c r="T64" s="544">
        <v>3195850599.2711611</v>
      </c>
      <c r="U64" s="544">
        <v>190690188</v>
      </c>
      <c r="V64" s="544">
        <v>13294406919075.115</v>
      </c>
      <c r="W64" s="544">
        <v>7671508321.2382698</v>
      </c>
      <c r="X64" s="544">
        <v>5497873421.0969639</v>
      </c>
      <c r="Y64" s="544">
        <v>6540223</v>
      </c>
      <c r="Z64" s="544">
        <v>8614992.7634446286</v>
      </c>
      <c r="AA64" s="544">
        <v>3365421.5025993735</v>
      </c>
      <c r="AB64" s="544">
        <v>57885361802.88414</v>
      </c>
      <c r="AC64" s="529">
        <v>6963388641</v>
      </c>
      <c r="AD64" s="529">
        <v>3300808890</v>
      </c>
      <c r="AE64" s="529">
        <v>20954479030</v>
      </c>
      <c r="AF64" s="529">
        <v>9626698717.690567</v>
      </c>
      <c r="AG64" s="529">
        <v>3815069.7871122281</v>
      </c>
      <c r="AH64" s="529">
        <v>25277092.776376836</v>
      </c>
      <c r="AI64" s="529">
        <v>947470</v>
      </c>
      <c r="AJ64" s="529">
        <v>304675.73562597373</v>
      </c>
      <c r="AK64" s="529">
        <v>3549910</v>
      </c>
      <c r="AL64" s="529">
        <v>2807183.5210883855</v>
      </c>
      <c r="AM64" s="529">
        <v>15354284.399367495</v>
      </c>
      <c r="AN64" s="529">
        <v>45400198</v>
      </c>
      <c r="AO64" s="529">
        <v>5801067248342</v>
      </c>
      <c r="AP64" s="529">
        <v>2056200000000</v>
      </c>
      <c r="AQ64" s="529">
        <v>1357226248</v>
      </c>
      <c r="AR64" s="529">
        <v>813306376</v>
      </c>
      <c r="AS64" s="529">
        <v>23757.454536870657</v>
      </c>
    </row>
    <row r="65" spans="1:45">
      <c r="A65" s="536"/>
      <c r="B65" s="537"/>
      <c r="C65" s="537"/>
      <c r="D65" s="537" t="s">
        <v>442</v>
      </c>
      <c r="E65" s="537"/>
      <c r="F65" s="537"/>
      <c r="G65" s="537">
        <v>1067</v>
      </c>
      <c r="H65" s="529"/>
      <c r="I65" s="538">
        <v>1067</v>
      </c>
      <c r="J65" s="544">
        <v>123685479</v>
      </c>
      <c r="K65" s="544">
        <v>86510.965404984323</v>
      </c>
      <c r="L65" s="544">
        <v>464757</v>
      </c>
      <c r="M65" s="544">
        <v>334182530.05963027</v>
      </c>
      <c r="N65" s="544">
        <v>28557265.427668143</v>
      </c>
      <c r="O65" s="544">
        <v>730485</v>
      </c>
      <c r="P65" s="544">
        <v>1097489.0618429999</v>
      </c>
      <c r="Q65" s="544">
        <v>2930972296.7370033</v>
      </c>
      <c r="R65" s="544">
        <v>1825049.371819396</v>
      </c>
      <c r="S65" s="544">
        <v>2219170.5282649719</v>
      </c>
      <c r="T65" s="544">
        <v>207168801.70315972</v>
      </c>
      <c r="U65" s="544">
        <v>6001</v>
      </c>
      <c r="V65" s="544">
        <v>2018554963170.0728</v>
      </c>
      <c r="W65" s="544">
        <v>76807697.432188615</v>
      </c>
      <c r="X65" s="544">
        <v>448455581.03544348</v>
      </c>
      <c r="Y65" s="544">
        <v>378767</v>
      </c>
      <c r="Z65" s="544">
        <v>3457655.7993098227</v>
      </c>
      <c r="AA65" s="544">
        <v>2484803.5289110243</v>
      </c>
      <c r="AB65" s="544">
        <v>726029568.7432344</v>
      </c>
      <c r="AC65" s="529">
        <v>1351485610</v>
      </c>
      <c r="AD65" s="529">
        <v>987558733</v>
      </c>
      <c r="AE65" s="529">
        <v>2531991666</v>
      </c>
      <c r="AF65" s="529">
        <v>522438340.97204167</v>
      </c>
      <c r="AG65" s="529">
        <v>10874987.720611848</v>
      </c>
      <c r="AH65" s="529">
        <v>25752182.259569757</v>
      </c>
      <c r="AI65" s="529">
        <v>2733596</v>
      </c>
      <c r="AJ65" s="529">
        <v>296708.10155442997</v>
      </c>
      <c r="AK65" s="529">
        <v>17810792</v>
      </c>
      <c r="AL65" s="529">
        <v>1014436.6979490313</v>
      </c>
      <c r="AM65" s="529">
        <v>1086444.9904938582</v>
      </c>
      <c r="AN65" s="529">
        <v>2381287.9237937597</v>
      </c>
      <c r="AO65" s="529">
        <v>56133141171</v>
      </c>
      <c r="AP65" s="529">
        <v>382958512962</v>
      </c>
      <c r="AQ65" s="529">
        <v>118952590</v>
      </c>
      <c r="AR65" s="529">
        <v>14526586</v>
      </c>
      <c r="AS65" s="529">
        <v>1006.5155272100022</v>
      </c>
    </row>
    <row r="66" spans="1:45" ht="12.75" customHeight="1">
      <c r="A66" s="536"/>
      <c r="B66" s="537"/>
      <c r="C66" s="537"/>
      <c r="D66" s="537" t="s">
        <v>443</v>
      </c>
      <c r="E66" s="537"/>
      <c r="F66" s="537"/>
      <c r="G66" s="537">
        <v>1068</v>
      </c>
      <c r="H66" s="529"/>
      <c r="I66" s="538">
        <v>1068</v>
      </c>
      <c r="J66" s="544">
        <v>77091813</v>
      </c>
      <c r="K66" s="544">
        <v>10842.800275250002</v>
      </c>
      <c r="L66" s="544">
        <v>1737</v>
      </c>
      <c r="M66" s="544">
        <v>21729448.585761964</v>
      </c>
      <c r="N66" s="544">
        <v>43245.238160478017</v>
      </c>
      <c r="O66" s="544">
        <v>3234</v>
      </c>
      <c r="P66" s="544">
        <v>86176.776326770487</v>
      </c>
      <c r="Q66" s="544">
        <v>649235761.55408633</v>
      </c>
      <c r="R66" s="544">
        <v>155312.68648532909</v>
      </c>
      <c r="S66" s="544">
        <v>405468.67814627034</v>
      </c>
      <c r="T66" s="544">
        <v>80445335.01193434</v>
      </c>
      <c r="U66" s="544">
        <v>0</v>
      </c>
      <c r="V66" s="544">
        <v>360475205071.41998</v>
      </c>
      <c r="W66" s="544">
        <v>10355470.326822275</v>
      </c>
      <c r="X66" s="544">
        <v>127829706.7056656</v>
      </c>
      <c r="Y66" s="544">
        <v>47866</v>
      </c>
      <c r="Z66" s="544">
        <v>185941.16588462237</v>
      </c>
      <c r="AA66" s="544">
        <v>129783.20350002266</v>
      </c>
      <c r="AB66" s="544">
        <v>80131411.983992904</v>
      </c>
      <c r="AC66" s="529">
        <v>23695673</v>
      </c>
      <c r="AD66" s="529">
        <v>25396747</v>
      </c>
      <c r="AE66" s="529">
        <v>146895121</v>
      </c>
      <c r="AF66" s="529">
        <v>44120834.732575536</v>
      </c>
      <c r="AG66" s="529">
        <v>988499</v>
      </c>
      <c r="AH66" s="529">
        <v>4565634.0859655915</v>
      </c>
      <c r="AI66" s="529">
        <v>21843</v>
      </c>
      <c r="AJ66" s="529">
        <v>18.167423460000002</v>
      </c>
      <c r="AK66" s="529">
        <v>53997</v>
      </c>
      <c r="AL66" s="529">
        <v>3442402.9236634704</v>
      </c>
      <c r="AM66" s="529">
        <v>48259.132060791599</v>
      </c>
      <c r="AN66" s="529">
        <v>212265.92587428438</v>
      </c>
      <c r="AO66" s="529">
        <v>12018251093</v>
      </c>
      <c r="AP66" s="529">
        <v>2967126744</v>
      </c>
      <c r="AQ66" s="529">
        <v>2022531</v>
      </c>
      <c r="AR66" s="529">
        <v>30562</v>
      </c>
      <c r="AS66" s="529">
        <v>5.4726462699999994</v>
      </c>
    </row>
    <row r="67" spans="1:45">
      <c r="A67" s="536"/>
      <c r="B67" s="537"/>
      <c r="C67" s="537"/>
      <c r="D67" s="537" t="s">
        <v>444</v>
      </c>
      <c r="E67" s="537"/>
      <c r="F67" s="537"/>
      <c r="G67" s="537">
        <v>1069</v>
      </c>
      <c r="H67" s="529"/>
      <c r="I67" s="538">
        <v>1069</v>
      </c>
      <c r="J67" s="544">
        <v>72765</v>
      </c>
      <c r="K67" s="544">
        <v>0.46</v>
      </c>
      <c r="L67" s="544">
        <v>500</v>
      </c>
      <c r="M67" s="544">
        <v>9815.5332554853776</v>
      </c>
      <c r="N67" s="544">
        <v>3661.9370657459317</v>
      </c>
      <c r="O67" s="544">
        <v>0</v>
      </c>
      <c r="P67" s="544">
        <v>32.624398470356468</v>
      </c>
      <c r="Q67" s="544">
        <v>100850823.49927248</v>
      </c>
      <c r="R67" s="544">
        <v>10.246870585075422</v>
      </c>
      <c r="S67" s="544">
        <v>13.44675495705691</v>
      </c>
      <c r="T67" s="544">
        <v>11839.617841148485</v>
      </c>
      <c r="U67" s="544">
        <v>0</v>
      </c>
      <c r="V67" s="544">
        <v>24358714339.490002</v>
      </c>
      <c r="W67" s="544">
        <v>36159.853392607882</v>
      </c>
      <c r="X67" s="544">
        <v>159465.36330345098</v>
      </c>
      <c r="Y67" s="544">
        <v>27</v>
      </c>
      <c r="Z67" s="544">
        <v>391.36032810760452</v>
      </c>
      <c r="AA67" s="544">
        <v>470.96520562563302</v>
      </c>
      <c r="AB67" s="544">
        <v>326188.48681688798</v>
      </c>
      <c r="AC67" s="529">
        <v>2237850</v>
      </c>
      <c r="AD67" s="529">
        <v>275607</v>
      </c>
      <c r="AE67" s="529">
        <v>8686091</v>
      </c>
      <c r="AF67" s="529">
        <v>59863.4319798918</v>
      </c>
      <c r="AG67" s="529">
        <v>14428</v>
      </c>
      <c r="AH67" s="529">
        <v>425631.52561765636</v>
      </c>
      <c r="AI67" s="529">
        <v>112</v>
      </c>
      <c r="AJ67" s="529">
        <v>1.1840472099999999</v>
      </c>
      <c r="AK67" s="529">
        <v>587</v>
      </c>
      <c r="AL67" s="529">
        <v>609284.14121962886</v>
      </c>
      <c r="AM67" s="529">
        <v>89.397440380838916</v>
      </c>
      <c r="AN67" s="529">
        <v>842357.11330626474</v>
      </c>
      <c r="AO67" s="529">
        <v>339133005</v>
      </c>
      <c r="AP67" s="529">
        <v>11615069</v>
      </c>
      <c r="AQ67" s="529">
        <v>900</v>
      </c>
      <c r="AR67" s="529">
        <v>0</v>
      </c>
      <c r="AS67" s="529">
        <v>0.8479713499999999</v>
      </c>
    </row>
    <row r="68" spans="1:45">
      <c r="A68" s="536"/>
      <c r="B68" s="537"/>
      <c r="C68" s="537"/>
      <c r="D68" s="537" t="s">
        <v>445</v>
      </c>
      <c r="E68" s="537"/>
      <c r="F68" s="537"/>
      <c r="G68" s="537">
        <v>1070</v>
      </c>
      <c r="H68" s="529"/>
      <c r="I68" s="538">
        <v>1070</v>
      </c>
      <c r="J68" s="544">
        <v>30365227</v>
      </c>
      <c r="K68" s="544">
        <v>5875.0770852349706</v>
      </c>
      <c r="L68" s="544">
        <v>16385</v>
      </c>
      <c r="M68" s="544">
        <v>38703463.537890002</v>
      </c>
      <c r="N68" s="544">
        <v>27688548.584156726</v>
      </c>
      <c r="O68" s="544">
        <v>115377</v>
      </c>
      <c r="P68" s="544">
        <v>32167.025478</v>
      </c>
      <c r="Q68" s="544">
        <v>4189756707.349978</v>
      </c>
      <c r="R68" s="544">
        <v>704142.3104191391</v>
      </c>
      <c r="S68" s="544">
        <v>3202908.735564379</v>
      </c>
      <c r="T68" s="544">
        <v>60726130.882766075</v>
      </c>
      <c r="U68" s="544">
        <v>167</v>
      </c>
      <c r="V68" s="544">
        <v>1599736371772.5798</v>
      </c>
      <c r="W68" s="544">
        <v>42345267.252753332</v>
      </c>
      <c r="X68" s="544">
        <v>1903460233.0544536</v>
      </c>
      <c r="Y68" s="544">
        <v>246603</v>
      </c>
      <c r="Z68" s="544">
        <v>685722.1472725136</v>
      </c>
      <c r="AA68" s="544">
        <v>67388.342023851437</v>
      </c>
      <c r="AB68" s="544">
        <v>349484522.6436978</v>
      </c>
      <c r="AC68" s="529">
        <v>105823076</v>
      </c>
      <c r="AD68" s="529">
        <v>151120302</v>
      </c>
      <c r="AE68" s="529">
        <v>411313886</v>
      </c>
      <c r="AF68" s="529">
        <v>98529799.127642289</v>
      </c>
      <c r="AG68" s="529">
        <v>7879085</v>
      </c>
      <c r="AH68" s="529">
        <v>2505161.2047317545</v>
      </c>
      <c r="AI68" s="529">
        <v>25864</v>
      </c>
      <c r="AJ68" s="529">
        <v>101.919428</v>
      </c>
      <c r="AK68" s="529">
        <v>342253</v>
      </c>
      <c r="AL68" s="529">
        <v>398259.00653981586</v>
      </c>
      <c r="AM68" s="529">
        <v>195652.97849462659</v>
      </c>
      <c r="AN68" s="529">
        <v>729010</v>
      </c>
      <c r="AO68" s="529">
        <v>20319722159</v>
      </c>
      <c r="AP68" s="529">
        <v>9384653391</v>
      </c>
      <c r="AQ68" s="529">
        <v>7043006</v>
      </c>
      <c r="AR68" s="529">
        <v>1115788</v>
      </c>
      <c r="AS68" s="529">
        <v>230.54135554000007</v>
      </c>
    </row>
    <row r="69" spans="1:45">
      <c r="A69" s="536"/>
      <c r="B69" s="537"/>
      <c r="C69" s="537"/>
      <c r="D69" s="537" t="s">
        <v>675</v>
      </c>
      <c r="E69" s="537"/>
      <c r="F69" s="537"/>
      <c r="G69" s="537">
        <v>1108</v>
      </c>
      <c r="H69" s="529"/>
      <c r="I69" s="538">
        <v>1108</v>
      </c>
      <c r="J69" s="544">
        <v>3353378</v>
      </c>
      <c r="K69" s="544">
        <v>765.06</v>
      </c>
      <c r="L69" s="544">
        <v>2841</v>
      </c>
      <c r="M69" s="544">
        <v>7023906</v>
      </c>
      <c r="N69" s="544">
        <v>13707769.806296382</v>
      </c>
      <c r="O69" s="544">
        <v>238755</v>
      </c>
      <c r="P69" s="544">
        <v>3044368.5623253556</v>
      </c>
      <c r="Q69" s="544">
        <v>161891886.87465712</v>
      </c>
      <c r="R69" s="544">
        <v>103429.69347259517</v>
      </c>
      <c r="S69" s="544">
        <v>80973.222190384186</v>
      </c>
      <c r="T69" s="544">
        <v>3331484.7863532105</v>
      </c>
      <c r="U69" s="544">
        <v>0</v>
      </c>
      <c r="V69" s="544">
        <v>51005338011.209999</v>
      </c>
      <c r="W69" s="544">
        <v>1467766.8513225648</v>
      </c>
      <c r="X69" s="544">
        <v>29948072.490870804</v>
      </c>
      <c r="Y69" s="544">
        <v>4721</v>
      </c>
      <c r="Z69" s="544">
        <v>116594.81383495628</v>
      </c>
      <c r="AA69" s="544">
        <v>13348.65436424053</v>
      </c>
      <c r="AB69" s="544">
        <v>4779569.6196853891</v>
      </c>
      <c r="AC69" s="529">
        <v>10143667</v>
      </c>
      <c r="AD69" s="529">
        <v>44658710</v>
      </c>
      <c r="AE69" s="529">
        <v>115285458</v>
      </c>
      <c r="AF69" s="529">
        <v>6814108.2338632233</v>
      </c>
      <c r="AG69" s="529">
        <v>518479</v>
      </c>
      <c r="AH69" s="529">
        <v>101157.70599101581</v>
      </c>
      <c r="AI69" s="529">
        <v>1694</v>
      </c>
      <c r="AJ69" s="529">
        <v>0.72571697000000002</v>
      </c>
      <c r="AK69" s="529">
        <v>48467</v>
      </c>
      <c r="AL69" s="529">
        <v>73517.162989428529</v>
      </c>
      <c r="AM69" s="529">
        <v>18792.106984356811</v>
      </c>
      <c r="AN69" s="529">
        <v>45334</v>
      </c>
      <c r="AO69" s="529">
        <v>8836049490</v>
      </c>
      <c r="AP69" s="529">
        <v>3617074804</v>
      </c>
      <c r="AQ69" s="529">
        <v>3778259</v>
      </c>
      <c r="AR69" s="529">
        <v>880418</v>
      </c>
      <c r="AS69" s="529">
        <v>1.2909100500000001</v>
      </c>
    </row>
    <row r="70" spans="1:45">
      <c r="A70" s="536"/>
      <c r="B70" s="537"/>
      <c r="C70" s="537"/>
      <c r="D70" s="537" t="s">
        <v>757</v>
      </c>
      <c r="E70" s="537"/>
      <c r="F70" s="537"/>
      <c r="G70" s="537">
        <v>1071</v>
      </c>
      <c r="H70" s="529"/>
      <c r="I70" s="538">
        <v>1071</v>
      </c>
      <c r="J70" s="544">
        <v>35425356</v>
      </c>
      <c r="K70" s="544">
        <v>3452.8167372518756</v>
      </c>
      <c r="L70" s="544">
        <v>1003109</v>
      </c>
      <c r="M70" s="544">
        <v>18096064</v>
      </c>
      <c r="N70" s="544">
        <v>4112749.1672880393</v>
      </c>
      <c r="O70" s="544">
        <v>34163</v>
      </c>
      <c r="P70" s="544">
        <v>20963.016301</v>
      </c>
      <c r="Q70" s="544">
        <v>361977230.23692822</v>
      </c>
      <c r="R70" s="544">
        <v>66181.700442530986</v>
      </c>
      <c r="S70" s="544">
        <v>61232.40366495683</v>
      </c>
      <c r="T70" s="544">
        <v>17085920.726599433</v>
      </c>
      <c r="U70" s="544">
        <v>0</v>
      </c>
      <c r="V70" s="544">
        <v>103675481523.03999</v>
      </c>
      <c r="W70" s="544">
        <v>2556845.4914412247</v>
      </c>
      <c r="X70" s="544">
        <v>44519441.529845238</v>
      </c>
      <c r="Y70" s="544">
        <v>26431</v>
      </c>
      <c r="Z70" s="544">
        <v>149024.70169861565</v>
      </c>
      <c r="AA70" s="544">
        <v>47146.285800154488</v>
      </c>
      <c r="AB70" s="544">
        <v>5727442772.4203072</v>
      </c>
      <c r="AC70" s="529">
        <v>29250071627</v>
      </c>
      <c r="AD70" s="529">
        <v>2292658007</v>
      </c>
      <c r="AE70" s="529">
        <v>51366251568</v>
      </c>
      <c r="AF70" s="529">
        <v>9859767020.3196754</v>
      </c>
      <c r="AG70" s="529">
        <v>238434</v>
      </c>
      <c r="AH70" s="529">
        <v>288006.22980765853</v>
      </c>
      <c r="AI70" s="529">
        <v>31428</v>
      </c>
      <c r="AJ70" s="529">
        <v>3.2084480099999997</v>
      </c>
      <c r="AK70" s="529">
        <v>114369</v>
      </c>
      <c r="AL70" s="529">
        <v>24046.307351425614</v>
      </c>
      <c r="AM70" s="529">
        <v>49347.686951488962</v>
      </c>
      <c r="AN70" s="529">
        <v>103304</v>
      </c>
      <c r="AO70" s="529">
        <v>9000318104</v>
      </c>
      <c r="AP70" s="529">
        <v>12666382125</v>
      </c>
      <c r="AQ70" s="529">
        <v>4858612</v>
      </c>
      <c r="AR70" s="529">
        <v>277679</v>
      </c>
      <c r="AS70" s="529">
        <v>10836.145364509945</v>
      </c>
    </row>
    <row r="71" spans="1:45">
      <c r="A71" s="536"/>
      <c r="B71" s="537"/>
      <c r="C71" s="537"/>
      <c r="D71" s="537" t="s">
        <v>758</v>
      </c>
      <c r="E71" s="537"/>
      <c r="F71" s="537"/>
      <c r="G71" s="537">
        <v>1072</v>
      </c>
      <c r="H71" s="529"/>
      <c r="I71" s="538">
        <v>1072</v>
      </c>
      <c r="J71" s="544">
        <v>4134192354</v>
      </c>
      <c r="K71" s="544">
        <v>106376.15993631794</v>
      </c>
      <c r="L71" s="544">
        <v>997920</v>
      </c>
      <c r="M71" s="544">
        <v>3707728775.6229286</v>
      </c>
      <c r="N71" s="544">
        <v>329605689.17158526</v>
      </c>
      <c r="O71" s="544">
        <v>13425698</v>
      </c>
      <c r="P71" s="544">
        <v>4691180.123536</v>
      </c>
      <c r="Q71" s="544">
        <v>16590165106.790346</v>
      </c>
      <c r="R71" s="544">
        <v>5915562.5208700905</v>
      </c>
      <c r="S71" s="544">
        <v>11250153.375449035</v>
      </c>
      <c r="T71" s="544">
        <v>1991854254.7209742</v>
      </c>
      <c r="U71" s="544">
        <v>3921527</v>
      </c>
      <c r="V71" s="544">
        <v>8797202528669.5117</v>
      </c>
      <c r="W71" s="544">
        <v>2424561196.707654</v>
      </c>
      <c r="X71" s="544">
        <v>4466405067.9203768</v>
      </c>
      <c r="Y71" s="544">
        <v>2695106</v>
      </c>
      <c r="Z71" s="544">
        <v>10335434.653497454</v>
      </c>
      <c r="AA71" s="544">
        <v>10591396.386465829</v>
      </c>
      <c r="AB71" s="544">
        <v>76294189037.00972</v>
      </c>
      <c r="AC71" s="529">
        <v>45720857259</v>
      </c>
      <c r="AD71" s="529">
        <v>19809689619</v>
      </c>
      <c r="AE71" s="529">
        <v>111868105231</v>
      </c>
      <c r="AF71" s="529">
        <v>65556383092.501724</v>
      </c>
      <c r="AG71" s="529">
        <v>11996056.019615931</v>
      </c>
      <c r="AH71" s="529">
        <v>36264350.91424603</v>
      </c>
      <c r="AI71" s="529">
        <v>8339515</v>
      </c>
      <c r="AJ71" s="529">
        <v>37087.487992849587</v>
      </c>
      <c r="AK71" s="529">
        <v>5801081</v>
      </c>
      <c r="AL71" s="529">
        <v>17059504.765791826</v>
      </c>
      <c r="AM71" s="529">
        <v>8299124.9219834395</v>
      </c>
      <c r="AN71" s="529">
        <v>45182863.462792397</v>
      </c>
      <c r="AO71" s="529">
        <v>380076956695</v>
      </c>
      <c r="AP71" s="529">
        <v>2145170141139</v>
      </c>
      <c r="AQ71" s="529">
        <v>474918253</v>
      </c>
      <c r="AR71" s="529">
        <v>82768953</v>
      </c>
      <c r="AS71" s="529">
        <v>6362.6215683700284</v>
      </c>
    </row>
    <row r="72" spans="1:45">
      <c r="A72" s="536"/>
      <c r="B72" s="537"/>
      <c r="C72" s="537"/>
      <c r="D72" s="537" t="s">
        <v>759</v>
      </c>
      <c r="E72" s="537"/>
      <c r="F72" s="537"/>
      <c r="G72" s="537">
        <v>1073</v>
      </c>
      <c r="H72" s="529"/>
      <c r="I72" s="538">
        <v>1073</v>
      </c>
      <c r="J72" s="544">
        <v>8018405564</v>
      </c>
      <c r="K72" s="544">
        <v>4057329.4087167801</v>
      </c>
      <c r="L72" s="544">
        <v>4863164</v>
      </c>
      <c r="M72" s="544">
        <v>6524536922.453434</v>
      </c>
      <c r="N72" s="544">
        <v>1542047294.0304966</v>
      </c>
      <c r="O72" s="544">
        <v>239967671</v>
      </c>
      <c r="P72" s="544">
        <v>12622725.138009258</v>
      </c>
      <c r="Q72" s="544">
        <v>41862460236.911926</v>
      </c>
      <c r="R72" s="544">
        <v>20522902.369566504</v>
      </c>
      <c r="S72" s="544">
        <v>27393632.487020269</v>
      </c>
      <c r="T72" s="544">
        <v>5857924741.4706554</v>
      </c>
      <c r="U72" s="544">
        <v>194635700</v>
      </c>
      <c r="V72" s="544">
        <v>28208825376822.816</v>
      </c>
      <c r="W72" s="544">
        <v>10294598201.533144</v>
      </c>
      <c r="X72" s="544">
        <v>13026642532.024559</v>
      </c>
      <c r="Y72" s="544">
        <v>10315795</v>
      </c>
      <c r="Z72" s="544">
        <v>26954151.210420217</v>
      </c>
      <c r="AA72" s="544">
        <v>17560415.07353206</v>
      </c>
      <c r="AB72" s="544">
        <v>142150873621.84348</v>
      </c>
      <c r="AC72" s="529">
        <v>85166709477</v>
      </c>
      <c r="AD72" s="529">
        <v>27555231839</v>
      </c>
      <c r="AE72" s="529">
        <v>192001646067</v>
      </c>
      <c r="AF72" s="529">
        <v>86229415330.412827</v>
      </c>
      <c r="AG72" s="529">
        <v>39162710.52734001</v>
      </c>
      <c r="AH72" s="529">
        <v>101619400.46385159</v>
      </c>
      <c r="AI72" s="529">
        <v>12208771</v>
      </c>
      <c r="AJ72" s="529">
        <v>638646.4418500734</v>
      </c>
      <c r="AK72" s="529">
        <v>28895077</v>
      </c>
      <c r="AL72" s="529">
        <v>30516002.899497524</v>
      </c>
      <c r="AM72" s="529">
        <v>25733367.812578127</v>
      </c>
      <c r="AN72" s="529">
        <v>96093441.395061776</v>
      </c>
      <c r="AO72" s="529">
        <v>6692884061164</v>
      </c>
      <c r="AP72" s="529">
        <v>4918238553370</v>
      </c>
      <c r="AQ72" s="529">
        <v>2056688746</v>
      </c>
      <c r="AR72" s="529">
        <v>914724211</v>
      </c>
      <c r="AS72" s="529">
        <v>42594.207692200631</v>
      </c>
    </row>
    <row r="73" spans="1:45">
      <c r="A73" s="536"/>
      <c r="B73" s="537" t="s">
        <v>199</v>
      </c>
      <c r="C73" s="537"/>
      <c r="D73" s="537" t="s">
        <v>361</v>
      </c>
      <c r="E73" s="537"/>
      <c r="F73" s="537"/>
      <c r="G73" s="537">
        <v>1074</v>
      </c>
      <c r="H73" s="529"/>
      <c r="I73" s="538">
        <v>1074</v>
      </c>
      <c r="J73" s="544">
        <v>194407386</v>
      </c>
      <c r="K73" s="544">
        <v>258825.74530400001</v>
      </c>
      <c r="L73" s="544">
        <v>1138191</v>
      </c>
      <c r="M73" s="544">
        <v>786157484</v>
      </c>
      <c r="N73" s="544">
        <v>195249221.06948</v>
      </c>
      <c r="O73" s="544">
        <v>76424049</v>
      </c>
      <c r="P73" s="544">
        <v>1016219</v>
      </c>
      <c r="Q73" s="544">
        <v>5411303453</v>
      </c>
      <c r="R73" s="544">
        <v>89874.073000000004</v>
      </c>
      <c r="S73" s="544">
        <v>2656000</v>
      </c>
      <c r="T73" s="544">
        <v>265598383.95460999</v>
      </c>
      <c r="U73" s="544">
        <v>11810723</v>
      </c>
      <c r="V73" s="544">
        <v>2404634546034.3999</v>
      </c>
      <c r="W73" s="544">
        <v>380807971.33727747</v>
      </c>
      <c r="X73" s="544">
        <v>385151511</v>
      </c>
      <c r="Y73" s="544">
        <v>187153.95671299999</v>
      </c>
      <c r="Z73" s="544">
        <v>189815.55</v>
      </c>
      <c r="AA73" s="544">
        <v>10</v>
      </c>
      <c r="AB73" s="544">
        <v>1444000000</v>
      </c>
      <c r="AC73" s="529">
        <v>2298409467</v>
      </c>
      <c r="AD73" s="529">
        <v>720000000</v>
      </c>
      <c r="AE73" s="529">
        <v>8045801475.9984493</v>
      </c>
      <c r="AF73" s="529">
        <v>1848261047</v>
      </c>
      <c r="AG73" s="529">
        <v>101647</v>
      </c>
      <c r="AH73" s="529">
        <v>7746506.966</v>
      </c>
      <c r="AI73" s="529">
        <v>27941</v>
      </c>
      <c r="AJ73" s="529">
        <v>0</v>
      </c>
      <c r="AK73" s="529">
        <v>24317</v>
      </c>
      <c r="AL73" s="529">
        <v>1305604.9496887461</v>
      </c>
      <c r="AM73" s="529">
        <v>317455</v>
      </c>
      <c r="AN73" s="529">
        <v>3118809.2569913319</v>
      </c>
      <c r="AO73" s="529">
        <v>936047503868</v>
      </c>
      <c r="AP73" s="529">
        <v>290589060511.19</v>
      </c>
      <c r="AQ73" s="529">
        <v>102999486.27739</v>
      </c>
      <c r="AR73" s="529">
        <v>37721140</v>
      </c>
      <c r="AS73" s="529">
        <v>806562</v>
      </c>
    </row>
    <row r="74" spans="1:45">
      <c r="A74" s="536"/>
      <c r="B74" s="537" t="s">
        <v>200</v>
      </c>
      <c r="C74" s="537"/>
      <c r="D74" s="537" t="s">
        <v>72</v>
      </c>
      <c r="E74" s="537"/>
      <c r="F74" s="537"/>
      <c r="G74" s="537">
        <v>1075</v>
      </c>
      <c r="H74" s="529"/>
      <c r="I74" s="538">
        <v>1075</v>
      </c>
      <c r="J74" s="544">
        <v>326889.59351161</v>
      </c>
      <c r="K74" s="544">
        <v>146.30000000000001</v>
      </c>
      <c r="L74" s="544">
        <v>0</v>
      </c>
      <c r="M74" s="544">
        <v>1174629.77363</v>
      </c>
      <c r="N74" s="544">
        <v>508779.83329000004</v>
      </c>
      <c r="O74" s="544">
        <v>26612</v>
      </c>
      <c r="P74" s="544">
        <v>3172</v>
      </c>
      <c r="Q74" s="544">
        <v>9575589</v>
      </c>
      <c r="R74" s="544">
        <v>1743.017795</v>
      </c>
      <c r="S74" s="544">
        <v>3189</v>
      </c>
      <c r="T74" s="544">
        <v>265000</v>
      </c>
      <c r="U74" s="544">
        <v>0</v>
      </c>
      <c r="V74" s="544">
        <v>6476148665.7200003</v>
      </c>
      <c r="W74" s="544">
        <v>1613090</v>
      </c>
      <c r="X74" s="544">
        <v>2739</v>
      </c>
      <c r="Y74" s="544">
        <v>1461</v>
      </c>
      <c r="Z74" s="544">
        <v>1460</v>
      </c>
      <c r="AA74" s="544">
        <v>810</v>
      </c>
      <c r="AB74" s="544">
        <v>2265400</v>
      </c>
      <c r="AC74" s="529">
        <v>0</v>
      </c>
      <c r="AD74" s="529">
        <v>176242</v>
      </c>
      <c r="AE74" s="529">
        <v>629584.25216100004</v>
      </c>
      <c r="AF74" s="529">
        <v>647422</v>
      </c>
      <c r="AG74" s="529">
        <v>19757.91</v>
      </c>
      <c r="AH74" s="529">
        <v>8557.8853232981455</v>
      </c>
      <c r="AI74" s="529">
        <v>0</v>
      </c>
      <c r="AJ74" s="529">
        <v>0</v>
      </c>
      <c r="AK74" s="529">
        <v>6.9099999999999999E-4</v>
      </c>
      <c r="AL74" s="529">
        <v>474</v>
      </c>
      <c r="AM74" s="529">
        <v>2033</v>
      </c>
      <c r="AN74" s="529">
        <v>22970.3</v>
      </c>
      <c r="AO74" s="529">
        <v>4020720</v>
      </c>
      <c r="AP74" s="529">
        <v>70708.42591010085</v>
      </c>
      <c r="AQ74" s="529">
        <v>0</v>
      </c>
      <c r="AR74" s="529">
        <v>0</v>
      </c>
      <c r="AS74" s="529">
        <v>0</v>
      </c>
    </row>
    <row r="75" spans="1:45">
      <c r="A75" s="536"/>
      <c r="B75" s="537"/>
      <c r="C75" s="537"/>
      <c r="D75" s="537" t="s">
        <v>73</v>
      </c>
      <c r="E75" s="537"/>
      <c r="F75" s="537"/>
      <c r="G75" s="537">
        <v>1076</v>
      </c>
      <c r="H75" s="529"/>
      <c r="I75" s="538">
        <v>1076</v>
      </c>
      <c r="J75" s="544">
        <v>4945633.4790000003</v>
      </c>
      <c r="K75" s="544">
        <v>0</v>
      </c>
      <c r="L75" s="544">
        <v>154821</v>
      </c>
      <c r="M75" s="544">
        <v>29199000</v>
      </c>
      <c r="N75" s="544">
        <v>0</v>
      </c>
      <c r="O75" s="544">
        <v>546044</v>
      </c>
      <c r="P75" s="544">
        <v>55324.466139023774</v>
      </c>
      <c r="Q75" s="544">
        <v>190700000</v>
      </c>
      <c r="R75" s="544">
        <v>36089.410000000003</v>
      </c>
      <c r="S75" s="544">
        <v>81307.550587551479</v>
      </c>
      <c r="T75" s="544">
        <v>2181057</v>
      </c>
      <c r="U75" s="544">
        <v>0</v>
      </c>
      <c r="V75" s="544">
        <v>103500000000</v>
      </c>
      <c r="W75" s="544">
        <v>21806292</v>
      </c>
      <c r="X75" s="544">
        <v>59584340</v>
      </c>
      <c r="Y75" s="544">
        <v>10412</v>
      </c>
      <c r="Z75" s="544">
        <v>36199</v>
      </c>
      <c r="AA75" s="544">
        <v>6367</v>
      </c>
      <c r="AB75" s="544">
        <v>198740000</v>
      </c>
      <c r="AC75" s="529">
        <v>75953213</v>
      </c>
      <c r="AD75" s="529">
        <v>76027000</v>
      </c>
      <c r="AE75" s="529">
        <v>3143010.3072000002</v>
      </c>
      <c r="AF75" s="529">
        <v>0</v>
      </c>
      <c r="AG75" s="529">
        <v>225953.68</v>
      </c>
      <c r="AH75" s="529">
        <v>212557.42</v>
      </c>
      <c r="AI75" s="529">
        <v>22948</v>
      </c>
      <c r="AJ75" s="529">
        <v>0</v>
      </c>
      <c r="AK75" s="529">
        <v>43735</v>
      </c>
      <c r="AL75" s="529">
        <v>41496</v>
      </c>
      <c r="AM75" s="529">
        <v>37628</v>
      </c>
      <c r="AN75" s="529">
        <v>226843.8</v>
      </c>
      <c r="AO75" s="529">
        <v>17101310000.000002</v>
      </c>
      <c r="AP75" s="529">
        <v>22510441000</v>
      </c>
      <c r="AQ75" s="529">
        <v>8140898.9720000001</v>
      </c>
      <c r="AR75" s="529">
        <v>959234</v>
      </c>
      <c r="AS75" s="529">
        <v>13900</v>
      </c>
    </row>
    <row r="76" spans="1:45">
      <c r="A76" s="536"/>
      <c r="B76" s="537"/>
      <c r="C76" s="537"/>
      <c r="D76" s="537" t="s">
        <v>362</v>
      </c>
      <c r="E76" s="537"/>
      <c r="F76" s="537"/>
      <c r="G76" s="537">
        <v>1077</v>
      </c>
      <c r="H76" s="529"/>
      <c r="I76" s="538">
        <v>1077</v>
      </c>
      <c r="J76" s="544">
        <v>5272523.0725116106</v>
      </c>
      <c r="K76" s="544">
        <v>146.30000000000001</v>
      </c>
      <c r="L76" s="544">
        <v>154821</v>
      </c>
      <c r="M76" s="544">
        <v>30373629.773630001</v>
      </c>
      <c r="N76" s="544">
        <v>508779.83329000004</v>
      </c>
      <c r="O76" s="544">
        <v>572656</v>
      </c>
      <c r="P76" s="544">
        <v>58496.466139023774</v>
      </c>
      <c r="Q76" s="544">
        <v>200275589</v>
      </c>
      <c r="R76" s="544">
        <v>37832.427795000003</v>
      </c>
      <c r="S76" s="544">
        <v>84496.550587551479</v>
      </c>
      <c r="T76" s="544">
        <v>2446057</v>
      </c>
      <c r="U76" s="544">
        <v>0</v>
      </c>
      <c r="V76" s="544">
        <v>109976148665.72</v>
      </c>
      <c r="W76" s="544">
        <v>23419382</v>
      </c>
      <c r="X76" s="544">
        <v>59587079</v>
      </c>
      <c r="Y76" s="544">
        <v>11873</v>
      </c>
      <c r="Z76" s="544">
        <v>37659</v>
      </c>
      <c r="AA76" s="544">
        <v>7177</v>
      </c>
      <c r="AB76" s="544">
        <v>201005400</v>
      </c>
      <c r="AC76" s="529">
        <v>75953213</v>
      </c>
      <c r="AD76" s="529">
        <v>76203242</v>
      </c>
      <c r="AE76" s="529">
        <v>3772594.5593610001</v>
      </c>
      <c r="AF76" s="529">
        <v>647422</v>
      </c>
      <c r="AG76" s="529">
        <v>245711.59</v>
      </c>
      <c r="AH76" s="529">
        <v>221115.30532329815</v>
      </c>
      <c r="AI76" s="529">
        <v>22948</v>
      </c>
      <c r="AJ76" s="529">
        <v>0</v>
      </c>
      <c r="AK76" s="529">
        <v>43735.000691000001</v>
      </c>
      <c r="AL76" s="529">
        <v>41970</v>
      </c>
      <c r="AM76" s="529">
        <v>39661</v>
      </c>
      <c r="AN76" s="529">
        <v>249814.09999999998</v>
      </c>
      <c r="AO76" s="529">
        <v>17105330720.000002</v>
      </c>
      <c r="AP76" s="529">
        <v>22510511708.425911</v>
      </c>
      <c r="AQ76" s="529">
        <v>8140898.9720000001</v>
      </c>
      <c r="AR76" s="529">
        <v>959234</v>
      </c>
      <c r="AS76" s="529">
        <v>13900</v>
      </c>
    </row>
    <row r="77" spans="1:45">
      <c r="A77" s="536" t="s">
        <v>76</v>
      </c>
      <c r="B77" s="537" t="s">
        <v>201</v>
      </c>
      <c r="C77" s="537"/>
      <c r="D77" s="537" t="s">
        <v>77</v>
      </c>
      <c r="E77" s="537"/>
      <c r="F77" s="537"/>
      <c r="G77" s="537">
        <v>1078</v>
      </c>
      <c r="H77" s="529"/>
      <c r="I77" s="538">
        <v>1078</v>
      </c>
      <c r="J77" s="544">
        <v>52174450.484999999</v>
      </c>
      <c r="K77" s="544">
        <v>153115.838162242</v>
      </c>
      <c r="L77" s="544">
        <v>21799710</v>
      </c>
      <c r="M77" s="544">
        <v>1579089447.0231578</v>
      </c>
      <c r="N77" s="544">
        <v>186429074.48991999</v>
      </c>
      <c r="O77" s="544">
        <v>49017112</v>
      </c>
      <c r="P77" s="544">
        <v>2990126.5497175315</v>
      </c>
      <c r="Q77" s="544">
        <v>9120360502</v>
      </c>
      <c r="R77" s="544">
        <v>3106336.337363374</v>
      </c>
      <c r="S77" s="544">
        <v>5425392.9579999503</v>
      </c>
      <c r="T77" s="544">
        <v>169084964</v>
      </c>
      <c r="U77" s="544">
        <v>0</v>
      </c>
      <c r="V77" s="544">
        <v>8736641993964</v>
      </c>
      <c r="W77" s="544">
        <v>1969881734.50419</v>
      </c>
      <c r="X77" s="544">
        <v>1113439677</v>
      </c>
      <c r="Y77" s="544">
        <v>924445</v>
      </c>
      <c r="Z77" s="544">
        <v>2230063</v>
      </c>
      <c r="AA77" s="544">
        <v>2150874</v>
      </c>
      <c r="AB77" s="544">
        <v>3946000</v>
      </c>
      <c r="AC77" s="529">
        <v>2055920493</v>
      </c>
      <c r="AD77" s="529">
        <v>5210734131</v>
      </c>
      <c r="AE77" s="529">
        <v>8132044512</v>
      </c>
      <c r="AF77" s="529">
        <v>3858575165</v>
      </c>
      <c r="AG77" s="529">
        <v>14453770</v>
      </c>
      <c r="AH77" s="529">
        <v>11902977.289051849</v>
      </c>
      <c r="AI77" s="529">
        <v>3070318</v>
      </c>
      <c r="AJ77" s="529">
        <v>129085.32618624857</v>
      </c>
      <c r="AK77" s="529">
        <v>7400118.7086172802</v>
      </c>
      <c r="AL77" s="529">
        <v>2220058.7504360001</v>
      </c>
      <c r="AM77" s="529">
        <v>2557133</v>
      </c>
      <c r="AN77" s="529">
        <v>28446350.575771399</v>
      </c>
      <c r="AO77" s="529">
        <v>550693027360</v>
      </c>
      <c r="AP77" s="529">
        <v>1024444299215.7</v>
      </c>
      <c r="AQ77" s="529">
        <v>718285698.24898994</v>
      </c>
      <c r="AR77" s="529">
        <v>215842510</v>
      </c>
      <c r="AS77" s="529">
        <v>716839.03642701998</v>
      </c>
    </row>
    <row r="78" spans="1:45" ht="12.75" customHeight="1">
      <c r="A78" s="536"/>
      <c r="B78" s="537"/>
      <c r="C78" s="537"/>
      <c r="D78" s="537" t="s">
        <v>78</v>
      </c>
      <c r="E78" s="537"/>
      <c r="F78" s="537"/>
      <c r="G78" s="537">
        <v>1079</v>
      </c>
      <c r="H78" s="529"/>
      <c r="I78" s="538">
        <v>1079</v>
      </c>
      <c r="J78" s="544">
        <v>169993187.03999999</v>
      </c>
      <c r="K78" s="544">
        <v>265819.45995242998</v>
      </c>
      <c r="L78" s="544">
        <v>15859575</v>
      </c>
      <c r="M78" s="544">
        <v>1103565363.9768422</v>
      </c>
      <c r="N78" s="544">
        <v>280460376.51008004</v>
      </c>
      <c r="O78" s="544">
        <v>118219293</v>
      </c>
      <c r="P78" s="544">
        <v>1683573.7552824679</v>
      </c>
      <c r="Q78" s="544">
        <v>11142528910</v>
      </c>
      <c r="R78" s="544">
        <v>1945611.6626366251</v>
      </c>
      <c r="S78" s="544">
        <v>6705765.7881422779</v>
      </c>
      <c r="T78" s="544">
        <v>281751101.13391668</v>
      </c>
      <c r="U78" s="544">
        <v>74060596</v>
      </c>
      <c r="V78" s="544">
        <v>6570633994688</v>
      </c>
      <c r="W78" s="544">
        <v>648739304.05638301</v>
      </c>
      <c r="X78" s="544">
        <v>1216304291</v>
      </c>
      <c r="Y78" s="544">
        <v>320175</v>
      </c>
      <c r="Z78" s="544">
        <v>1570874</v>
      </c>
      <c r="AA78" s="544">
        <v>759667</v>
      </c>
      <c r="AB78" s="544">
        <v>4870970000</v>
      </c>
      <c r="AC78" s="529">
        <v>2069780053</v>
      </c>
      <c r="AD78" s="529">
        <v>2017942465</v>
      </c>
      <c r="AE78" s="529">
        <v>7357881488</v>
      </c>
      <c r="AF78" s="529">
        <v>3066585648</v>
      </c>
      <c r="AG78" s="529">
        <v>9946417</v>
      </c>
      <c r="AH78" s="529">
        <v>13438286</v>
      </c>
      <c r="AI78" s="529">
        <v>675131</v>
      </c>
      <c r="AJ78" s="529">
        <v>92437.055814536667</v>
      </c>
      <c r="AK78" s="529">
        <v>6572757.0431879694</v>
      </c>
      <c r="AL78" s="529">
        <v>3912908.2495639999</v>
      </c>
      <c r="AM78" s="529">
        <v>1405565</v>
      </c>
      <c r="AN78" s="529">
        <v>13426816.9877731</v>
      </c>
      <c r="AO78" s="529">
        <v>582895883978</v>
      </c>
      <c r="AP78" s="529">
        <v>778969130423.59399</v>
      </c>
      <c r="AQ78" s="529">
        <v>362332162.16958749</v>
      </c>
      <c r="AR78" s="529">
        <v>115855845</v>
      </c>
      <c r="AS78" s="529">
        <v>403800.79605260299</v>
      </c>
    </row>
    <row r="79" spans="1:45">
      <c r="A79" s="536"/>
      <c r="B79" s="537"/>
      <c r="C79" s="537"/>
      <c r="D79" s="537" t="s">
        <v>116</v>
      </c>
      <c r="E79" s="537"/>
      <c r="F79" s="537"/>
      <c r="G79" s="537">
        <v>1080</v>
      </c>
      <c r="H79" s="529"/>
      <c r="I79" s="538">
        <v>1080</v>
      </c>
      <c r="J79" s="544">
        <v>222167637.52499998</v>
      </c>
      <c r="K79" s="544">
        <v>418935.29811467195</v>
      </c>
      <c r="L79" s="544">
        <v>37659285</v>
      </c>
      <c r="M79" s="544">
        <v>2682654811</v>
      </c>
      <c r="N79" s="544">
        <v>466889451</v>
      </c>
      <c r="O79" s="544">
        <v>167236405</v>
      </c>
      <c r="P79" s="544">
        <v>4673700.3049999997</v>
      </c>
      <c r="Q79" s="544">
        <v>20262889412</v>
      </c>
      <c r="R79" s="544">
        <v>5051947.9999999991</v>
      </c>
      <c r="S79" s="544">
        <v>12131158.746142227</v>
      </c>
      <c r="T79" s="544">
        <v>450836065.13391668</v>
      </c>
      <c r="U79" s="544">
        <v>74060596</v>
      </c>
      <c r="V79" s="544">
        <v>15307275988652</v>
      </c>
      <c r="W79" s="544">
        <v>2618621038.5605731</v>
      </c>
      <c r="X79" s="544">
        <v>2329743968</v>
      </c>
      <c r="Y79" s="544">
        <v>1244620</v>
      </c>
      <c r="Z79" s="544">
        <v>3800937</v>
      </c>
      <c r="AA79" s="544">
        <v>2910541</v>
      </c>
      <c r="AB79" s="544">
        <v>4874916000</v>
      </c>
      <c r="AC79" s="529">
        <v>4125700546</v>
      </c>
      <c r="AD79" s="529">
        <v>7228676596</v>
      </c>
      <c r="AE79" s="529">
        <v>15489926000</v>
      </c>
      <c r="AF79" s="529">
        <v>6925160813</v>
      </c>
      <c r="AG79" s="529">
        <v>24400187</v>
      </c>
      <c r="AH79" s="529">
        <v>25341263.289051849</v>
      </c>
      <c r="AI79" s="529">
        <v>3745449</v>
      </c>
      <c r="AJ79" s="529">
        <v>221522.38200078523</v>
      </c>
      <c r="AK79" s="529">
        <v>13972875.75180525</v>
      </c>
      <c r="AL79" s="529">
        <v>6132967</v>
      </c>
      <c r="AM79" s="529">
        <v>3962698</v>
      </c>
      <c r="AN79" s="529">
        <v>41873167.563544497</v>
      </c>
      <c r="AO79" s="529">
        <v>1133588911338</v>
      </c>
      <c r="AP79" s="529">
        <v>1803413429639.2939</v>
      </c>
      <c r="AQ79" s="529">
        <v>1080617860.4185774</v>
      </c>
      <c r="AR79" s="529">
        <v>331698355</v>
      </c>
      <c r="AS79" s="529">
        <v>1120639.8324796229</v>
      </c>
    </row>
    <row r="80" spans="1:45">
      <c r="A80" s="536"/>
      <c r="B80" s="537" t="s">
        <v>202</v>
      </c>
      <c r="C80" s="537"/>
      <c r="D80" s="537" t="s">
        <v>82</v>
      </c>
      <c r="E80" s="537"/>
      <c r="F80" s="537"/>
      <c r="G80" s="537">
        <v>1081</v>
      </c>
      <c r="H80" s="529"/>
      <c r="I80" s="538">
        <v>1081</v>
      </c>
      <c r="J80" s="544">
        <v>3522837.36185</v>
      </c>
      <c r="K80" s="544">
        <v>1178.3421920000001</v>
      </c>
      <c r="L80" s="544">
        <v>275760</v>
      </c>
      <c r="M80" s="544">
        <v>28679684</v>
      </c>
      <c r="N80" s="544">
        <v>1478472.4590699999</v>
      </c>
      <c r="O80" s="544">
        <v>131761</v>
      </c>
      <c r="P80" s="544">
        <v>57535.233</v>
      </c>
      <c r="Q80" s="544">
        <v>119922222</v>
      </c>
      <c r="R80" s="544">
        <v>56114.914999999994</v>
      </c>
      <c r="S80" s="544">
        <v>23658.347221394768</v>
      </c>
      <c r="T80" s="544">
        <v>12077337.501542572</v>
      </c>
      <c r="U80" s="544">
        <v>7008554</v>
      </c>
      <c r="V80" s="544">
        <v>108073336985</v>
      </c>
      <c r="W80" s="544">
        <v>15095418.334034922</v>
      </c>
      <c r="X80" s="544">
        <v>54634905</v>
      </c>
      <c r="Y80" s="544">
        <v>1584</v>
      </c>
      <c r="Z80" s="544">
        <v>21143.670999999998</v>
      </c>
      <c r="AA80" s="544">
        <v>2189</v>
      </c>
      <c r="AB80" s="544">
        <v>187591632</v>
      </c>
      <c r="AC80" s="529">
        <v>183176986</v>
      </c>
      <c r="AD80" s="529">
        <v>43617000</v>
      </c>
      <c r="AE80" s="529">
        <v>157884766</v>
      </c>
      <c r="AF80" s="529">
        <v>95694267</v>
      </c>
      <c r="AG80" s="529">
        <v>135087.146871</v>
      </c>
      <c r="AH80" s="529">
        <v>224715.231</v>
      </c>
      <c r="AI80" s="529">
        <v>10640</v>
      </c>
      <c r="AJ80" s="529">
        <v>0</v>
      </c>
      <c r="AK80" s="529">
        <v>27481</v>
      </c>
      <c r="AL80" s="529">
        <v>21230.47767119914</v>
      </c>
      <c r="AM80" s="529">
        <v>15898.060692859999</v>
      </c>
      <c r="AN80" s="529">
        <v>172624.87707610001</v>
      </c>
      <c r="AO80" s="529">
        <v>19823293526</v>
      </c>
      <c r="AP80" s="529">
        <v>8671175086.6100006</v>
      </c>
      <c r="AQ80" s="529">
        <v>1607130.9020400001</v>
      </c>
      <c r="AR80" s="529">
        <v>75954</v>
      </c>
      <c r="AS80" s="529">
        <v>100187.84600000001</v>
      </c>
    </row>
    <row r="81" spans="1:45">
      <c r="A81" s="536"/>
      <c r="B81" s="537"/>
      <c r="C81" s="537"/>
      <c r="D81" s="537" t="s">
        <v>83</v>
      </c>
      <c r="E81" s="537"/>
      <c r="F81" s="537"/>
      <c r="G81" s="537">
        <v>1082</v>
      </c>
      <c r="H81" s="529"/>
      <c r="I81" s="538">
        <v>1082</v>
      </c>
      <c r="J81" s="544">
        <v>15564854.087139999</v>
      </c>
      <c r="K81" s="544">
        <v>19424.419071</v>
      </c>
      <c r="L81" s="544">
        <v>78863</v>
      </c>
      <c r="M81" s="544">
        <v>49681505</v>
      </c>
      <c r="N81" s="544">
        <v>20157692.6140959</v>
      </c>
      <c r="O81" s="544">
        <v>13180716</v>
      </c>
      <c r="P81" s="544">
        <v>120405.459</v>
      </c>
      <c r="Q81" s="544">
        <v>123599730</v>
      </c>
      <c r="R81" s="544">
        <v>53438.996999999996</v>
      </c>
      <c r="S81" s="544">
        <v>103713.09485322919</v>
      </c>
      <c r="T81" s="544">
        <v>48858767.107573375</v>
      </c>
      <c r="U81" s="544">
        <v>15439963</v>
      </c>
      <c r="V81" s="544">
        <v>55089891167</v>
      </c>
      <c r="W81" s="544">
        <v>64916699.236582331</v>
      </c>
      <c r="X81" s="544">
        <v>106239945</v>
      </c>
      <c r="Y81" s="544">
        <v>40232</v>
      </c>
      <c r="Z81" s="544">
        <v>71468.554000000004</v>
      </c>
      <c r="AA81" s="544">
        <v>28685</v>
      </c>
      <c r="AB81" s="544">
        <v>80712368</v>
      </c>
      <c r="AC81" s="529">
        <v>7544802</v>
      </c>
      <c r="AD81" s="529">
        <v>36341909</v>
      </c>
      <c r="AE81" s="529">
        <v>30351419</v>
      </c>
      <c r="AF81" s="529">
        <v>24250</v>
      </c>
      <c r="AG81" s="529">
        <v>53435.763808000003</v>
      </c>
      <c r="AH81" s="529">
        <v>316979.60700000002</v>
      </c>
      <c r="AI81" s="529">
        <v>42098</v>
      </c>
      <c r="AJ81" s="529">
        <v>10599.337866579999</v>
      </c>
      <c r="AK81" s="529">
        <v>47324</v>
      </c>
      <c r="AL81" s="529">
        <v>111375.20451690338</v>
      </c>
      <c r="AM81" s="529">
        <v>31661.351725910001</v>
      </c>
      <c r="AN81" s="529">
        <v>46046.582650099997</v>
      </c>
      <c r="AO81" s="529">
        <v>39007853506</v>
      </c>
      <c r="AP81" s="529">
        <v>20427156375.91</v>
      </c>
      <c r="AQ81" s="529">
        <v>22362219.780700002</v>
      </c>
      <c r="AR81" s="529">
        <v>58195182</v>
      </c>
      <c r="AS81" s="529">
        <v>2450.4859999999999</v>
      </c>
    </row>
    <row r="82" spans="1:45">
      <c r="A82" s="536"/>
      <c r="B82" s="537"/>
      <c r="C82" s="537"/>
      <c r="D82" s="537" t="s">
        <v>84</v>
      </c>
      <c r="E82" s="537"/>
      <c r="F82" s="537"/>
      <c r="G82" s="537">
        <v>1083</v>
      </c>
      <c r="H82" s="529"/>
      <c r="I82" s="538">
        <v>1083</v>
      </c>
      <c r="J82" s="544">
        <v>13534924</v>
      </c>
      <c r="K82" s="544">
        <v>15655.260441</v>
      </c>
      <c r="L82" s="544">
        <v>330388</v>
      </c>
      <c r="M82" s="544">
        <v>60336876.170200005</v>
      </c>
      <c r="N82" s="544">
        <v>17296712.429253597</v>
      </c>
      <c r="O82" s="544">
        <v>12051952</v>
      </c>
      <c r="P82" s="544">
        <v>136434.01687624532</v>
      </c>
      <c r="Q82" s="544">
        <v>157575928</v>
      </c>
      <c r="R82" s="544">
        <v>61319.591676718941</v>
      </c>
      <c r="S82" s="544">
        <v>98922.140772891333</v>
      </c>
      <c r="T82" s="544">
        <v>27218347.089731116</v>
      </c>
      <c r="U82" s="544">
        <v>16602602</v>
      </c>
      <c r="V82" s="544">
        <v>73138032614.630005</v>
      </c>
      <c r="W82" s="544">
        <v>56368388.461187102</v>
      </c>
      <c r="X82" s="544">
        <v>125711691</v>
      </c>
      <c r="Y82" s="544">
        <v>36619</v>
      </c>
      <c r="Z82" s="544">
        <v>73462</v>
      </c>
      <c r="AA82" s="544">
        <v>27855</v>
      </c>
      <c r="AB82" s="544">
        <v>212064196</v>
      </c>
      <c r="AC82" s="529">
        <v>133627276.43210673</v>
      </c>
      <c r="AD82" s="529">
        <v>50485862</v>
      </c>
      <c r="AE82" s="529">
        <v>98164243.03093873</v>
      </c>
      <c r="AF82" s="529">
        <v>30168262.873944573</v>
      </c>
      <c r="AG82" s="529">
        <v>74211.382103777301</v>
      </c>
      <c r="AH82" s="529">
        <v>370342.847713408</v>
      </c>
      <c r="AI82" s="529">
        <v>40442</v>
      </c>
      <c r="AJ82" s="529">
        <v>8277.974327529997</v>
      </c>
      <c r="AK82" s="529">
        <v>55071.93235930353</v>
      </c>
      <c r="AL82" s="529">
        <v>75269.902334723622</v>
      </c>
      <c r="AM82" s="529">
        <v>22025.323313270001</v>
      </c>
      <c r="AN82" s="529">
        <v>41499.78516837574</v>
      </c>
      <c r="AO82" s="529">
        <v>33116688659</v>
      </c>
      <c r="AP82" s="529">
        <v>9084158140.7299976</v>
      </c>
      <c r="AQ82" s="529">
        <v>13021803.982209999</v>
      </c>
      <c r="AR82" s="529">
        <v>57233134</v>
      </c>
      <c r="AS82" s="529">
        <v>93048.4658072077</v>
      </c>
    </row>
    <row r="83" spans="1:45">
      <c r="A83" s="536"/>
      <c r="B83" s="537"/>
      <c r="C83" s="537"/>
      <c r="D83" s="537" t="s">
        <v>127</v>
      </c>
      <c r="E83" s="537"/>
      <c r="F83" s="537"/>
      <c r="G83" s="537">
        <v>1084</v>
      </c>
      <c r="H83" s="529"/>
      <c r="I83" s="538">
        <v>1084</v>
      </c>
      <c r="J83" s="544">
        <v>278260</v>
      </c>
      <c r="K83" s="544">
        <v>1521.8957132904995</v>
      </c>
      <c r="L83" s="544">
        <v>19246</v>
      </c>
      <c r="M83" s="544">
        <v>9394626.5500940029</v>
      </c>
      <c r="N83" s="544">
        <v>1197743.1819580351</v>
      </c>
      <c r="O83" s="544">
        <v>44764</v>
      </c>
      <c r="P83" s="544">
        <v>21550.496682343328</v>
      </c>
      <c r="Q83" s="544">
        <v>19485105</v>
      </c>
      <c r="R83" s="544">
        <v>14343</v>
      </c>
      <c r="S83" s="544">
        <v>5596.3950276522201</v>
      </c>
      <c r="T83" s="544">
        <v>4308263.3445069995</v>
      </c>
      <c r="U83" s="544">
        <v>4545361</v>
      </c>
      <c r="V83" s="544">
        <v>7520152972.4499998</v>
      </c>
      <c r="W83" s="544">
        <v>1945351.3441900001</v>
      </c>
      <c r="X83" s="544">
        <v>7720746</v>
      </c>
      <c r="Y83" s="544">
        <v>3309</v>
      </c>
      <c r="Z83" s="544">
        <v>11159</v>
      </c>
      <c r="AA83" s="544">
        <v>1116</v>
      </c>
      <c r="AB83" s="544">
        <v>19452223</v>
      </c>
      <c r="AC83" s="529">
        <v>31252641.973889358</v>
      </c>
      <c r="AD83" s="529">
        <v>2787428</v>
      </c>
      <c r="AE83" s="529">
        <v>5133225.9522007434</v>
      </c>
      <c r="AF83" s="529">
        <v>39007108.082280576</v>
      </c>
      <c r="AG83" s="529">
        <v>35304.676801163936</v>
      </c>
      <c r="AH83" s="529">
        <v>60509.955781443678</v>
      </c>
      <c r="AI83" s="529">
        <v>1035</v>
      </c>
      <c r="AJ83" s="529">
        <v>1398.9873884175001</v>
      </c>
      <c r="AK83" s="529">
        <v>9929.3632133866995</v>
      </c>
      <c r="AL83" s="529">
        <v>7160.4083736895218</v>
      </c>
      <c r="AM83" s="529">
        <v>8260.0558567885</v>
      </c>
      <c r="AN83" s="529">
        <v>16112.374111172516</v>
      </c>
      <c r="AO83" s="529">
        <v>8496802567</v>
      </c>
      <c r="AP83" s="529">
        <v>5594208840.4599991</v>
      </c>
      <c r="AQ83" s="529">
        <v>6481168.3073300002</v>
      </c>
      <c r="AR83" s="529">
        <v>169859</v>
      </c>
      <c r="AS83" s="529">
        <v>4636.2927880586003</v>
      </c>
    </row>
    <row r="84" spans="1:45">
      <c r="A84" s="536"/>
      <c r="B84" s="537"/>
      <c r="C84" s="537"/>
      <c r="D84" s="537" t="s">
        <v>363</v>
      </c>
      <c r="E84" s="537"/>
      <c r="F84" s="537"/>
      <c r="G84" s="537">
        <v>1085</v>
      </c>
      <c r="H84" s="529"/>
      <c r="I84" s="538">
        <v>1085</v>
      </c>
      <c r="J84" s="544">
        <v>5274507.4489899985</v>
      </c>
      <c r="K84" s="544">
        <v>3425.6051087095002</v>
      </c>
      <c r="L84" s="544">
        <v>4989</v>
      </c>
      <c r="M84" s="544">
        <v>8629686.2797059864</v>
      </c>
      <c r="N84" s="544">
        <v>3141709.4619542696</v>
      </c>
      <c r="O84" s="544">
        <v>1215761</v>
      </c>
      <c r="P84" s="544">
        <v>19956.17844141135</v>
      </c>
      <c r="Q84" s="544">
        <v>66460919</v>
      </c>
      <c r="R84" s="544">
        <v>33891.320323281048</v>
      </c>
      <c r="S84" s="544">
        <v>22852.906274080407</v>
      </c>
      <c r="T84" s="544">
        <v>29409494.17487783</v>
      </c>
      <c r="U84" s="544">
        <v>1300554</v>
      </c>
      <c r="V84" s="544">
        <v>82505042564.919998</v>
      </c>
      <c r="W84" s="544">
        <v>21698377.765240155</v>
      </c>
      <c r="X84" s="544">
        <v>27442413</v>
      </c>
      <c r="Y84" s="544">
        <v>1888</v>
      </c>
      <c r="Z84" s="544">
        <v>7991.2250000000058</v>
      </c>
      <c r="AA84" s="544">
        <v>1903</v>
      </c>
      <c r="AB84" s="544">
        <v>36787581</v>
      </c>
      <c r="AC84" s="529">
        <v>25841869.594003916</v>
      </c>
      <c r="AD84" s="529">
        <v>26685619</v>
      </c>
      <c r="AE84" s="529">
        <v>84938716.01686053</v>
      </c>
      <c r="AF84" s="529">
        <v>26543146.043774843</v>
      </c>
      <c r="AG84" s="529">
        <v>79006.851774058785</v>
      </c>
      <c r="AH84" s="529">
        <v>110842.0345051483</v>
      </c>
      <c r="AI84" s="529">
        <v>11261</v>
      </c>
      <c r="AJ84" s="529">
        <v>922.37615063250269</v>
      </c>
      <c r="AK84" s="529">
        <v>9803.7044273097708</v>
      </c>
      <c r="AL84" s="529">
        <v>50175.371479689362</v>
      </c>
      <c r="AM84" s="529">
        <v>17274.033248711501</v>
      </c>
      <c r="AN84" s="529">
        <v>161059.30044665176</v>
      </c>
      <c r="AO84" s="529">
        <v>17217655806</v>
      </c>
      <c r="AP84" s="529">
        <v>14419964481.330004</v>
      </c>
      <c r="AQ84" s="529">
        <v>4466378.3932000026</v>
      </c>
      <c r="AR84" s="529">
        <v>868143</v>
      </c>
      <c r="AS84" s="529">
        <v>4953.5734047337028</v>
      </c>
    </row>
    <row r="85" spans="1:45">
      <c r="A85" s="536"/>
      <c r="B85" s="537" t="s">
        <v>203</v>
      </c>
      <c r="C85" s="537"/>
      <c r="D85" s="537" t="s">
        <v>446</v>
      </c>
      <c r="E85" s="537"/>
      <c r="F85" s="537"/>
      <c r="G85" s="537">
        <v>1086</v>
      </c>
      <c r="H85" s="529"/>
      <c r="I85" s="538">
        <v>1086</v>
      </c>
      <c r="J85" s="544">
        <v>842852.91015000001</v>
      </c>
      <c r="K85" s="544">
        <v>2293</v>
      </c>
      <c r="L85" s="544">
        <v>7051</v>
      </c>
      <c r="M85" s="544">
        <v>1291858</v>
      </c>
      <c r="N85" s="544">
        <v>744638</v>
      </c>
      <c r="O85" s="544">
        <v>176282</v>
      </c>
      <c r="P85" s="544">
        <v>1359.645</v>
      </c>
      <c r="Q85" s="544">
        <v>9519148</v>
      </c>
      <c r="R85" s="544">
        <v>13409.644</v>
      </c>
      <c r="S85" s="544">
        <v>4789.2216420993527</v>
      </c>
      <c r="T85" s="544">
        <v>6872123.1844598204</v>
      </c>
      <c r="U85" s="544">
        <v>498432</v>
      </c>
      <c r="V85" s="544">
        <v>6194414218</v>
      </c>
      <c r="W85" s="544">
        <v>2854878.0516996756</v>
      </c>
      <c r="X85" s="544">
        <v>3462803</v>
      </c>
      <c r="Y85" s="544">
        <v>1343.7293259999999</v>
      </c>
      <c r="Z85" s="544">
        <v>2034</v>
      </c>
      <c r="AA85" s="544">
        <v>1432</v>
      </c>
      <c r="AB85" s="544">
        <v>58391000</v>
      </c>
      <c r="AC85" s="529">
        <v>1598319</v>
      </c>
      <c r="AD85" s="529">
        <v>2342000</v>
      </c>
      <c r="AE85" s="529">
        <v>3035410</v>
      </c>
      <c r="AF85" s="529">
        <v>406298</v>
      </c>
      <c r="AG85" s="529">
        <v>15699</v>
      </c>
      <c r="AH85" s="529">
        <v>13547.428</v>
      </c>
      <c r="AI85" s="529">
        <v>3691</v>
      </c>
      <c r="AJ85" s="529">
        <v>79.783430809999999</v>
      </c>
      <c r="AK85" s="529">
        <v>3324</v>
      </c>
      <c r="AL85" s="529">
        <v>1938</v>
      </c>
      <c r="AM85" s="529">
        <v>5519.6603112180746</v>
      </c>
      <c r="AN85" s="529">
        <v>21185.827236004101</v>
      </c>
      <c r="AO85" s="529">
        <v>3421578033</v>
      </c>
      <c r="AP85" s="529">
        <v>1360829985.77</v>
      </c>
      <c r="AQ85" s="529">
        <v>376235.3481</v>
      </c>
      <c r="AR85" s="529">
        <v>336688</v>
      </c>
      <c r="AS85" s="529">
        <v>3749.2060000000001</v>
      </c>
    </row>
    <row r="86" spans="1:45">
      <c r="A86" s="536" t="s">
        <v>90</v>
      </c>
      <c r="B86" s="537" t="s">
        <v>204</v>
      </c>
      <c r="C86" s="537"/>
      <c r="D86" s="537" t="s">
        <v>218</v>
      </c>
      <c r="E86" s="537"/>
      <c r="F86" s="537"/>
      <c r="G86" s="537">
        <v>1087</v>
      </c>
      <c r="H86" s="529"/>
      <c r="I86" s="538">
        <v>1087</v>
      </c>
      <c r="J86" s="544">
        <v>121194015.27878</v>
      </c>
      <c r="K86" s="544">
        <v>123662</v>
      </c>
      <c r="L86" s="544">
        <v>1349499</v>
      </c>
      <c r="M86" s="544">
        <v>356646991</v>
      </c>
      <c r="N86" s="544">
        <v>48835854</v>
      </c>
      <c r="O86" s="544">
        <v>57486855</v>
      </c>
      <c r="P86" s="544">
        <v>935174.42299999995</v>
      </c>
      <c r="Q86" s="544">
        <v>942044529</v>
      </c>
      <c r="R86" s="544">
        <v>183554.50691827293</v>
      </c>
      <c r="S86" s="544">
        <v>377112.3269252599</v>
      </c>
      <c r="T86" s="544">
        <v>94417224.245376378</v>
      </c>
      <c r="U86" s="544">
        <v>22569889</v>
      </c>
      <c r="V86" s="544">
        <v>474260668304</v>
      </c>
      <c r="W86" s="544">
        <v>169257575.94400001</v>
      </c>
      <c r="X86" s="544">
        <v>466824514</v>
      </c>
      <c r="Y86" s="544">
        <v>119217</v>
      </c>
      <c r="Z86" s="544">
        <v>720420.10499999998</v>
      </c>
      <c r="AA86" s="544">
        <v>221848</v>
      </c>
      <c r="AB86" s="544">
        <v>995885000</v>
      </c>
      <c r="AC86" s="529">
        <v>1087915926.80158</v>
      </c>
      <c r="AD86" s="529">
        <v>344638000</v>
      </c>
      <c r="AE86" s="529">
        <v>933493397</v>
      </c>
      <c r="AF86" s="529">
        <v>335593241</v>
      </c>
      <c r="AG86" s="529">
        <v>667725</v>
      </c>
      <c r="AH86" s="529">
        <v>1608789.7139999999</v>
      </c>
      <c r="AI86" s="529">
        <v>52367</v>
      </c>
      <c r="AJ86" s="529">
        <v>3619</v>
      </c>
      <c r="AK86" s="529">
        <v>207944.23737716308</v>
      </c>
      <c r="AL86" s="529">
        <v>596072.79813852091</v>
      </c>
      <c r="AM86" s="529">
        <v>184011</v>
      </c>
      <c r="AN86" s="529">
        <v>695472</v>
      </c>
      <c r="AO86" s="529">
        <v>79266313334</v>
      </c>
      <c r="AP86" s="529">
        <v>66938182867</v>
      </c>
      <c r="AQ86" s="529">
        <v>31210036</v>
      </c>
      <c r="AR86" s="529">
        <v>12443135</v>
      </c>
      <c r="AS86" s="529">
        <v>63525.590265768704</v>
      </c>
    </row>
    <row r="87" spans="1:45">
      <c r="A87" s="536"/>
      <c r="B87" s="537" t="s">
        <v>205</v>
      </c>
      <c r="C87" s="537"/>
      <c r="D87" s="537" t="s">
        <v>100</v>
      </c>
      <c r="E87" s="537"/>
      <c r="F87" s="537"/>
      <c r="G87" s="537">
        <v>1088</v>
      </c>
      <c r="H87" s="529"/>
      <c r="I87" s="538">
        <v>1088</v>
      </c>
      <c r="J87" s="544">
        <v>29008206.601399999</v>
      </c>
      <c r="K87" s="544">
        <v>152335</v>
      </c>
      <c r="L87" s="544">
        <v>955483</v>
      </c>
      <c r="M87" s="544">
        <v>116669921</v>
      </c>
      <c r="N87" s="544">
        <v>10150776</v>
      </c>
      <c r="O87" s="544">
        <v>59234682</v>
      </c>
      <c r="P87" s="544">
        <v>185912.41091000001</v>
      </c>
      <c r="Q87" s="544">
        <v>412036846</v>
      </c>
      <c r="R87" s="544">
        <v>154236.638859</v>
      </c>
      <c r="S87" s="544">
        <v>77417.229749107428</v>
      </c>
      <c r="T87" s="544">
        <v>49642854.000682004</v>
      </c>
      <c r="U87" s="544">
        <v>5105106</v>
      </c>
      <c r="V87" s="544">
        <v>284389611513.38</v>
      </c>
      <c r="W87" s="544">
        <v>114574914.66</v>
      </c>
      <c r="X87" s="544">
        <v>320545582</v>
      </c>
      <c r="Y87" s="544">
        <v>75010.37</v>
      </c>
      <c r="Z87" s="544">
        <v>375327</v>
      </c>
      <c r="AA87" s="544">
        <v>108699.543538585</v>
      </c>
      <c r="AB87" s="544">
        <v>842661790</v>
      </c>
      <c r="AC87" s="529">
        <v>677980541.93579662</v>
      </c>
      <c r="AD87" s="529">
        <v>64477000</v>
      </c>
      <c r="AE87" s="529">
        <v>1724716891.4068556</v>
      </c>
      <c r="AF87" s="529">
        <v>103893110</v>
      </c>
      <c r="AG87" s="529">
        <v>515197</v>
      </c>
      <c r="AH87" s="529">
        <v>719088.6833107511</v>
      </c>
      <c r="AI87" s="529">
        <v>91843</v>
      </c>
      <c r="AJ87" s="529">
        <v>711.7879999999999</v>
      </c>
      <c r="AK87" s="529">
        <v>118693.80457047047</v>
      </c>
      <c r="AL87" s="529">
        <v>303324.09727910417</v>
      </c>
      <c r="AM87" s="529">
        <v>123082</v>
      </c>
      <c r="AN87" s="529">
        <v>642552</v>
      </c>
      <c r="AO87" s="529">
        <v>43243934564</v>
      </c>
      <c r="AP87" s="529">
        <v>29209489557</v>
      </c>
      <c r="AQ87" s="529">
        <v>14758695</v>
      </c>
      <c r="AR87" s="529">
        <v>17971491</v>
      </c>
      <c r="AS87" s="529">
        <v>29884.155599999998</v>
      </c>
    </row>
    <row r="88" spans="1:45">
      <c r="A88" s="536"/>
      <c r="B88" s="537"/>
      <c r="C88" s="537"/>
      <c r="D88" s="537" t="s">
        <v>113</v>
      </c>
      <c r="E88" s="537"/>
      <c r="F88" s="537"/>
      <c r="G88" s="537">
        <v>1089</v>
      </c>
      <c r="H88" s="529"/>
      <c r="I88" s="538">
        <v>1089</v>
      </c>
      <c r="J88" s="544">
        <v>3682457.7716999999</v>
      </c>
      <c r="K88" s="544">
        <v>34147</v>
      </c>
      <c r="L88" s="544">
        <v>0</v>
      </c>
      <c r="M88" s="544">
        <v>0</v>
      </c>
      <c r="N88" s="544">
        <v>644583.18999999994</v>
      </c>
      <c r="O88" s="544">
        <v>6514762</v>
      </c>
      <c r="P88" s="544">
        <v>25758.92697</v>
      </c>
      <c r="Q88" s="544">
        <v>0</v>
      </c>
      <c r="R88" s="544">
        <v>28177.127073000003</v>
      </c>
      <c r="S88" s="544">
        <v>0</v>
      </c>
      <c r="T88" s="544">
        <v>15050300.000682002</v>
      </c>
      <c r="U88" s="544">
        <v>0</v>
      </c>
      <c r="V88" s="544">
        <v>74910802354.210007</v>
      </c>
      <c r="W88" s="544">
        <v>32988893.050999999</v>
      </c>
      <c r="X88" s="544">
        <v>40520924</v>
      </c>
      <c r="Y88" s="544">
        <v>0</v>
      </c>
      <c r="Z88" s="544">
        <v>170527</v>
      </c>
      <c r="AA88" s="544">
        <v>93321.289481</v>
      </c>
      <c r="AB88" s="544">
        <v>384339209</v>
      </c>
      <c r="AC88" s="529">
        <v>315802771</v>
      </c>
      <c r="AD88" s="529">
        <v>0</v>
      </c>
      <c r="AE88" s="529">
        <v>63316413.461720012</v>
      </c>
      <c r="AF88" s="529">
        <v>45258465</v>
      </c>
      <c r="AG88" s="529">
        <v>165377</v>
      </c>
      <c r="AH88" s="529">
        <v>65827.475000000006</v>
      </c>
      <c r="AI88" s="529">
        <v>6760</v>
      </c>
      <c r="AJ88" s="529">
        <v>56.562810380000002</v>
      </c>
      <c r="AK88" s="529">
        <v>10243.491967525249</v>
      </c>
      <c r="AL88" s="529">
        <v>27406.383999999998</v>
      </c>
      <c r="AM88" s="529">
        <v>28099</v>
      </c>
      <c r="AN88" s="529">
        <v>245667</v>
      </c>
      <c r="AO88" s="529">
        <v>20796671525</v>
      </c>
      <c r="AP88" s="529">
        <v>19399920582</v>
      </c>
      <c r="AQ88" s="529">
        <v>5120324</v>
      </c>
      <c r="AR88" s="529">
        <v>0</v>
      </c>
      <c r="AS88" s="529">
        <v>0</v>
      </c>
    </row>
    <row r="89" spans="1:45">
      <c r="A89" s="536"/>
      <c r="B89" s="537"/>
      <c r="C89" s="537"/>
      <c r="D89" s="537" t="s">
        <v>101</v>
      </c>
      <c r="E89" s="537"/>
      <c r="F89" s="537"/>
      <c r="G89" s="537">
        <v>1090</v>
      </c>
      <c r="H89" s="529"/>
      <c r="I89" s="538">
        <v>1090</v>
      </c>
      <c r="J89" s="544">
        <v>69657038.796849996</v>
      </c>
      <c r="K89" s="544">
        <v>53078</v>
      </c>
      <c r="L89" s="544">
        <v>596314</v>
      </c>
      <c r="M89" s="544">
        <v>213606723</v>
      </c>
      <c r="N89" s="544">
        <v>120411.22100000001</v>
      </c>
      <c r="O89" s="544">
        <v>5116814</v>
      </c>
      <c r="P89" s="544">
        <v>649279.36600000004</v>
      </c>
      <c r="Q89" s="544">
        <v>458989055</v>
      </c>
      <c r="R89" s="544">
        <v>40017.447668000001</v>
      </c>
      <c r="S89" s="544">
        <v>216453.27065487549</v>
      </c>
      <c r="T89" s="544">
        <v>49445387.036428958</v>
      </c>
      <c r="U89" s="544">
        <v>0</v>
      </c>
      <c r="V89" s="544">
        <v>177351624879.85001</v>
      </c>
      <c r="W89" s="544">
        <v>39428493.792999998</v>
      </c>
      <c r="X89" s="544">
        <v>130240567</v>
      </c>
      <c r="Y89" s="544">
        <v>44695.379735000002</v>
      </c>
      <c r="Z89" s="544">
        <v>389415</v>
      </c>
      <c r="AA89" s="544">
        <v>53295</v>
      </c>
      <c r="AB89" s="544">
        <v>223034000</v>
      </c>
      <c r="AC89" s="529">
        <v>309290184.72026002</v>
      </c>
      <c r="AD89" s="529">
        <v>245279000</v>
      </c>
      <c r="AE89" s="529">
        <v>165570155</v>
      </c>
      <c r="AF89" s="529">
        <v>80647625</v>
      </c>
      <c r="AG89" s="529">
        <v>145321</v>
      </c>
      <c r="AH89" s="529">
        <v>741770.603</v>
      </c>
      <c r="AI89" s="529">
        <v>10349</v>
      </c>
      <c r="AJ89" s="529">
        <v>132</v>
      </c>
      <c r="AK89" s="529">
        <v>70227.31436684652</v>
      </c>
      <c r="AL89" s="529">
        <v>207694.04699999999</v>
      </c>
      <c r="AM89" s="529">
        <v>15032</v>
      </c>
      <c r="AN89" s="529">
        <v>147207</v>
      </c>
      <c r="AO89" s="529">
        <v>9072363217</v>
      </c>
      <c r="AP89" s="529">
        <v>3593142757</v>
      </c>
      <c r="AQ89" s="529">
        <v>3249075</v>
      </c>
      <c r="AR89" s="529">
        <v>0</v>
      </c>
      <c r="AS89" s="529">
        <v>0</v>
      </c>
    </row>
    <row r="90" spans="1:45">
      <c r="A90" s="536"/>
      <c r="B90" s="537"/>
      <c r="C90" s="537"/>
      <c r="D90" s="537" t="s">
        <v>364</v>
      </c>
      <c r="E90" s="537"/>
      <c r="F90" s="537"/>
      <c r="G90" s="537">
        <v>1091</v>
      </c>
      <c r="H90" s="529"/>
      <c r="I90" s="538">
        <v>1091</v>
      </c>
      <c r="J90" s="544">
        <v>94982787.626549989</v>
      </c>
      <c r="K90" s="544">
        <v>171266</v>
      </c>
      <c r="L90" s="544">
        <v>1551797</v>
      </c>
      <c r="M90" s="544">
        <v>330276644</v>
      </c>
      <c r="N90" s="544">
        <v>9626604.0310000014</v>
      </c>
      <c r="O90" s="544">
        <v>57836734</v>
      </c>
      <c r="P90" s="544">
        <v>809432.8499400001</v>
      </c>
      <c r="Q90" s="544">
        <v>871025901</v>
      </c>
      <c r="R90" s="544">
        <v>166076.959454</v>
      </c>
      <c r="S90" s="544">
        <v>293870.50040398294</v>
      </c>
      <c r="T90" s="544">
        <v>84037941.036428958</v>
      </c>
      <c r="U90" s="544">
        <v>5105106</v>
      </c>
      <c r="V90" s="544">
        <v>386830434039.02002</v>
      </c>
      <c r="W90" s="544">
        <v>121014515.402</v>
      </c>
      <c r="X90" s="544">
        <v>410265225</v>
      </c>
      <c r="Y90" s="544">
        <v>119705.74973499999</v>
      </c>
      <c r="Z90" s="544">
        <v>594215</v>
      </c>
      <c r="AA90" s="544">
        <v>68673.254057585</v>
      </c>
      <c r="AB90" s="544">
        <v>681356581</v>
      </c>
      <c r="AC90" s="529">
        <v>671467955.65605664</v>
      </c>
      <c r="AD90" s="529">
        <v>309756000</v>
      </c>
      <c r="AE90" s="529">
        <v>1826970632.9451356</v>
      </c>
      <c r="AF90" s="529">
        <v>139282270</v>
      </c>
      <c r="AG90" s="529">
        <v>495141</v>
      </c>
      <c r="AH90" s="529">
        <v>1395031.8113107511</v>
      </c>
      <c r="AI90" s="529">
        <v>95432</v>
      </c>
      <c r="AJ90" s="529">
        <v>787.22518961999992</v>
      </c>
      <c r="AK90" s="529">
        <v>178677.62696979175</v>
      </c>
      <c r="AL90" s="529">
        <v>483611.76027910411</v>
      </c>
      <c r="AM90" s="529">
        <v>110015</v>
      </c>
      <c r="AN90" s="529">
        <v>544092</v>
      </c>
      <c r="AO90" s="529">
        <v>31519626256</v>
      </c>
      <c r="AP90" s="529">
        <v>13402711732</v>
      </c>
      <c r="AQ90" s="529">
        <v>12887446</v>
      </c>
      <c r="AR90" s="529">
        <v>17971491</v>
      </c>
      <c r="AS90" s="529">
        <v>29884.155599999998</v>
      </c>
    </row>
    <row r="91" spans="1:45"/>
    <row r="92" spans="1:45"/>
    <row r="93" spans="1:45"/>
    <row r="94" spans="1:45"/>
    <row r="95" spans="1:45"/>
    <row r="96" spans="1:45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</sheetData>
  <sheetProtection algorithmName="SHA-512" hashValue="gSliPSBaI/0t0U4/vlO99qO/ueM7zHz9UOLQrAY2/T5VB76vEmyVrm/HvY30fPTCqRMS/WY7DoN4VMZuZtqzBA==" saltValue="t+jh8+oyxnxVO7isBWl5Bg==" spinCount="100000" sheet="1" objects="1" scenarios="1" sort="0" autoFilter="0"/>
  <mergeCells count="1">
    <mergeCell ref="A6:I6"/>
  </mergeCells>
  <hyperlinks>
    <hyperlink ref="N17" r:id="rId1" display="https://www.nordea.com/gsib"/>
    <hyperlink ref="O17" r:id="rId2" display="https://www.handelsbanken.se/ir"/>
    <hyperlink ref="P17" r:id="rId3" display="http://www.lbbw.de/media/investor_relations/pdf_investorrelations/2017_1/20161231_Ergebnisdaten_der_quantitativen_Analyse_zur_Bestimmung_gobal_systemrelevanter_Institute.pdf "/>
    <hyperlink ref="Q17" r:id="rId4" display="https://danskebank.com/investor-relations/regulation "/>
    <hyperlink ref="R17" r:id="rId5" display="http://shareholdersandinvestors.bbva.com/TLBB/fbinir/mult/BBVA_GSIBs_disclosure_December_2016_tcm927-653456.pdf"/>
    <hyperlink ref="S17" r:id="rId6" display="http://www.bfatenedoradeacciones.com/Portal/Home/cruce/0,0,103479%24P1%3D1582,00.html"/>
    <hyperlink ref="T17" r:id="rId7" display="http://www.criteria.com/informacionparainversores/informacioneconomicofinanciera/indicadoresderelevanciasistemicaglobal_es.html"/>
    <hyperlink ref="U17" r:id="rId8" display="https://www.grupobancosabadell.com/es/XTD/INDEX/?url=/es/INFORMACION_ACCIONISTAS_E_INVERSORES/INFORMACION_FINANCIERA/OTRAS_PRESENTACIONES/A_O_2016/?menuid=39324&amp;language=es"/>
    <hyperlink ref="V17" display="http://www.santander.com/csgs/Satellite/CFWCSancomQP01/es_ES/Corporativo/Accionistas-e-Inversores/Informacion-economico-financiera/Otras-presentaciones.html?pagename=CFWCSancomQP01%2FPage%2FCFQP01_PageOtrasPresentaciones_PT25&amp;appID=santander.wc.CFWCSancom"/>
  </hyperlink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6" fitToHeight="5" orientation="landscape" r:id="rId9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  <pageSetUpPr fitToPage="1"/>
  </sheetPr>
  <dimension ref="A1:U311"/>
  <sheetViews>
    <sheetView topLeftCell="A67" zoomScale="70" zoomScaleNormal="70" workbookViewId="0">
      <selection activeCell="F85" sqref="F85:F98"/>
    </sheetView>
  </sheetViews>
  <sheetFormatPr defaultColWidth="11.42578125" defaultRowHeight="12.75"/>
  <cols>
    <col min="1" max="1" width="5.42578125" style="344" customWidth="1"/>
    <col min="2" max="2" width="5.7109375" style="6" customWidth="1"/>
    <col min="3" max="3" width="50.7109375" style="7" customWidth="1"/>
    <col min="4" max="4" width="20.7109375" style="7" customWidth="1"/>
    <col min="5" max="5" width="32.7109375" style="7" customWidth="1"/>
    <col min="6" max="6" width="5.7109375" style="7" customWidth="1"/>
    <col min="7" max="7" width="28.5703125" style="7" customWidth="1"/>
    <col min="8" max="8" width="10.7109375" style="71" customWidth="1"/>
    <col min="9" max="9" width="28.5703125" style="7" customWidth="1"/>
    <col min="10" max="10" width="4.7109375" style="9" customWidth="1"/>
    <col min="11" max="11" width="13" style="8" customWidth="1"/>
    <col min="12" max="12" width="47.28515625" style="7" customWidth="1"/>
    <col min="13" max="13" width="4.7109375" style="9" customWidth="1"/>
    <col min="14" max="14" width="28.5703125" style="7" customWidth="1"/>
    <col min="15" max="15" width="5.7109375" style="8" customWidth="1"/>
    <col min="16" max="21" width="11.42578125" style="9" customWidth="1"/>
    <col min="22" max="16384" width="11.42578125" style="9"/>
  </cols>
  <sheetData>
    <row r="1" spans="1:17" ht="15" customHeight="1">
      <c r="A1" s="310"/>
      <c r="B1" s="144"/>
      <c r="C1" s="4"/>
      <c r="D1" s="4"/>
      <c r="E1" s="4"/>
      <c r="F1" s="4"/>
      <c r="G1" s="4"/>
      <c r="H1" s="106"/>
      <c r="I1" s="4"/>
      <c r="J1" s="15"/>
      <c r="K1" s="3"/>
      <c r="L1" s="4"/>
      <c r="M1" s="15"/>
      <c r="N1" s="4"/>
      <c r="O1" s="3"/>
      <c r="P1" s="15"/>
    </row>
    <row r="2" spans="1:17" ht="37.5" customHeight="1">
      <c r="A2" s="310"/>
      <c r="B2" s="4"/>
      <c r="C2" s="479" t="s">
        <v>671</v>
      </c>
      <c r="D2" s="479"/>
      <c r="E2" s="479"/>
      <c r="F2" s="4"/>
      <c r="G2" s="109" t="s">
        <v>672</v>
      </c>
      <c r="H2" s="106"/>
      <c r="I2" s="110"/>
      <c r="J2" s="15"/>
      <c r="K2" s="3"/>
      <c r="L2" s="110"/>
      <c r="M2" s="15"/>
      <c r="N2" s="110"/>
      <c r="O2" s="3"/>
      <c r="P2" s="3"/>
    </row>
    <row r="3" spans="1:17" ht="20.100000000000001" customHeight="1">
      <c r="A3" s="311"/>
      <c r="B3" s="51" t="s">
        <v>12</v>
      </c>
      <c r="C3" s="52"/>
      <c r="D3" s="52"/>
      <c r="E3" s="52"/>
      <c r="F3" s="52"/>
      <c r="G3" s="52"/>
      <c r="H3" s="69"/>
      <c r="I3" s="52"/>
      <c r="J3" s="52"/>
      <c r="K3" s="52"/>
      <c r="L3" s="52"/>
      <c r="M3" s="52"/>
      <c r="N3" s="52"/>
      <c r="O3" s="53"/>
      <c r="P3" s="3"/>
      <c r="Q3" s="15"/>
    </row>
    <row r="4" spans="1:17" ht="20.100000000000001" customHeight="1">
      <c r="A4" s="312"/>
      <c r="B4" s="72"/>
      <c r="C4" s="24"/>
      <c r="D4" s="24"/>
      <c r="E4" s="3"/>
      <c r="F4" s="3"/>
      <c r="G4" s="3"/>
      <c r="H4" s="22"/>
      <c r="I4" s="3"/>
      <c r="J4" s="3"/>
      <c r="K4" s="3"/>
      <c r="L4" s="3"/>
      <c r="M4" s="3"/>
      <c r="N4" s="3"/>
      <c r="O4" s="73"/>
      <c r="P4" s="3"/>
      <c r="Q4" s="15"/>
    </row>
    <row r="5" spans="1:17" ht="15" customHeight="1">
      <c r="A5" s="312"/>
      <c r="B5" s="72"/>
      <c r="C5" s="43" t="s">
        <v>193</v>
      </c>
      <c r="D5" s="44"/>
      <c r="E5" s="45"/>
      <c r="F5" s="42" t="s">
        <v>128</v>
      </c>
      <c r="G5" s="27" t="s">
        <v>85</v>
      </c>
      <c r="H5" s="23"/>
      <c r="I5" s="27" t="s">
        <v>11</v>
      </c>
      <c r="J5" s="3"/>
      <c r="K5" s="3"/>
      <c r="L5" s="3"/>
      <c r="M5" s="3"/>
      <c r="N5" s="3"/>
      <c r="O5" s="73"/>
      <c r="P5" s="3"/>
      <c r="Q5" s="15"/>
    </row>
    <row r="6" spans="1:17" ht="15" customHeight="1">
      <c r="A6" s="312"/>
      <c r="B6" s="72"/>
      <c r="C6" s="88" t="s">
        <v>543</v>
      </c>
      <c r="D6" s="89"/>
      <c r="E6" s="90"/>
      <c r="F6" s="32"/>
      <c r="G6" s="31"/>
      <c r="H6" s="23"/>
      <c r="I6" s="38"/>
      <c r="J6" s="3"/>
      <c r="K6" s="3"/>
      <c r="L6" s="3"/>
      <c r="M6" s="3"/>
      <c r="N6" s="3"/>
      <c r="O6" s="73"/>
      <c r="P6" s="3"/>
      <c r="Q6" s="15"/>
    </row>
    <row r="7" spans="1:17" ht="15" customHeight="1">
      <c r="A7" s="312"/>
      <c r="B7" s="72"/>
      <c r="C7" s="91" t="s">
        <v>34</v>
      </c>
      <c r="D7" s="92"/>
      <c r="E7" s="90"/>
      <c r="F7" s="141">
        <v>1001</v>
      </c>
      <c r="G7" s="55"/>
      <c r="H7" s="23" t="s">
        <v>32</v>
      </c>
      <c r="I7" s="39" t="s">
        <v>762</v>
      </c>
      <c r="J7" s="3"/>
      <c r="K7" s="3"/>
      <c r="L7" s="3"/>
      <c r="M7" s="3"/>
      <c r="N7" s="3"/>
      <c r="O7" s="73"/>
      <c r="P7" s="3"/>
      <c r="Q7" s="15"/>
    </row>
    <row r="8" spans="1:17" ht="15" customHeight="1">
      <c r="A8" s="312"/>
      <c r="B8" s="72"/>
      <c r="C8" s="91" t="s">
        <v>126</v>
      </c>
      <c r="D8" s="92"/>
      <c r="E8" s="90"/>
      <c r="F8" s="141">
        <v>1002</v>
      </c>
      <c r="G8" s="56"/>
      <c r="H8" s="23" t="s">
        <v>33</v>
      </c>
      <c r="I8" s="39" t="s">
        <v>763</v>
      </c>
      <c r="J8" s="3"/>
      <c r="K8" s="3"/>
      <c r="L8" s="3"/>
      <c r="M8" s="3"/>
      <c r="N8" s="27" t="s">
        <v>132</v>
      </c>
      <c r="O8" s="73"/>
      <c r="P8" s="3"/>
      <c r="Q8" s="3"/>
    </row>
    <row r="9" spans="1:17" ht="15" customHeight="1">
      <c r="A9" s="312"/>
      <c r="B9" s="72"/>
      <c r="C9" s="91" t="s">
        <v>235</v>
      </c>
      <c r="D9" s="92"/>
      <c r="E9" s="90"/>
      <c r="F9" s="141">
        <v>1003</v>
      </c>
      <c r="G9" s="151"/>
      <c r="H9" s="23" t="s">
        <v>35</v>
      </c>
      <c r="I9" s="39" t="s">
        <v>764</v>
      </c>
      <c r="J9" s="3"/>
      <c r="K9" s="3"/>
      <c r="L9" s="3"/>
      <c r="M9" s="3"/>
      <c r="N9" s="150"/>
      <c r="O9" s="73"/>
      <c r="P9" s="3"/>
      <c r="Q9" s="3"/>
    </row>
    <row r="10" spans="1:17" ht="15" customHeight="1">
      <c r="A10" s="312"/>
      <c r="B10" s="72"/>
      <c r="C10" s="91" t="s">
        <v>236</v>
      </c>
      <c r="D10" s="92"/>
      <c r="E10" s="90"/>
      <c r="F10" s="141">
        <v>1004</v>
      </c>
      <c r="G10" s="152"/>
      <c r="H10" s="23" t="s">
        <v>232</v>
      </c>
      <c r="I10" s="39" t="s">
        <v>765</v>
      </c>
      <c r="J10" s="3"/>
      <c r="K10" s="3"/>
      <c r="L10" s="3"/>
      <c r="M10" s="3"/>
      <c r="N10" s="150"/>
      <c r="O10" s="73"/>
      <c r="P10" s="3"/>
      <c r="Q10" s="15"/>
    </row>
    <row r="11" spans="1:17" ht="15" customHeight="1">
      <c r="A11" s="312"/>
      <c r="B11" s="72"/>
      <c r="C11" s="93" t="s">
        <v>237</v>
      </c>
      <c r="D11" s="94"/>
      <c r="E11" s="96"/>
      <c r="F11" s="141">
        <v>1005</v>
      </c>
      <c r="G11" s="313" t="s">
        <v>523</v>
      </c>
      <c r="H11" s="23" t="s">
        <v>233</v>
      </c>
      <c r="I11" s="40"/>
      <c r="J11" s="3"/>
      <c r="K11" s="3"/>
      <c r="L11" s="3"/>
      <c r="M11" s="3"/>
      <c r="N11" s="3"/>
      <c r="O11" s="73"/>
      <c r="P11" s="3"/>
      <c r="Q11" s="3"/>
    </row>
    <row r="12" spans="1:17" ht="15" customHeight="1">
      <c r="A12" s="312"/>
      <c r="B12" s="72"/>
      <c r="C12" s="93" t="s">
        <v>238</v>
      </c>
      <c r="D12" s="94"/>
      <c r="E12" s="95"/>
      <c r="F12" s="141">
        <v>1006</v>
      </c>
      <c r="G12" s="57"/>
      <c r="H12" s="23" t="s">
        <v>234</v>
      </c>
      <c r="I12" s="39" t="s">
        <v>766</v>
      </c>
      <c r="J12" s="3"/>
      <c r="K12" s="3"/>
      <c r="L12" s="3"/>
      <c r="M12" s="3"/>
      <c r="N12" s="3"/>
      <c r="O12" s="73"/>
      <c r="P12" s="3"/>
      <c r="Q12" s="3"/>
    </row>
    <row r="13" spans="1:17" ht="15" customHeight="1">
      <c r="A13" s="312"/>
      <c r="B13" s="72"/>
      <c r="C13" s="88" t="s">
        <v>111</v>
      </c>
      <c r="D13" s="89"/>
      <c r="E13" s="90"/>
      <c r="F13" s="32"/>
      <c r="G13" s="31"/>
      <c r="H13" s="23"/>
      <c r="I13" s="40"/>
      <c r="J13" s="3"/>
      <c r="K13" s="3"/>
      <c r="L13" s="3"/>
      <c r="M13" s="3"/>
      <c r="N13" s="3"/>
      <c r="O13" s="73"/>
      <c r="P13" s="3"/>
      <c r="Q13" s="15"/>
    </row>
    <row r="14" spans="1:17" ht="15" customHeight="1">
      <c r="A14" s="312"/>
      <c r="B14" s="72"/>
      <c r="C14" s="91" t="s">
        <v>227</v>
      </c>
      <c r="D14" s="92"/>
      <c r="E14" s="90"/>
      <c r="F14" s="141">
        <v>1007</v>
      </c>
      <c r="G14" s="33"/>
      <c r="H14" s="23" t="s">
        <v>36</v>
      </c>
      <c r="I14" s="39" t="s">
        <v>765</v>
      </c>
      <c r="J14" s="3"/>
      <c r="K14" s="3"/>
      <c r="L14" s="3"/>
      <c r="M14" s="3"/>
      <c r="N14" s="3"/>
      <c r="O14" s="73"/>
      <c r="P14" s="3"/>
      <c r="Q14" s="15"/>
    </row>
    <row r="15" spans="1:17" ht="15" customHeight="1">
      <c r="A15" s="312"/>
      <c r="B15" s="72"/>
      <c r="C15" s="93" t="s">
        <v>228</v>
      </c>
      <c r="D15" s="94"/>
      <c r="E15" s="95"/>
      <c r="F15" s="141">
        <v>1008</v>
      </c>
      <c r="G15" s="34"/>
      <c r="H15" s="23" t="s">
        <v>37</v>
      </c>
      <c r="I15" s="39" t="s">
        <v>765</v>
      </c>
      <c r="J15" s="3"/>
      <c r="K15" s="3"/>
      <c r="L15" s="27" t="s">
        <v>130</v>
      </c>
      <c r="M15" s="3"/>
      <c r="N15" s="27" t="s">
        <v>132</v>
      </c>
      <c r="O15" s="73"/>
      <c r="P15" s="3"/>
      <c r="Q15" s="15"/>
    </row>
    <row r="16" spans="1:17" ht="15" customHeight="1">
      <c r="A16" s="312"/>
      <c r="B16" s="72"/>
      <c r="C16" s="93" t="s">
        <v>229</v>
      </c>
      <c r="D16" s="94"/>
      <c r="E16" s="95"/>
      <c r="F16" s="141">
        <v>1009</v>
      </c>
      <c r="G16" s="105"/>
      <c r="H16" s="23" t="s">
        <v>38</v>
      </c>
      <c r="I16" s="39" t="s">
        <v>766</v>
      </c>
      <c r="J16" s="3"/>
      <c r="K16" s="3"/>
      <c r="L16" s="149"/>
      <c r="M16" s="3"/>
      <c r="N16" s="150"/>
      <c r="O16" s="73"/>
      <c r="P16" s="3"/>
      <c r="Q16" s="15"/>
    </row>
    <row r="17" spans="1:17" ht="15" customHeight="1">
      <c r="A17" s="312"/>
      <c r="B17" s="72"/>
      <c r="C17" s="93" t="s">
        <v>230</v>
      </c>
      <c r="D17" s="94"/>
      <c r="E17" s="95"/>
      <c r="F17" s="141">
        <v>1010</v>
      </c>
      <c r="G17" s="34"/>
      <c r="H17" s="23" t="s">
        <v>39</v>
      </c>
      <c r="I17" s="39" t="s">
        <v>767</v>
      </c>
      <c r="J17" s="3"/>
      <c r="K17" s="3"/>
      <c r="L17" s="149"/>
      <c r="M17" s="3"/>
      <c r="N17" s="150"/>
      <c r="O17" s="73"/>
      <c r="P17" s="3"/>
      <c r="Q17" s="15"/>
    </row>
    <row r="18" spans="1:17" ht="15" customHeight="1">
      <c r="A18" s="312"/>
      <c r="B18" s="72"/>
      <c r="C18" s="93" t="s">
        <v>231</v>
      </c>
      <c r="D18" s="94"/>
      <c r="E18" s="95"/>
      <c r="F18" s="141">
        <v>1011</v>
      </c>
      <c r="G18" s="143"/>
      <c r="H18" s="23" t="s">
        <v>40</v>
      </c>
      <c r="I18" s="39" t="s">
        <v>767</v>
      </c>
      <c r="J18" s="3"/>
      <c r="K18" s="3"/>
      <c r="L18" s="149"/>
      <c r="M18" s="3"/>
      <c r="N18" s="150"/>
      <c r="O18" s="73"/>
      <c r="P18" s="3"/>
      <c r="Q18" s="15"/>
    </row>
    <row r="19" spans="1:17" ht="20.100000000000001" customHeight="1">
      <c r="A19" s="312"/>
      <c r="B19" s="111"/>
      <c r="C19" s="112"/>
      <c r="D19" s="112"/>
      <c r="E19" s="104"/>
      <c r="F19" s="113"/>
      <c r="G19" s="104"/>
      <c r="H19" s="114"/>
      <c r="I19" s="104"/>
      <c r="J19" s="104"/>
      <c r="K19" s="104"/>
      <c r="L19" s="104"/>
      <c r="M19" s="104"/>
      <c r="N19" s="104"/>
      <c r="O19" s="115"/>
      <c r="P19" s="3"/>
      <c r="Q19" s="15"/>
    </row>
    <row r="20" spans="1:17" ht="20.100000000000001" customHeight="1">
      <c r="A20" s="312"/>
      <c r="B20" s="51" t="s">
        <v>14</v>
      </c>
      <c r="C20" s="52"/>
      <c r="D20" s="52"/>
      <c r="E20" s="52"/>
      <c r="F20" s="52"/>
      <c r="G20" s="52"/>
      <c r="H20" s="69"/>
      <c r="I20" s="52"/>
      <c r="J20" s="52"/>
      <c r="K20" s="52"/>
      <c r="L20" s="52"/>
      <c r="M20" s="52"/>
      <c r="N20" s="52"/>
      <c r="O20" s="53"/>
      <c r="P20" s="3"/>
      <c r="Q20" s="15"/>
    </row>
    <row r="21" spans="1:17" ht="20.100000000000001" customHeight="1">
      <c r="A21" s="312"/>
      <c r="B21" s="116"/>
      <c r="C21" s="117"/>
      <c r="D21" s="117"/>
      <c r="E21" s="118"/>
      <c r="F21" s="119"/>
      <c r="G21" s="118"/>
      <c r="H21" s="120"/>
      <c r="I21" s="118"/>
      <c r="J21" s="118"/>
      <c r="K21" s="118"/>
      <c r="L21" s="118"/>
      <c r="M21" s="118"/>
      <c r="N21" s="118"/>
      <c r="O21" s="121"/>
      <c r="P21" s="3"/>
      <c r="Q21" s="15"/>
    </row>
    <row r="22" spans="1:17" ht="29.45" customHeight="1">
      <c r="A22" s="312"/>
      <c r="B22" s="72"/>
      <c r="C22" s="43" t="s">
        <v>194</v>
      </c>
      <c r="D22" s="44"/>
      <c r="E22" s="45"/>
      <c r="F22" s="42" t="s">
        <v>128</v>
      </c>
      <c r="G22" s="298" t="s">
        <v>365</v>
      </c>
      <c r="H22" s="23"/>
      <c r="I22" s="27" t="s">
        <v>11</v>
      </c>
      <c r="J22" s="3"/>
      <c r="K22" s="27" t="s">
        <v>123</v>
      </c>
      <c r="L22" s="27" t="s">
        <v>130</v>
      </c>
      <c r="M22" s="3"/>
      <c r="N22" s="27" t="s">
        <v>132</v>
      </c>
      <c r="O22" s="73"/>
      <c r="P22" s="3"/>
      <c r="Q22" s="15"/>
    </row>
    <row r="23" spans="1:17" ht="15" customHeight="1">
      <c r="A23" s="314"/>
      <c r="B23" s="76"/>
      <c r="C23" s="46" t="s">
        <v>400</v>
      </c>
      <c r="D23" s="47"/>
      <c r="E23" s="48"/>
      <c r="F23" s="32"/>
      <c r="G23" s="31"/>
      <c r="H23" s="23"/>
      <c r="I23" s="31"/>
      <c r="J23" s="3"/>
      <c r="K23" s="31"/>
      <c r="L23" s="31"/>
      <c r="M23" s="3"/>
      <c r="N23" s="31"/>
      <c r="O23" s="73"/>
      <c r="P23" s="3"/>
      <c r="Q23" s="15"/>
    </row>
    <row r="24" spans="1:17" ht="15" customHeight="1">
      <c r="A24" s="314"/>
      <c r="B24" s="74"/>
      <c r="C24" s="142" t="s">
        <v>401</v>
      </c>
      <c r="D24" s="47"/>
      <c r="E24" s="48"/>
      <c r="F24" s="41">
        <v>1012</v>
      </c>
      <c r="G24" s="398"/>
      <c r="H24" s="23" t="s">
        <v>402</v>
      </c>
      <c r="I24" s="39" t="s">
        <v>767</v>
      </c>
      <c r="J24" s="3"/>
      <c r="K24" s="30"/>
      <c r="L24" s="149"/>
      <c r="M24" s="3"/>
      <c r="N24" s="150"/>
      <c r="O24" s="73"/>
      <c r="P24" s="3"/>
      <c r="Q24" s="15"/>
    </row>
    <row r="25" spans="1:17" ht="15" customHeight="1">
      <c r="A25" s="314"/>
      <c r="B25" s="74"/>
      <c r="C25" s="142" t="s">
        <v>403</v>
      </c>
      <c r="D25" s="47"/>
      <c r="E25" s="48"/>
      <c r="F25" s="36">
        <v>1201</v>
      </c>
      <c r="G25" s="35"/>
      <c r="H25" s="23" t="s">
        <v>404</v>
      </c>
      <c r="I25" s="39" t="s">
        <v>767</v>
      </c>
      <c r="J25" s="3"/>
      <c r="K25" s="30"/>
      <c r="L25" s="149"/>
      <c r="M25" s="3"/>
      <c r="N25" s="150"/>
      <c r="O25" s="73"/>
      <c r="P25" s="15"/>
      <c r="Q25" s="15"/>
    </row>
    <row r="26" spans="1:17" ht="15" customHeight="1">
      <c r="A26" s="314"/>
      <c r="B26" s="74"/>
      <c r="C26" s="142" t="s">
        <v>405</v>
      </c>
      <c r="D26" s="47"/>
      <c r="E26" s="48"/>
      <c r="F26" s="41">
        <v>1018</v>
      </c>
      <c r="G26" s="35"/>
      <c r="H26" s="23" t="s">
        <v>406</v>
      </c>
      <c r="I26" s="39" t="s">
        <v>767</v>
      </c>
      <c r="J26" s="3"/>
      <c r="K26" s="30"/>
      <c r="L26" s="149"/>
      <c r="M26" s="3"/>
      <c r="N26" s="150"/>
      <c r="O26" s="73"/>
      <c r="P26" s="3"/>
      <c r="Q26" s="15"/>
    </row>
    <row r="27" spans="1:17" ht="15" customHeight="1">
      <c r="A27" s="314"/>
      <c r="B27" s="76"/>
      <c r="C27" s="46" t="s">
        <v>407</v>
      </c>
      <c r="D27" s="47"/>
      <c r="E27" s="48"/>
      <c r="F27" s="32"/>
      <c r="G27" s="31"/>
      <c r="H27" s="23"/>
      <c r="I27" s="31"/>
      <c r="J27" s="3"/>
      <c r="K27" s="31"/>
      <c r="L27" s="31"/>
      <c r="M27" s="3"/>
      <c r="N27" s="31"/>
      <c r="O27" s="73"/>
      <c r="P27" s="3"/>
      <c r="Q27" s="15"/>
    </row>
    <row r="28" spans="1:17" ht="15" customHeight="1">
      <c r="A28" s="314"/>
      <c r="B28" s="74"/>
      <c r="C28" s="142" t="s">
        <v>408</v>
      </c>
      <c r="D28" s="47"/>
      <c r="E28" s="48"/>
      <c r="F28" s="141">
        <v>1013</v>
      </c>
      <c r="G28" s="35"/>
      <c r="H28" s="23" t="s">
        <v>409</v>
      </c>
      <c r="I28" s="39" t="s">
        <v>767</v>
      </c>
      <c r="J28" s="3"/>
      <c r="K28" s="30"/>
      <c r="L28" s="149"/>
      <c r="M28" s="3"/>
      <c r="N28" s="150"/>
      <c r="O28" s="73"/>
      <c r="P28" s="3"/>
      <c r="Q28" s="15"/>
    </row>
    <row r="29" spans="1:17" ht="15" customHeight="1">
      <c r="A29" s="314"/>
      <c r="B29" s="74"/>
      <c r="C29" s="142" t="s">
        <v>410</v>
      </c>
      <c r="D29" s="47"/>
      <c r="E29" s="49"/>
      <c r="F29" s="141">
        <v>1014</v>
      </c>
      <c r="G29" s="148"/>
      <c r="H29" s="23" t="s">
        <v>411</v>
      </c>
      <c r="I29" s="39" t="s">
        <v>767</v>
      </c>
      <c r="J29" s="3"/>
      <c r="K29" s="30"/>
      <c r="L29" s="149"/>
      <c r="M29" s="3"/>
      <c r="N29" s="150"/>
      <c r="O29" s="73"/>
      <c r="P29" s="3"/>
      <c r="Q29" s="15"/>
    </row>
    <row r="30" spans="1:17" ht="15" customHeight="1">
      <c r="A30" s="314"/>
      <c r="B30" s="74"/>
      <c r="C30" s="46" t="s">
        <v>412</v>
      </c>
      <c r="D30" s="47"/>
      <c r="E30" s="49"/>
      <c r="F30" s="41">
        <v>1015</v>
      </c>
      <c r="G30" s="148"/>
      <c r="H30" s="23" t="s">
        <v>20</v>
      </c>
      <c r="I30" s="39" t="s">
        <v>767</v>
      </c>
      <c r="J30" s="3"/>
      <c r="K30" s="30"/>
      <c r="L30" s="149"/>
      <c r="M30" s="3"/>
      <c r="N30" s="150"/>
      <c r="O30" s="73"/>
      <c r="P30" s="3"/>
      <c r="Q30" s="15"/>
    </row>
    <row r="31" spans="1:17" ht="15" customHeight="1">
      <c r="A31" s="314"/>
      <c r="B31" s="76"/>
      <c r="C31" s="46" t="s">
        <v>413</v>
      </c>
      <c r="D31" s="47"/>
      <c r="E31" s="48"/>
      <c r="F31" s="32"/>
      <c r="G31" s="31"/>
      <c r="H31" s="23"/>
      <c r="I31" s="31"/>
      <c r="J31" s="3"/>
      <c r="K31" s="31"/>
      <c r="L31" s="31"/>
      <c r="M31" s="3"/>
      <c r="N31" s="31"/>
      <c r="O31" s="73"/>
      <c r="P31" s="3"/>
      <c r="Q31" s="15"/>
    </row>
    <row r="32" spans="1:17" ht="15" customHeight="1">
      <c r="A32" s="314"/>
      <c r="B32" s="74"/>
      <c r="C32" s="142" t="s">
        <v>414</v>
      </c>
      <c r="D32" s="47"/>
      <c r="E32" s="48"/>
      <c r="F32" s="141">
        <v>1019</v>
      </c>
      <c r="G32" s="35"/>
      <c r="H32" s="21" t="s">
        <v>58</v>
      </c>
      <c r="I32" s="39" t="s">
        <v>767</v>
      </c>
      <c r="J32" s="3"/>
      <c r="K32" s="30"/>
      <c r="L32" s="149"/>
      <c r="M32" s="3"/>
      <c r="N32" s="150"/>
      <c r="O32" s="73"/>
      <c r="P32" s="3"/>
      <c r="Q32" s="15"/>
    </row>
    <row r="33" spans="1:17" ht="15" customHeight="1">
      <c r="A33" s="314"/>
      <c r="B33" s="74"/>
      <c r="C33" s="142" t="s">
        <v>415</v>
      </c>
      <c r="D33" s="47"/>
      <c r="E33" s="49"/>
      <c r="F33" s="141">
        <v>1022</v>
      </c>
      <c r="G33" s="148"/>
      <c r="H33" s="21" t="s">
        <v>416</v>
      </c>
      <c r="I33" s="39" t="s">
        <v>767</v>
      </c>
      <c r="J33" s="3"/>
      <c r="K33" s="30"/>
      <c r="L33" s="149"/>
      <c r="M33" s="3"/>
      <c r="N33" s="150"/>
      <c r="O33" s="73"/>
      <c r="P33" s="3"/>
      <c r="Q33" s="15"/>
    </row>
    <row r="34" spans="1:17" ht="15" customHeight="1">
      <c r="A34" s="314"/>
      <c r="B34" s="74"/>
      <c r="C34" s="142" t="s">
        <v>417</v>
      </c>
      <c r="D34" s="47"/>
      <c r="E34" s="49"/>
      <c r="F34" s="141">
        <v>1023</v>
      </c>
      <c r="G34" s="148"/>
      <c r="H34" s="21" t="s">
        <v>418</v>
      </c>
      <c r="I34" s="39" t="s">
        <v>767</v>
      </c>
      <c r="J34" s="3"/>
      <c r="K34" s="30"/>
      <c r="L34" s="149"/>
      <c r="M34" s="3"/>
      <c r="N34" s="150"/>
      <c r="O34" s="73"/>
      <c r="P34" s="3"/>
      <c r="Q34" s="15"/>
    </row>
    <row r="35" spans="1:17" ht="15" customHeight="1">
      <c r="A35" s="314"/>
      <c r="B35" s="74"/>
      <c r="C35" s="142" t="s">
        <v>419</v>
      </c>
      <c r="D35" s="47"/>
      <c r="E35" s="49"/>
      <c r="F35" s="41">
        <v>1024</v>
      </c>
      <c r="G35" s="148"/>
      <c r="H35" s="21" t="s">
        <v>420</v>
      </c>
      <c r="I35" s="39" t="s">
        <v>767</v>
      </c>
      <c r="J35" s="3"/>
      <c r="K35" s="30"/>
      <c r="L35" s="149"/>
      <c r="M35" s="3"/>
      <c r="N35" s="150"/>
      <c r="O35" s="73"/>
      <c r="P35" s="3"/>
      <c r="Q35" s="15"/>
    </row>
    <row r="36" spans="1:17" ht="15" customHeight="1">
      <c r="A36" s="314"/>
      <c r="B36" s="75"/>
      <c r="C36" s="46" t="s">
        <v>421</v>
      </c>
      <c r="D36" s="47"/>
      <c r="E36" s="48"/>
      <c r="F36" s="141">
        <v>1031</v>
      </c>
      <c r="G36" s="148"/>
      <c r="H36" s="21" t="s">
        <v>21</v>
      </c>
      <c r="I36" s="39" t="s">
        <v>767</v>
      </c>
      <c r="J36" s="3"/>
      <c r="K36" s="30"/>
      <c r="L36" s="149"/>
      <c r="M36" s="3"/>
      <c r="N36" s="150"/>
      <c r="O36" s="73"/>
      <c r="P36" s="3"/>
      <c r="Q36" s="15"/>
    </row>
    <row r="37" spans="1:17" s="12" customFormat="1" ht="15" customHeight="1">
      <c r="A37" s="314"/>
      <c r="B37" s="76"/>
      <c r="C37" s="480" t="s">
        <v>422</v>
      </c>
      <c r="D37" s="480"/>
      <c r="E37" s="480"/>
      <c r="F37" s="32"/>
      <c r="G37" s="31"/>
      <c r="H37" s="23"/>
      <c r="I37" s="3"/>
      <c r="J37" s="107"/>
      <c r="K37" s="3"/>
      <c r="L37" s="3"/>
      <c r="M37" s="107"/>
      <c r="N37" s="3"/>
      <c r="O37" s="77"/>
      <c r="P37" s="3"/>
      <c r="Q37" s="25"/>
    </row>
    <row r="38" spans="1:17" ht="15" customHeight="1">
      <c r="A38" s="314"/>
      <c r="B38" s="78"/>
      <c r="C38" s="480"/>
      <c r="D38" s="480"/>
      <c r="E38" s="480"/>
      <c r="F38" s="141">
        <v>1103</v>
      </c>
      <c r="G38" s="37" t="s">
        <v>523</v>
      </c>
      <c r="H38" s="21" t="s">
        <v>115</v>
      </c>
      <c r="I38" s="3"/>
      <c r="J38" s="3"/>
      <c r="K38" s="3"/>
      <c r="L38" s="3"/>
      <c r="M38" s="3"/>
      <c r="N38" s="3"/>
      <c r="O38" s="73"/>
      <c r="P38" s="3"/>
      <c r="Q38" s="15"/>
    </row>
    <row r="39" spans="1:17" ht="20.100000000000001" customHeight="1">
      <c r="A39" s="314"/>
      <c r="B39" s="122"/>
      <c r="C39" s="103"/>
      <c r="D39" s="103"/>
      <c r="E39" s="102"/>
      <c r="F39" s="123"/>
      <c r="G39" s="124"/>
      <c r="H39" s="125"/>
      <c r="I39" s="104"/>
      <c r="J39" s="104"/>
      <c r="K39" s="126"/>
      <c r="L39" s="104"/>
      <c r="M39" s="104"/>
      <c r="N39" s="104"/>
      <c r="O39" s="115"/>
      <c r="P39" s="3"/>
      <c r="Q39" s="15"/>
    </row>
    <row r="40" spans="1:17" ht="20.100000000000001" customHeight="1">
      <c r="A40" s="314"/>
      <c r="B40" s="51" t="s">
        <v>57</v>
      </c>
      <c r="C40" s="52"/>
      <c r="D40" s="52"/>
      <c r="E40" s="52"/>
      <c r="F40" s="52"/>
      <c r="G40" s="52"/>
      <c r="H40" s="69"/>
      <c r="I40" s="52"/>
      <c r="J40" s="52"/>
      <c r="K40" s="52"/>
      <c r="L40" s="52"/>
      <c r="M40" s="52"/>
      <c r="N40" s="52"/>
      <c r="O40" s="53"/>
      <c r="P40" s="3"/>
      <c r="Q40" s="15"/>
    </row>
    <row r="41" spans="1:17" ht="20.100000000000001" customHeight="1">
      <c r="A41" s="314"/>
      <c r="B41" s="127"/>
      <c r="C41" s="128"/>
      <c r="D41" s="128"/>
      <c r="E41" s="129"/>
      <c r="F41" s="130"/>
      <c r="G41" s="131"/>
      <c r="H41" s="132"/>
      <c r="I41" s="131"/>
      <c r="J41" s="118"/>
      <c r="K41" s="133"/>
      <c r="L41" s="131"/>
      <c r="M41" s="118"/>
      <c r="N41" s="131"/>
      <c r="O41" s="121"/>
      <c r="P41" s="3"/>
      <c r="Q41" s="15"/>
    </row>
    <row r="42" spans="1:17" ht="15" customHeight="1">
      <c r="A42" s="314"/>
      <c r="B42" s="72"/>
      <c r="C42" s="43" t="s">
        <v>195</v>
      </c>
      <c r="D42" s="44"/>
      <c r="E42" s="45"/>
      <c r="F42" s="42" t="s">
        <v>128</v>
      </c>
      <c r="G42" s="298" t="s">
        <v>365</v>
      </c>
      <c r="H42" s="23"/>
      <c r="I42" s="27" t="s">
        <v>11</v>
      </c>
      <c r="J42" s="3"/>
      <c r="K42" s="27" t="s">
        <v>123</v>
      </c>
      <c r="L42" s="27" t="s">
        <v>130</v>
      </c>
      <c r="M42" s="3"/>
      <c r="N42" s="27" t="s">
        <v>132</v>
      </c>
      <c r="O42" s="73"/>
      <c r="P42" s="3"/>
      <c r="Q42" s="15"/>
    </row>
    <row r="43" spans="1:17" s="12" customFormat="1" ht="15" customHeight="1">
      <c r="A43" s="314"/>
      <c r="B43" s="76"/>
      <c r="C43" s="46" t="s">
        <v>223</v>
      </c>
      <c r="D43" s="47"/>
      <c r="E43" s="48"/>
      <c r="F43" s="141">
        <v>1033</v>
      </c>
      <c r="G43" s="35"/>
      <c r="H43" s="23" t="s">
        <v>22</v>
      </c>
      <c r="I43" s="39" t="s">
        <v>767</v>
      </c>
      <c r="J43" s="107"/>
      <c r="K43" s="30"/>
      <c r="L43" s="149"/>
      <c r="M43" s="107"/>
      <c r="N43" s="150"/>
      <c r="O43" s="77"/>
      <c r="P43" s="3"/>
      <c r="Q43" s="25"/>
    </row>
    <row r="44" spans="1:17" s="12" customFormat="1" ht="15" customHeight="1">
      <c r="A44" s="314"/>
      <c r="B44" s="76"/>
      <c r="C44" s="142" t="s">
        <v>120</v>
      </c>
      <c r="D44" s="50"/>
      <c r="E44" s="48"/>
      <c r="F44" s="141">
        <v>1034</v>
      </c>
      <c r="G44" s="35"/>
      <c r="H44" s="23" t="s">
        <v>121</v>
      </c>
      <c r="I44" s="39" t="s">
        <v>767</v>
      </c>
      <c r="J44" s="107"/>
      <c r="K44" s="30"/>
      <c r="L44" s="149"/>
      <c r="M44" s="107"/>
      <c r="N44" s="150"/>
      <c r="O44" s="77"/>
      <c r="P44" s="3"/>
      <c r="Q44" s="25"/>
    </row>
    <row r="45" spans="1:17" s="12" customFormat="1" ht="15" customHeight="1">
      <c r="A45" s="314"/>
      <c r="B45" s="76"/>
      <c r="C45" s="46" t="s">
        <v>222</v>
      </c>
      <c r="D45" s="47"/>
      <c r="E45" s="48"/>
      <c r="F45" s="141">
        <v>1035</v>
      </c>
      <c r="G45" s="35"/>
      <c r="H45" s="23" t="s">
        <v>23</v>
      </c>
      <c r="I45" s="39" t="s">
        <v>767</v>
      </c>
      <c r="J45" s="107"/>
      <c r="K45" s="30"/>
      <c r="L45" s="149"/>
      <c r="M45" s="107"/>
      <c r="N45" s="150"/>
      <c r="O45" s="77"/>
      <c r="P45" s="3"/>
      <c r="Q45" s="25"/>
    </row>
    <row r="46" spans="1:17" ht="15" customHeight="1">
      <c r="A46" s="314"/>
      <c r="B46" s="76"/>
      <c r="C46" s="46" t="s">
        <v>224</v>
      </c>
      <c r="D46" s="47"/>
      <c r="E46" s="48"/>
      <c r="F46" s="32"/>
      <c r="G46" s="31"/>
      <c r="H46" s="23"/>
      <c r="I46" s="31"/>
      <c r="J46" s="3"/>
      <c r="K46" s="31"/>
      <c r="L46" s="31"/>
      <c r="M46" s="3"/>
      <c r="N46" s="31"/>
      <c r="O46" s="73"/>
      <c r="P46" s="3"/>
      <c r="Q46" s="15"/>
    </row>
    <row r="47" spans="1:17" s="12" customFormat="1" ht="15" customHeight="1">
      <c r="A47" s="314"/>
      <c r="B47" s="76"/>
      <c r="C47" s="142" t="s">
        <v>15</v>
      </c>
      <c r="D47" s="50"/>
      <c r="E47" s="48"/>
      <c r="F47" s="141">
        <v>1036</v>
      </c>
      <c r="G47" s="35"/>
      <c r="H47" s="23" t="s">
        <v>41</v>
      </c>
      <c r="I47" s="39" t="s">
        <v>767</v>
      </c>
      <c r="J47" s="107"/>
      <c r="K47" s="30"/>
      <c r="L47" s="149"/>
      <c r="M47" s="107"/>
      <c r="N47" s="150"/>
      <c r="O47" s="77"/>
      <c r="P47" s="3"/>
      <c r="Q47" s="25"/>
    </row>
    <row r="48" spans="1:17" s="12" customFormat="1" ht="15" customHeight="1">
      <c r="A48" s="314"/>
      <c r="B48" s="76"/>
      <c r="C48" s="142" t="s">
        <v>16</v>
      </c>
      <c r="D48" s="50"/>
      <c r="E48" s="48"/>
      <c r="F48" s="141">
        <v>1037</v>
      </c>
      <c r="G48" s="35"/>
      <c r="H48" s="23" t="s">
        <v>42</v>
      </c>
      <c r="I48" s="39" t="s">
        <v>767</v>
      </c>
      <c r="J48" s="107"/>
      <c r="K48" s="30"/>
      <c r="L48" s="149"/>
      <c r="M48" s="107"/>
      <c r="N48" s="150"/>
      <c r="O48" s="77"/>
      <c r="P48" s="3"/>
      <c r="Q48" s="25"/>
    </row>
    <row r="49" spans="1:17" s="12" customFormat="1" ht="15" customHeight="1">
      <c r="A49" s="314"/>
      <c r="B49" s="76"/>
      <c r="C49" s="142" t="s">
        <v>17</v>
      </c>
      <c r="D49" s="50"/>
      <c r="E49" s="48"/>
      <c r="F49" s="141">
        <v>1038</v>
      </c>
      <c r="G49" s="35"/>
      <c r="H49" s="23" t="s">
        <v>43</v>
      </c>
      <c r="I49" s="39" t="s">
        <v>767</v>
      </c>
      <c r="J49" s="107"/>
      <c r="K49" s="30"/>
      <c r="L49" s="149"/>
      <c r="M49" s="107"/>
      <c r="N49" s="150"/>
      <c r="O49" s="77"/>
      <c r="P49" s="3"/>
      <c r="Q49" s="25"/>
    </row>
    <row r="50" spans="1:17" s="12" customFormat="1" ht="15" customHeight="1">
      <c r="A50" s="314"/>
      <c r="B50" s="76"/>
      <c r="C50" s="142" t="s">
        <v>18</v>
      </c>
      <c r="D50" s="50"/>
      <c r="E50" s="48"/>
      <c r="F50" s="141">
        <v>1039</v>
      </c>
      <c r="G50" s="35"/>
      <c r="H50" s="23" t="s">
        <v>44</v>
      </c>
      <c r="I50" s="39" t="s">
        <v>767</v>
      </c>
      <c r="J50" s="107"/>
      <c r="K50" s="30"/>
      <c r="L50" s="149"/>
      <c r="M50" s="107"/>
      <c r="N50" s="150"/>
      <c r="O50" s="77"/>
      <c r="P50" s="3"/>
      <c r="Q50" s="25"/>
    </row>
    <row r="51" spans="1:17" s="12" customFormat="1" ht="15" customHeight="1">
      <c r="A51" s="314"/>
      <c r="B51" s="76"/>
      <c r="C51" s="142" t="s">
        <v>147</v>
      </c>
      <c r="D51" s="50"/>
      <c r="E51" s="48"/>
      <c r="F51" s="141">
        <v>1040</v>
      </c>
      <c r="G51" s="35"/>
      <c r="H51" s="23" t="s">
        <v>45</v>
      </c>
      <c r="I51" s="39" t="s">
        <v>767</v>
      </c>
      <c r="J51" s="107"/>
      <c r="K51" s="30"/>
      <c r="L51" s="149"/>
      <c r="M51" s="107"/>
      <c r="N51" s="150"/>
      <c r="O51" s="77"/>
      <c r="P51" s="3"/>
      <c r="Q51" s="25"/>
    </row>
    <row r="52" spans="1:17" s="12" customFormat="1" ht="15" customHeight="1">
      <c r="A52" s="314"/>
      <c r="B52" s="76"/>
      <c r="C52" s="97" t="s">
        <v>216</v>
      </c>
      <c r="D52" s="98"/>
      <c r="E52" s="48"/>
      <c r="F52" s="141">
        <v>1041</v>
      </c>
      <c r="G52" s="35"/>
      <c r="H52" s="23" t="s">
        <v>46</v>
      </c>
      <c r="I52" s="39" t="s">
        <v>767</v>
      </c>
      <c r="J52" s="107"/>
      <c r="K52" s="30"/>
      <c r="L52" s="149"/>
      <c r="M52" s="107"/>
      <c r="N52" s="315"/>
      <c r="O52" s="77"/>
      <c r="P52" s="3"/>
      <c r="Q52" s="25"/>
    </row>
    <row r="53" spans="1:17" s="322" customFormat="1" ht="15" customHeight="1">
      <c r="A53" s="316"/>
      <c r="B53" s="317"/>
      <c r="C53" s="46" t="s">
        <v>673</v>
      </c>
      <c r="D53" s="47"/>
      <c r="E53" s="49"/>
      <c r="F53" s="141">
        <v>1213</v>
      </c>
      <c r="G53" s="35"/>
      <c r="H53" s="23" t="s">
        <v>24</v>
      </c>
      <c r="I53" s="39" t="s">
        <v>767</v>
      </c>
      <c r="J53" s="318"/>
      <c r="K53" s="30"/>
      <c r="L53" s="149"/>
      <c r="M53" s="318"/>
      <c r="N53" s="315"/>
      <c r="O53" s="319"/>
      <c r="P53" s="320"/>
      <c r="Q53" s="321"/>
    </row>
    <row r="54" spans="1:17" ht="15" customHeight="1">
      <c r="A54" s="314"/>
      <c r="B54" s="76"/>
      <c r="C54" s="46" t="s">
        <v>225</v>
      </c>
      <c r="D54" s="47"/>
      <c r="E54" s="48"/>
      <c r="F54" s="32"/>
      <c r="G54" s="31"/>
      <c r="H54" s="23"/>
      <c r="I54" s="31"/>
      <c r="J54" s="3"/>
      <c r="K54" s="31"/>
      <c r="L54" s="31"/>
      <c r="M54" s="3"/>
      <c r="N54" s="31"/>
      <c r="O54" s="73"/>
      <c r="P54" s="3"/>
      <c r="Q54" s="15"/>
    </row>
    <row r="55" spans="1:17" s="12" customFormat="1" ht="15" customHeight="1">
      <c r="A55" s="314"/>
      <c r="B55" s="76"/>
      <c r="C55" s="142" t="s">
        <v>148</v>
      </c>
      <c r="D55" s="50"/>
      <c r="E55" s="48"/>
      <c r="F55" s="36">
        <v>1043</v>
      </c>
      <c r="G55" s="35"/>
      <c r="H55" s="23" t="s">
        <v>13</v>
      </c>
      <c r="I55" s="39" t="s">
        <v>767</v>
      </c>
      <c r="J55" s="107"/>
      <c r="K55" s="30"/>
      <c r="L55" s="149"/>
      <c r="M55" s="107"/>
      <c r="N55" s="150"/>
      <c r="O55" s="77"/>
      <c r="P55" s="3"/>
      <c r="Q55" s="25"/>
    </row>
    <row r="56" spans="1:17" s="12" customFormat="1" ht="15" customHeight="1">
      <c r="A56" s="314"/>
      <c r="B56" s="76"/>
      <c r="C56" s="142" t="s">
        <v>19</v>
      </c>
      <c r="D56" s="50"/>
      <c r="E56" s="48"/>
      <c r="F56" s="141">
        <v>1044</v>
      </c>
      <c r="G56" s="35"/>
      <c r="H56" s="23" t="s">
        <v>47</v>
      </c>
      <c r="I56" s="39" t="s">
        <v>767</v>
      </c>
      <c r="J56" s="107"/>
      <c r="K56" s="30"/>
      <c r="L56" s="149"/>
      <c r="M56" s="107"/>
      <c r="N56" s="150"/>
      <c r="O56" s="77"/>
      <c r="P56" s="3"/>
      <c r="Q56" s="25"/>
    </row>
    <row r="57" spans="1:17" s="12" customFormat="1" ht="15" customHeight="1">
      <c r="A57" s="314"/>
      <c r="B57" s="76"/>
      <c r="C57" s="481" t="s">
        <v>122</v>
      </c>
      <c r="D57" s="482"/>
      <c r="E57" s="483"/>
      <c r="F57" s="32"/>
      <c r="G57" s="31"/>
      <c r="H57" s="23"/>
      <c r="I57" s="3"/>
      <c r="J57" s="107"/>
      <c r="K57" s="3"/>
      <c r="L57" s="3"/>
      <c r="M57" s="107"/>
      <c r="N57" s="3"/>
      <c r="O57" s="77"/>
      <c r="P57" s="3"/>
      <c r="Q57" s="25"/>
    </row>
    <row r="58" spans="1:17" ht="15" customHeight="1">
      <c r="A58" s="314"/>
      <c r="B58" s="76"/>
      <c r="C58" s="481"/>
      <c r="D58" s="482"/>
      <c r="E58" s="483"/>
      <c r="F58" s="141">
        <v>1045</v>
      </c>
      <c r="G58" s="37" t="s">
        <v>523</v>
      </c>
      <c r="H58" s="23" t="s">
        <v>31</v>
      </c>
      <c r="I58" s="3"/>
      <c r="J58" s="3"/>
      <c r="K58" s="3"/>
      <c r="L58" s="3"/>
      <c r="M58" s="3"/>
      <c r="N58" s="3"/>
      <c r="O58" s="73"/>
      <c r="P58" s="3"/>
      <c r="Q58" s="15"/>
    </row>
    <row r="59" spans="1:17" ht="30" customHeight="1">
      <c r="A59" s="314"/>
      <c r="B59" s="79"/>
      <c r="C59" s="18"/>
      <c r="D59" s="18"/>
      <c r="E59" s="10"/>
      <c r="F59" s="28"/>
      <c r="G59" s="11"/>
      <c r="H59" s="17"/>
      <c r="I59" s="11"/>
      <c r="J59" s="3"/>
      <c r="K59" s="2"/>
      <c r="L59" s="11"/>
      <c r="M59" s="3"/>
      <c r="N59" s="11"/>
      <c r="O59" s="73"/>
      <c r="P59" s="3"/>
      <c r="Q59" s="15"/>
    </row>
    <row r="60" spans="1:17" ht="15" customHeight="1">
      <c r="A60" s="314"/>
      <c r="B60" s="72"/>
      <c r="C60" s="43" t="s">
        <v>196</v>
      </c>
      <c r="D60" s="44"/>
      <c r="E60" s="45"/>
      <c r="F60" s="59" t="s">
        <v>128</v>
      </c>
      <c r="G60" s="298" t="s">
        <v>365</v>
      </c>
      <c r="H60" s="23"/>
      <c r="I60" s="27" t="s">
        <v>11</v>
      </c>
      <c r="J60" s="3"/>
      <c r="K60" s="27" t="s">
        <v>123</v>
      </c>
      <c r="L60" s="27" t="s">
        <v>130</v>
      </c>
      <c r="M60" s="3"/>
      <c r="N60" s="27" t="s">
        <v>132</v>
      </c>
      <c r="O60" s="73"/>
      <c r="P60" s="3"/>
      <c r="Q60" s="15"/>
    </row>
    <row r="61" spans="1:17" s="12" customFormat="1" ht="15" customHeight="1">
      <c r="A61" s="314"/>
      <c r="B61" s="76"/>
      <c r="C61" s="46" t="s">
        <v>423</v>
      </c>
      <c r="D61" s="47"/>
      <c r="E61" s="48"/>
      <c r="F61" s="32"/>
      <c r="G61" s="31"/>
      <c r="H61" s="23"/>
      <c r="I61" s="31"/>
      <c r="J61" s="3"/>
      <c r="K61" s="31"/>
      <c r="L61" s="31"/>
      <c r="M61" s="3"/>
      <c r="N61" s="31"/>
      <c r="O61" s="77"/>
      <c r="P61" s="3"/>
      <c r="Q61" s="25"/>
    </row>
    <row r="62" spans="1:17" s="12" customFormat="1" ht="15" customHeight="1">
      <c r="A62" s="314"/>
      <c r="B62" s="78"/>
      <c r="C62" s="142" t="s">
        <v>424</v>
      </c>
      <c r="D62" s="47"/>
      <c r="E62" s="48"/>
      <c r="F62" s="141">
        <v>1046</v>
      </c>
      <c r="G62" s="35"/>
      <c r="H62" s="23" t="s">
        <v>425</v>
      </c>
      <c r="I62" s="39" t="s">
        <v>767</v>
      </c>
      <c r="J62" s="107"/>
      <c r="K62" s="30"/>
      <c r="L62" s="149"/>
      <c r="M62" s="107"/>
      <c r="N62" s="150"/>
      <c r="O62" s="77"/>
      <c r="P62" s="3"/>
      <c r="Q62" s="25"/>
    </row>
    <row r="63" spans="1:17" s="12" customFormat="1" ht="15" customHeight="1">
      <c r="A63" s="314"/>
      <c r="B63" s="78"/>
      <c r="C63" s="142" t="s">
        <v>426</v>
      </c>
      <c r="D63" s="47"/>
      <c r="E63" s="48"/>
      <c r="F63" s="141">
        <v>1047</v>
      </c>
      <c r="G63" s="35"/>
      <c r="H63" s="23" t="s">
        <v>427</v>
      </c>
      <c r="I63" s="39" t="s">
        <v>767</v>
      </c>
      <c r="J63" s="107"/>
      <c r="K63" s="30"/>
      <c r="L63" s="149"/>
      <c r="M63" s="107"/>
      <c r="N63" s="150"/>
      <c r="O63" s="77"/>
      <c r="P63" s="3"/>
      <c r="Q63" s="25"/>
    </row>
    <row r="64" spans="1:17" ht="15" customHeight="1">
      <c r="A64" s="314"/>
      <c r="B64" s="74"/>
      <c r="C64" s="142" t="s">
        <v>428</v>
      </c>
      <c r="D64" s="47"/>
      <c r="E64" s="48"/>
      <c r="F64" s="141">
        <v>1105</v>
      </c>
      <c r="G64" s="35"/>
      <c r="H64" s="23" t="s">
        <v>429</v>
      </c>
      <c r="I64" s="39" t="s">
        <v>767</v>
      </c>
      <c r="J64" s="3"/>
      <c r="K64" s="30"/>
      <c r="L64" s="149"/>
      <c r="M64" s="3"/>
      <c r="N64" s="150"/>
      <c r="O64" s="73"/>
      <c r="P64" s="15"/>
      <c r="Q64" s="15"/>
    </row>
    <row r="65" spans="1:17" s="12" customFormat="1" ht="15" customHeight="1">
      <c r="A65" s="314"/>
      <c r="B65" s="78"/>
      <c r="C65" s="46" t="s">
        <v>430</v>
      </c>
      <c r="D65" s="47"/>
      <c r="E65" s="48"/>
      <c r="F65" s="141">
        <v>1048</v>
      </c>
      <c r="G65" s="35"/>
      <c r="H65" s="23" t="s">
        <v>48</v>
      </c>
      <c r="I65" s="39" t="s">
        <v>767</v>
      </c>
      <c r="J65" s="107"/>
      <c r="K65" s="30"/>
      <c r="L65" s="149"/>
      <c r="M65" s="107"/>
      <c r="N65" s="150"/>
      <c r="O65" s="77"/>
      <c r="P65" s="3"/>
      <c r="Q65" s="25"/>
    </row>
    <row r="66" spans="1:17" s="12" customFormat="1" ht="15" customHeight="1">
      <c r="A66" s="314"/>
      <c r="B66" s="317"/>
      <c r="C66" s="46" t="s">
        <v>674</v>
      </c>
      <c r="D66" s="47"/>
      <c r="E66" s="48"/>
      <c r="F66" s="141">
        <v>1214</v>
      </c>
      <c r="G66" s="35"/>
      <c r="H66" s="23" t="s">
        <v>49</v>
      </c>
      <c r="I66" s="39" t="s">
        <v>767</v>
      </c>
      <c r="J66" s="107"/>
      <c r="K66" s="30"/>
      <c r="L66" s="149"/>
      <c r="M66" s="107"/>
      <c r="N66" s="150"/>
      <c r="O66" s="77"/>
      <c r="P66" s="3"/>
      <c r="Q66" s="25"/>
    </row>
    <row r="67" spans="1:17" s="12" customFormat="1" ht="15" customHeight="1">
      <c r="A67" s="314"/>
      <c r="B67" s="78"/>
      <c r="C67" s="46" t="s">
        <v>431</v>
      </c>
      <c r="D67" s="47"/>
      <c r="E67" s="48"/>
      <c r="F67" s="32"/>
      <c r="G67" s="31"/>
      <c r="H67" s="23"/>
      <c r="I67" s="31"/>
      <c r="J67" s="3"/>
      <c r="K67" s="31"/>
      <c r="L67" s="31"/>
      <c r="M67" s="25"/>
      <c r="N67" s="31"/>
      <c r="O67" s="73"/>
      <c r="P67" s="3"/>
      <c r="Q67" s="25"/>
    </row>
    <row r="68" spans="1:17" s="12" customFormat="1" ht="15" customHeight="1">
      <c r="A68" s="314"/>
      <c r="B68" s="78"/>
      <c r="C68" s="142" t="s">
        <v>149</v>
      </c>
      <c r="D68" s="50"/>
      <c r="E68" s="48"/>
      <c r="F68" s="141">
        <v>1050</v>
      </c>
      <c r="G68" s="35"/>
      <c r="H68" s="23" t="s">
        <v>432</v>
      </c>
      <c r="I68" s="39" t="s">
        <v>767</v>
      </c>
      <c r="J68" s="107"/>
      <c r="K68" s="30"/>
      <c r="L68" s="149"/>
      <c r="M68" s="107"/>
      <c r="N68" s="150"/>
      <c r="O68" s="77"/>
      <c r="P68" s="3"/>
      <c r="Q68" s="25"/>
    </row>
    <row r="69" spans="1:17" s="12" customFormat="1" ht="15" customHeight="1">
      <c r="A69" s="314"/>
      <c r="B69" s="78"/>
      <c r="C69" s="142" t="s">
        <v>19</v>
      </c>
      <c r="D69" s="50"/>
      <c r="E69" s="48"/>
      <c r="F69" s="141">
        <v>1051</v>
      </c>
      <c r="G69" s="35"/>
      <c r="H69" s="23" t="s">
        <v>433</v>
      </c>
      <c r="I69" s="39" t="s">
        <v>767</v>
      </c>
      <c r="J69" s="107"/>
      <c r="K69" s="30"/>
      <c r="L69" s="149"/>
      <c r="M69" s="107"/>
      <c r="N69" s="150"/>
      <c r="O69" s="77"/>
      <c r="P69" s="3"/>
      <c r="Q69" s="25"/>
    </row>
    <row r="70" spans="1:17" s="12" customFormat="1" ht="15" customHeight="1">
      <c r="A70" s="314"/>
      <c r="B70" s="78"/>
      <c r="C70" s="296" t="s">
        <v>434</v>
      </c>
      <c r="D70" s="297"/>
      <c r="E70" s="58"/>
      <c r="F70" s="141">
        <v>1052</v>
      </c>
      <c r="G70" s="37" t="s">
        <v>523</v>
      </c>
      <c r="H70" s="23" t="s">
        <v>435</v>
      </c>
      <c r="I70" s="3"/>
      <c r="J70" s="107"/>
      <c r="K70" s="3"/>
      <c r="L70" s="3"/>
      <c r="M70" s="107"/>
      <c r="N70" s="3"/>
      <c r="O70" s="73"/>
      <c r="P70" s="3"/>
      <c r="Q70" s="25"/>
    </row>
    <row r="71" spans="1:17" s="12" customFormat="1" ht="30" customHeight="1">
      <c r="A71" s="314"/>
      <c r="B71" s="79"/>
      <c r="C71" s="19"/>
      <c r="D71" s="19"/>
      <c r="E71" s="20"/>
      <c r="F71" s="29"/>
      <c r="G71" s="13"/>
      <c r="H71" s="17"/>
      <c r="I71" s="14"/>
      <c r="J71" s="107"/>
      <c r="K71" s="2"/>
      <c r="L71" s="5"/>
      <c r="M71" s="107"/>
      <c r="N71" s="5"/>
      <c r="O71" s="77"/>
      <c r="P71" s="3"/>
      <c r="Q71" s="25"/>
    </row>
    <row r="72" spans="1:17" ht="15" customHeight="1">
      <c r="A72" s="314"/>
      <c r="B72" s="72"/>
      <c r="C72" s="43" t="s">
        <v>197</v>
      </c>
      <c r="D72" s="44"/>
      <c r="E72" s="45"/>
      <c r="F72" s="42" t="s">
        <v>128</v>
      </c>
      <c r="G72" s="298"/>
      <c r="H72" s="23"/>
      <c r="I72" s="27" t="s">
        <v>11</v>
      </c>
      <c r="J72" s="3"/>
      <c r="K72" s="27" t="s">
        <v>123</v>
      </c>
      <c r="L72" s="27" t="s">
        <v>130</v>
      </c>
      <c r="M72" s="3"/>
      <c r="N72" s="27" t="s">
        <v>132</v>
      </c>
      <c r="O72" s="73"/>
      <c r="P72" s="3"/>
      <c r="Q72" s="15"/>
    </row>
    <row r="73" spans="1:17" s="12" customFormat="1" ht="15" customHeight="1">
      <c r="A73" s="314"/>
      <c r="B73" s="78"/>
      <c r="C73" s="46" t="s">
        <v>25</v>
      </c>
      <c r="D73" s="47"/>
      <c r="E73" s="48"/>
      <c r="F73" s="141">
        <v>1053</v>
      </c>
      <c r="G73" s="35"/>
      <c r="H73" s="23" t="s">
        <v>50</v>
      </c>
      <c r="I73" s="39" t="s">
        <v>767</v>
      </c>
      <c r="J73" s="107"/>
      <c r="K73" s="30"/>
      <c r="L73" s="149"/>
      <c r="M73" s="107"/>
      <c r="N73" s="150"/>
      <c r="O73" s="77"/>
      <c r="P73" s="3"/>
      <c r="Q73" s="25"/>
    </row>
    <row r="74" spans="1:17" s="12" customFormat="1" ht="15" customHeight="1">
      <c r="A74" s="314"/>
      <c r="B74" s="78"/>
      <c r="C74" s="46" t="s">
        <v>26</v>
      </c>
      <c r="D74" s="47"/>
      <c r="E74" s="48"/>
      <c r="F74" s="141">
        <v>1054</v>
      </c>
      <c r="G74" s="35"/>
      <c r="H74" s="23" t="s">
        <v>51</v>
      </c>
      <c r="I74" s="39" t="s">
        <v>767</v>
      </c>
      <c r="J74" s="107"/>
      <c r="K74" s="30"/>
      <c r="L74" s="149"/>
      <c r="M74" s="107"/>
      <c r="N74" s="150"/>
      <c r="O74" s="77"/>
      <c r="P74" s="3"/>
      <c r="Q74" s="25"/>
    </row>
    <row r="75" spans="1:17" s="12" customFormat="1" ht="15" customHeight="1">
      <c r="A75" s="314"/>
      <c r="B75" s="78"/>
      <c r="C75" s="46" t="s">
        <v>27</v>
      </c>
      <c r="D75" s="47"/>
      <c r="E75" s="48"/>
      <c r="F75" s="141">
        <v>1055</v>
      </c>
      <c r="G75" s="35"/>
      <c r="H75" s="23" t="s">
        <v>52</v>
      </c>
      <c r="I75" s="39" t="s">
        <v>767</v>
      </c>
      <c r="J75" s="107"/>
      <c r="K75" s="30"/>
      <c r="L75" s="149"/>
      <c r="M75" s="107"/>
      <c r="N75" s="150"/>
      <c r="O75" s="77"/>
      <c r="P75" s="3"/>
      <c r="Q75" s="25"/>
    </row>
    <row r="76" spans="1:17" s="12" customFormat="1" ht="15" customHeight="1">
      <c r="A76" s="314"/>
      <c r="B76" s="78"/>
      <c r="C76" s="46" t="s">
        <v>28</v>
      </c>
      <c r="D76" s="47"/>
      <c r="E76" s="48"/>
      <c r="F76" s="141">
        <v>1056</v>
      </c>
      <c r="G76" s="35"/>
      <c r="H76" s="23" t="s">
        <v>53</v>
      </c>
      <c r="I76" s="39" t="s">
        <v>767</v>
      </c>
      <c r="J76" s="107"/>
      <c r="K76" s="30"/>
      <c r="L76" s="149"/>
      <c r="M76" s="107"/>
      <c r="N76" s="150"/>
      <c r="O76" s="77"/>
      <c r="P76" s="3"/>
      <c r="Q76" s="25"/>
    </row>
    <row r="77" spans="1:17" s="12" customFormat="1" ht="15" customHeight="1">
      <c r="A77" s="314"/>
      <c r="B77" s="78"/>
      <c r="C77" s="46" t="s">
        <v>29</v>
      </c>
      <c r="D77" s="47"/>
      <c r="E77" s="48"/>
      <c r="F77" s="141">
        <v>1057</v>
      </c>
      <c r="G77" s="35"/>
      <c r="H77" s="23" t="s">
        <v>54</v>
      </c>
      <c r="I77" s="39" t="s">
        <v>767</v>
      </c>
      <c r="J77" s="107"/>
      <c r="K77" s="30"/>
      <c r="L77" s="149"/>
      <c r="M77" s="107"/>
      <c r="N77" s="150"/>
      <c r="O77" s="77"/>
      <c r="P77" s="3"/>
      <c r="Q77" s="25"/>
    </row>
    <row r="78" spans="1:17" s="12" customFormat="1" ht="15" customHeight="1">
      <c r="A78" s="314"/>
      <c r="B78" s="78"/>
      <c r="C78" s="46" t="s">
        <v>30</v>
      </c>
      <c r="D78" s="47"/>
      <c r="E78" s="48"/>
      <c r="F78" s="141">
        <v>1058</v>
      </c>
      <c r="G78" s="35"/>
      <c r="H78" s="23" t="s">
        <v>55</v>
      </c>
      <c r="I78" s="39" t="s">
        <v>767</v>
      </c>
      <c r="J78" s="107"/>
      <c r="K78" s="30"/>
      <c r="L78" s="149"/>
      <c r="M78" s="107"/>
      <c r="N78" s="150"/>
      <c r="O78" s="77"/>
      <c r="P78" s="3"/>
      <c r="Q78" s="25"/>
    </row>
    <row r="79" spans="1:17" s="12" customFormat="1" ht="15" customHeight="1">
      <c r="A79" s="314"/>
      <c r="B79" s="78"/>
      <c r="C79" s="46" t="s">
        <v>119</v>
      </c>
      <c r="D79" s="47"/>
      <c r="E79" s="48"/>
      <c r="F79" s="141">
        <v>1059</v>
      </c>
      <c r="G79" s="35"/>
      <c r="H79" s="23" t="s">
        <v>56</v>
      </c>
      <c r="I79" s="39" t="s">
        <v>767</v>
      </c>
      <c r="J79" s="107"/>
      <c r="K79" s="30"/>
      <c r="L79" s="149"/>
      <c r="M79" s="107"/>
      <c r="N79" s="150"/>
      <c r="O79" s="77"/>
      <c r="P79" s="3"/>
      <c r="Q79" s="25"/>
    </row>
    <row r="80" spans="1:17" ht="15" customHeight="1">
      <c r="A80" s="314"/>
      <c r="B80" s="78"/>
      <c r="C80" s="296" t="s">
        <v>544</v>
      </c>
      <c r="D80" s="297"/>
      <c r="E80" s="58"/>
      <c r="F80" s="141">
        <v>1060</v>
      </c>
      <c r="G80" s="37" t="s">
        <v>523</v>
      </c>
      <c r="H80" s="23" t="s">
        <v>545</v>
      </c>
      <c r="I80" s="3"/>
      <c r="J80" s="3"/>
      <c r="K80" s="3"/>
      <c r="L80" s="3"/>
      <c r="M80" s="3"/>
      <c r="N80" s="3"/>
      <c r="O80" s="73"/>
      <c r="P80" s="3"/>
      <c r="Q80" s="15"/>
    </row>
    <row r="81" spans="1:17" ht="20.100000000000001" customHeight="1">
      <c r="A81" s="314"/>
      <c r="B81" s="111"/>
      <c r="C81" s="112"/>
      <c r="D81" s="112"/>
      <c r="E81" s="104"/>
      <c r="F81" s="113"/>
      <c r="G81" s="104"/>
      <c r="H81" s="114"/>
      <c r="I81" s="104"/>
      <c r="J81" s="104"/>
      <c r="K81" s="104"/>
      <c r="L81" s="104"/>
      <c r="M81" s="104"/>
      <c r="N81" s="104"/>
      <c r="O81" s="115"/>
      <c r="P81" s="3"/>
      <c r="Q81" s="15"/>
    </row>
    <row r="82" spans="1:17" ht="20.100000000000001" customHeight="1">
      <c r="A82" s="314"/>
      <c r="B82" s="51" t="s">
        <v>59</v>
      </c>
      <c r="C82" s="52"/>
      <c r="D82" s="52"/>
      <c r="E82" s="52"/>
      <c r="F82" s="52"/>
      <c r="G82" s="52"/>
      <c r="H82" s="69"/>
      <c r="I82" s="52"/>
      <c r="J82" s="52"/>
      <c r="K82" s="52"/>
      <c r="L82" s="52"/>
      <c r="M82" s="52"/>
      <c r="N82" s="52"/>
      <c r="O82" s="53"/>
      <c r="P82" s="3"/>
      <c r="Q82" s="15"/>
    </row>
    <row r="83" spans="1:17" ht="20.100000000000001" customHeight="1">
      <c r="A83" s="314"/>
      <c r="B83" s="127"/>
      <c r="C83" s="128"/>
      <c r="D83" s="128"/>
      <c r="E83" s="129"/>
      <c r="F83" s="130"/>
      <c r="G83" s="131"/>
      <c r="H83" s="132"/>
      <c r="I83" s="131"/>
      <c r="J83" s="118"/>
      <c r="K83" s="133"/>
      <c r="L83" s="131"/>
      <c r="M83" s="118"/>
      <c r="N83" s="131"/>
      <c r="O83" s="121"/>
      <c r="P83" s="3"/>
      <c r="Q83" s="15"/>
    </row>
    <row r="84" spans="1:17" ht="15" customHeight="1">
      <c r="A84" s="314"/>
      <c r="B84" s="74"/>
      <c r="C84" s="43" t="s">
        <v>198</v>
      </c>
      <c r="D84" s="44"/>
      <c r="E84" s="45"/>
      <c r="F84" s="42" t="s">
        <v>128</v>
      </c>
      <c r="G84" s="298" t="s">
        <v>365</v>
      </c>
      <c r="H84" s="23"/>
      <c r="I84" s="27" t="s">
        <v>11</v>
      </c>
      <c r="J84" s="3"/>
      <c r="K84" s="27" t="s">
        <v>123</v>
      </c>
      <c r="L84" s="27" t="s">
        <v>130</v>
      </c>
      <c r="M84" s="3"/>
      <c r="N84" s="27" t="s">
        <v>132</v>
      </c>
      <c r="O84" s="73"/>
      <c r="P84" s="3"/>
      <c r="Q84" s="15"/>
    </row>
    <row r="85" spans="1:17" ht="15" customHeight="1">
      <c r="A85" s="314"/>
      <c r="B85" s="74"/>
      <c r="C85" s="46" t="s">
        <v>436</v>
      </c>
      <c r="D85" s="47"/>
      <c r="E85" s="48"/>
      <c r="F85" s="141">
        <v>1061</v>
      </c>
      <c r="G85" s="35"/>
      <c r="H85" s="23" t="s">
        <v>60</v>
      </c>
      <c r="I85" s="39" t="s">
        <v>767</v>
      </c>
      <c r="J85" s="3"/>
      <c r="K85" s="30"/>
      <c r="L85" s="149"/>
      <c r="M85" s="3"/>
      <c r="N85" s="150"/>
      <c r="O85" s="73"/>
      <c r="P85" s="3"/>
      <c r="Q85" s="15"/>
    </row>
    <row r="86" spans="1:17" ht="15" customHeight="1">
      <c r="A86" s="314"/>
      <c r="B86" s="74"/>
      <c r="C86" s="46" t="s">
        <v>437</v>
      </c>
      <c r="D86" s="47"/>
      <c r="E86" s="48"/>
      <c r="F86" s="141">
        <v>1062</v>
      </c>
      <c r="G86" s="35"/>
      <c r="H86" s="23" t="s">
        <v>61</v>
      </c>
      <c r="I86" s="39" t="s">
        <v>767</v>
      </c>
      <c r="J86" s="3"/>
      <c r="K86" s="30"/>
      <c r="L86" s="149"/>
      <c r="M86" s="3"/>
      <c r="N86" s="150"/>
      <c r="O86" s="73"/>
      <c r="P86" s="3"/>
      <c r="Q86" s="15"/>
    </row>
    <row r="87" spans="1:17" ht="15" customHeight="1">
      <c r="A87" s="314"/>
      <c r="B87" s="74"/>
      <c r="C87" s="46" t="s">
        <v>438</v>
      </c>
      <c r="D87" s="47"/>
      <c r="E87" s="48"/>
      <c r="F87" s="141">
        <v>1063</v>
      </c>
      <c r="G87" s="35"/>
      <c r="H87" s="23" t="s">
        <v>62</v>
      </c>
      <c r="I87" s="39" t="s">
        <v>767</v>
      </c>
      <c r="J87" s="3"/>
      <c r="K87" s="30"/>
      <c r="L87" s="149"/>
      <c r="M87" s="3"/>
      <c r="N87" s="150"/>
      <c r="O87" s="73"/>
      <c r="P87" s="3"/>
      <c r="Q87" s="15"/>
    </row>
    <row r="88" spans="1:17" ht="15" customHeight="1">
      <c r="A88" s="314"/>
      <c r="B88" s="74"/>
      <c r="C88" s="46" t="s">
        <v>439</v>
      </c>
      <c r="D88" s="47"/>
      <c r="E88" s="48"/>
      <c r="F88" s="141">
        <v>1064</v>
      </c>
      <c r="G88" s="35"/>
      <c r="H88" s="23" t="s">
        <v>63</v>
      </c>
      <c r="I88" s="39" t="s">
        <v>767</v>
      </c>
      <c r="J88" s="3"/>
      <c r="K88" s="30"/>
      <c r="L88" s="149"/>
      <c r="M88" s="3"/>
      <c r="N88" s="150"/>
      <c r="O88" s="73"/>
      <c r="P88" s="3"/>
      <c r="Q88" s="15"/>
    </row>
    <row r="89" spans="1:17" ht="15" customHeight="1">
      <c r="A89" s="314"/>
      <c r="B89" s="74"/>
      <c r="C89" s="46" t="s">
        <v>440</v>
      </c>
      <c r="D89" s="47"/>
      <c r="E89" s="48"/>
      <c r="F89" s="141">
        <v>1065</v>
      </c>
      <c r="G89" s="35"/>
      <c r="H89" s="23" t="s">
        <v>64</v>
      </c>
      <c r="I89" s="39" t="s">
        <v>767</v>
      </c>
      <c r="J89" s="3"/>
      <c r="K89" s="30"/>
      <c r="L89" s="149"/>
      <c r="M89" s="3"/>
      <c r="N89" s="150"/>
      <c r="O89" s="73"/>
      <c r="P89" s="3"/>
      <c r="Q89" s="15"/>
    </row>
    <row r="90" spans="1:17" ht="15" customHeight="1">
      <c r="A90" s="314"/>
      <c r="B90" s="74"/>
      <c r="C90" s="46" t="s">
        <v>441</v>
      </c>
      <c r="D90" s="47"/>
      <c r="E90" s="48"/>
      <c r="F90" s="141">
        <v>1066</v>
      </c>
      <c r="G90" s="35"/>
      <c r="H90" s="23" t="s">
        <v>65</v>
      </c>
      <c r="I90" s="39" t="s">
        <v>767</v>
      </c>
      <c r="J90" s="3"/>
      <c r="K90" s="30"/>
      <c r="L90" s="149"/>
      <c r="M90" s="3"/>
      <c r="N90" s="150"/>
      <c r="O90" s="73"/>
      <c r="P90" s="3"/>
      <c r="Q90" s="15"/>
    </row>
    <row r="91" spans="1:17" ht="15" customHeight="1">
      <c r="A91" s="314"/>
      <c r="B91" s="74"/>
      <c r="C91" s="46" t="s">
        <v>442</v>
      </c>
      <c r="D91" s="47"/>
      <c r="E91" s="48"/>
      <c r="F91" s="141">
        <v>1067</v>
      </c>
      <c r="G91" s="35"/>
      <c r="H91" s="23" t="s">
        <v>66</v>
      </c>
      <c r="I91" s="39" t="s">
        <v>767</v>
      </c>
      <c r="J91" s="3"/>
      <c r="K91" s="30"/>
      <c r="L91" s="149"/>
      <c r="M91" s="3"/>
      <c r="N91" s="150"/>
      <c r="O91" s="73"/>
      <c r="P91" s="3"/>
      <c r="Q91" s="15"/>
    </row>
    <row r="92" spans="1:17" ht="15" customHeight="1">
      <c r="A92" s="314"/>
      <c r="B92" s="74"/>
      <c r="C92" s="46" t="s">
        <v>443</v>
      </c>
      <c r="D92" s="47"/>
      <c r="E92" s="48"/>
      <c r="F92" s="141">
        <v>1068</v>
      </c>
      <c r="G92" s="35"/>
      <c r="H92" s="23" t="s">
        <v>67</v>
      </c>
      <c r="I92" s="39" t="s">
        <v>767</v>
      </c>
      <c r="J92" s="3"/>
      <c r="K92" s="30"/>
      <c r="L92" s="149"/>
      <c r="M92" s="3"/>
      <c r="N92" s="150"/>
      <c r="O92" s="73"/>
      <c r="P92" s="3"/>
      <c r="Q92" s="15"/>
    </row>
    <row r="93" spans="1:17" ht="15" customHeight="1">
      <c r="A93" s="314"/>
      <c r="B93" s="74"/>
      <c r="C93" s="46" t="s">
        <v>444</v>
      </c>
      <c r="D93" s="47"/>
      <c r="E93" s="48"/>
      <c r="F93" s="141">
        <v>1069</v>
      </c>
      <c r="G93" s="35"/>
      <c r="H93" s="23" t="s">
        <v>68</v>
      </c>
      <c r="I93" s="39" t="s">
        <v>767</v>
      </c>
      <c r="J93" s="3"/>
      <c r="K93" s="30"/>
      <c r="L93" s="149"/>
      <c r="M93" s="3"/>
      <c r="N93" s="150"/>
      <c r="O93" s="73"/>
      <c r="P93" s="3"/>
      <c r="Q93" s="15"/>
    </row>
    <row r="94" spans="1:17" ht="15" customHeight="1">
      <c r="A94" s="314"/>
      <c r="B94" s="74"/>
      <c r="C94" s="46" t="s">
        <v>445</v>
      </c>
      <c r="D94" s="47"/>
      <c r="E94" s="48"/>
      <c r="F94" s="141">
        <v>1070</v>
      </c>
      <c r="G94" s="35"/>
      <c r="H94" s="325" t="s">
        <v>69</v>
      </c>
      <c r="I94" s="39" t="s">
        <v>767</v>
      </c>
      <c r="J94" s="3"/>
      <c r="K94" s="30"/>
      <c r="L94" s="149"/>
      <c r="M94" s="3"/>
      <c r="N94" s="315"/>
      <c r="O94" s="73"/>
      <c r="P94" s="3"/>
      <c r="Q94" s="15"/>
    </row>
    <row r="95" spans="1:17" ht="15" customHeight="1">
      <c r="A95" s="314"/>
      <c r="B95" s="399"/>
      <c r="C95" s="324" t="s">
        <v>675</v>
      </c>
      <c r="D95" s="400"/>
      <c r="E95" s="401"/>
      <c r="F95" s="36">
        <v>1108</v>
      </c>
      <c r="G95" s="35"/>
      <c r="H95" s="325" t="s">
        <v>70</v>
      </c>
      <c r="I95" s="402" t="s">
        <v>767</v>
      </c>
      <c r="J95" s="403"/>
      <c r="K95" s="404"/>
      <c r="L95" s="405"/>
      <c r="M95" s="403"/>
      <c r="N95" s="315"/>
      <c r="O95" s="406"/>
      <c r="P95" s="3"/>
      <c r="Q95" s="15"/>
    </row>
    <row r="96" spans="1:17" ht="15" customHeight="1">
      <c r="A96" s="314"/>
      <c r="B96" s="74"/>
      <c r="C96" s="324" t="s">
        <v>676</v>
      </c>
      <c r="D96" s="47"/>
      <c r="E96" s="48"/>
      <c r="F96" s="141">
        <v>1071</v>
      </c>
      <c r="G96" s="35"/>
      <c r="H96" s="325" t="s">
        <v>71</v>
      </c>
      <c r="I96" s="39" t="s">
        <v>767</v>
      </c>
      <c r="J96" s="3"/>
      <c r="K96" s="30"/>
      <c r="L96" s="149"/>
      <c r="M96" s="3"/>
      <c r="N96" s="150"/>
      <c r="O96" s="73"/>
      <c r="P96" s="3"/>
      <c r="Q96" s="15"/>
    </row>
    <row r="97" spans="1:17" ht="15" customHeight="1">
      <c r="A97" s="314"/>
      <c r="B97" s="74"/>
      <c r="C97" s="324" t="s">
        <v>677</v>
      </c>
      <c r="D97" s="47"/>
      <c r="E97" s="48"/>
      <c r="F97" s="141">
        <v>1072</v>
      </c>
      <c r="G97" s="35"/>
      <c r="H97" s="325" t="s">
        <v>546</v>
      </c>
      <c r="I97" s="39" t="s">
        <v>767</v>
      </c>
      <c r="J97" s="3"/>
      <c r="K97" s="30"/>
      <c r="L97" s="149"/>
      <c r="M97" s="3"/>
      <c r="N97" s="150"/>
      <c r="O97" s="73"/>
      <c r="P97" s="3"/>
      <c r="Q97" s="15"/>
    </row>
    <row r="98" spans="1:17" ht="20.100000000000001" customHeight="1">
      <c r="A98" s="314"/>
      <c r="B98" s="74"/>
      <c r="C98" s="296" t="s">
        <v>678</v>
      </c>
      <c r="D98" s="300"/>
      <c r="E98" s="301"/>
      <c r="F98" s="141">
        <v>1073</v>
      </c>
      <c r="G98" s="37" t="s">
        <v>768</v>
      </c>
      <c r="H98" s="325" t="s">
        <v>386</v>
      </c>
      <c r="I98" s="3"/>
      <c r="J98" s="3"/>
      <c r="K98" s="3"/>
      <c r="L98" s="3"/>
      <c r="M98" s="3"/>
      <c r="N98" s="3"/>
      <c r="O98" s="73"/>
      <c r="P98" s="3"/>
      <c r="Q98" s="15"/>
    </row>
    <row r="99" spans="1:17" ht="20.100000000000001" customHeight="1">
      <c r="A99" s="314"/>
      <c r="B99" s="79"/>
      <c r="C99" s="18"/>
      <c r="D99" s="18"/>
      <c r="E99" s="10"/>
      <c r="F99" s="28"/>
      <c r="G99" s="11"/>
      <c r="H99" s="17"/>
      <c r="I99" s="11"/>
      <c r="J99" s="3"/>
      <c r="K99" s="2"/>
      <c r="L99" s="11"/>
      <c r="M99" s="3"/>
      <c r="N99" s="11"/>
      <c r="O99" s="73"/>
      <c r="P99" s="3"/>
      <c r="Q99" s="15"/>
    </row>
    <row r="100" spans="1:17" ht="15" customHeight="1">
      <c r="A100" s="314"/>
      <c r="B100" s="79"/>
      <c r="C100" s="18"/>
      <c r="D100" s="18"/>
      <c r="E100" s="10"/>
      <c r="F100" s="28"/>
      <c r="G100" s="11"/>
      <c r="H100" s="17"/>
      <c r="I100" s="11"/>
      <c r="J100" s="3"/>
      <c r="K100" s="2"/>
      <c r="L100" s="11"/>
      <c r="M100" s="3"/>
      <c r="N100" s="11"/>
      <c r="O100" s="73"/>
      <c r="P100" s="3"/>
      <c r="Q100" s="15"/>
    </row>
    <row r="101" spans="1:17" ht="15" customHeight="1">
      <c r="A101" s="314"/>
      <c r="B101" s="72"/>
      <c r="C101" s="61" t="s">
        <v>199</v>
      </c>
      <c r="D101" s="67"/>
      <c r="E101" s="68"/>
      <c r="F101" s="59" t="s">
        <v>128</v>
      </c>
      <c r="G101" s="298" t="s">
        <v>365</v>
      </c>
      <c r="H101" s="23"/>
      <c r="I101" s="27" t="s">
        <v>11</v>
      </c>
      <c r="J101" s="3"/>
      <c r="K101" s="27" t="s">
        <v>123</v>
      </c>
      <c r="L101" s="27" t="s">
        <v>130</v>
      </c>
      <c r="M101" s="3"/>
      <c r="N101" s="27" t="s">
        <v>132</v>
      </c>
      <c r="O101" s="73"/>
      <c r="P101" s="3"/>
      <c r="Q101" s="15"/>
    </row>
    <row r="102" spans="1:17" ht="30" customHeight="1">
      <c r="A102" s="314"/>
      <c r="B102" s="80"/>
      <c r="C102" s="296" t="s">
        <v>547</v>
      </c>
      <c r="D102" s="145"/>
      <c r="E102" s="58"/>
      <c r="F102" s="141">
        <v>1074</v>
      </c>
      <c r="G102" s="35"/>
      <c r="H102" s="23" t="s">
        <v>548</v>
      </c>
      <c r="I102" s="39" t="s">
        <v>767</v>
      </c>
      <c r="J102" s="3"/>
      <c r="K102" s="30"/>
      <c r="L102" s="149"/>
      <c r="M102" s="3"/>
      <c r="N102" s="150"/>
      <c r="O102" s="73"/>
      <c r="P102" s="3"/>
      <c r="Q102" s="15"/>
    </row>
    <row r="103" spans="1:17" ht="15" customHeight="1">
      <c r="A103" s="314"/>
      <c r="B103" s="79"/>
      <c r="C103" s="18"/>
      <c r="D103" s="18"/>
      <c r="E103" s="10"/>
      <c r="F103" s="28"/>
      <c r="G103" s="11"/>
      <c r="H103" s="17"/>
      <c r="I103" s="11"/>
      <c r="J103" s="3"/>
      <c r="K103" s="2"/>
      <c r="L103" s="11"/>
      <c r="M103" s="3"/>
      <c r="N103" s="11"/>
      <c r="O103" s="73"/>
      <c r="P103" s="3"/>
      <c r="Q103" s="15"/>
    </row>
    <row r="104" spans="1:17" ht="15" customHeight="1">
      <c r="A104" s="314"/>
      <c r="B104" s="72"/>
      <c r="C104" s="43" t="s">
        <v>200</v>
      </c>
      <c r="D104" s="44"/>
      <c r="E104" s="45"/>
      <c r="F104" s="59" t="s">
        <v>128</v>
      </c>
      <c r="G104" s="298" t="s">
        <v>365</v>
      </c>
      <c r="H104" s="23"/>
      <c r="I104" s="27" t="s">
        <v>11</v>
      </c>
      <c r="J104" s="3"/>
      <c r="K104" s="27" t="s">
        <v>123</v>
      </c>
      <c r="L104" s="27" t="s">
        <v>130</v>
      </c>
      <c r="M104" s="3"/>
      <c r="N104" s="27" t="s">
        <v>132</v>
      </c>
      <c r="O104" s="73"/>
      <c r="P104" s="3"/>
      <c r="Q104" s="15"/>
    </row>
    <row r="105" spans="1:17" ht="15" customHeight="1">
      <c r="A105" s="314"/>
      <c r="B105" s="74"/>
      <c r="C105" s="46" t="s">
        <v>72</v>
      </c>
      <c r="D105" s="47"/>
      <c r="E105" s="48"/>
      <c r="F105" s="36">
        <v>1075</v>
      </c>
      <c r="G105" s="35"/>
      <c r="H105" s="23" t="s">
        <v>74</v>
      </c>
      <c r="I105" s="39" t="s">
        <v>767</v>
      </c>
      <c r="J105" s="3"/>
      <c r="K105" s="30"/>
      <c r="L105" s="149"/>
      <c r="M105" s="3"/>
      <c r="N105" s="150"/>
      <c r="O105" s="73"/>
      <c r="P105" s="3"/>
      <c r="Q105" s="15"/>
    </row>
    <row r="106" spans="1:17" ht="15" customHeight="1">
      <c r="A106" s="314"/>
      <c r="B106" s="74"/>
      <c r="C106" s="99" t="s">
        <v>73</v>
      </c>
      <c r="D106" s="100"/>
      <c r="E106" s="48"/>
      <c r="F106" s="141">
        <v>1076</v>
      </c>
      <c r="G106" s="35"/>
      <c r="H106" s="23" t="s">
        <v>75</v>
      </c>
      <c r="I106" s="39" t="s">
        <v>767</v>
      </c>
      <c r="J106" s="3"/>
      <c r="K106" s="30"/>
      <c r="L106" s="149"/>
      <c r="M106" s="3"/>
      <c r="N106" s="150"/>
      <c r="O106" s="73"/>
      <c r="P106" s="3"/>
      <c r="Q106" s="15"/>
    </row>
    <row r="107" spans="1:17" ht="20.100000000000001" customHeight="1">
      <c r="A107" s="314"/>
      <c r="B107" s="74"/>
      <c r="C107" s="296" t="s">
        <v>549</v>
      </c>
      <c r="D107" s="297"/>
      <c r="E107" s="58"/>
      <c r="F107" s="141">
        <v>1077</v>
      </c>
      <c r="G107" s="37" t="s">
        <v>523</v>
      </c>
      <c r="H107" s="23" t="s">
        <v>550</v>
      </c>
      <c r="I107" s="3"/>
      <c r="J107" s="3"/>
      <c r="K107" s="3"/>
      <c r="L107" s="3"/>
      <c r="M107" s="3"/>
      <c r="N107" s="3"/>
      <c r="O107" s="73"/>
      <c r="P107" s="3"/>
      <c r="Q107" s="15"/>
    </row>
    <row r="108" spans="1:17" ht="20.100000000000001" customHeight="1">
      <c r="A108" s="314"/>
      <c r="B108" s="111"/>
      <c r="C108" s="112"/>
      <c r="D108" s="112"/>
      <c r="E108" s="104"/>
      <c r="F108" s="113"/>
      <c r="G108" s="104"/>
      <c r="H108" s="114"/>
      <c r="I108" s="104"/>
      <c r="J108" s="104"/>
      <c r="K108" s="104"/>
      <c r="L108" s="104"/>
      <c r="M108" s="104"/>
      <c r="N108" s="104"/>
      <c r="O108" s="115"/>
      <c r="P108" s="3"/>
      <c r="Q108" s="15"/>
    </row>
    <row r="109" spans="1:17" ht="20.100000000000001" customHeight="1">
      <c r="A109" s="314"/>
      <c r="B109" s="51" t="s">
        <v>76</v>
      </c>
      <c r="C109" s="52"/>
      <c r="D109" s="52"/>
      <c r="E109" s="52"/>
      <c r="F109" s="52"/>
      <c r="G109" s="52"/>
      <c r="H109" s="69"/>
      <c r="I109" s="52"/>
      <c r="J109" s="52"/>
      <c r="K109" s="52"/>
      <c r="L109" s="52"/>
      <c r="M109" s="52"/>
      <c r="N109" s="52"/>
      <c r="O109" s="53"/>
      <c r="P109" s="3"/>
      <c r="Q109" s="15"/>
    </row>
    <row r="110" spans="1:17" ht="15" customHeight="1">
      <c r="A110" s="314"/>
      <c r="B110" s="127"/>
      <c r="C110" s="128"/>
      <c r="D110" s="128"/>
      <c r="E110" s="129"/>
      <c r="F110" s="130"/>
      <c r="G110" s="131"/>
      <c r="H110" s="132"/>
      <c r="I110" s="131"/>
      <c r="J110" s="118"/>
      <c r="K110" s="133"/>
      <c r="L110" s="131"/>
      <c r="M110" s="118"/>
      <c r="N110" s="131"/>
      <c r="O110" s="121"/>
      <c r="P110" s="3"/>
      <c r="Q110" s="15"/>
    </row>
    <row r="111" spans="1:17" ht="15" customHeight="1">
      <c r="A111" s="314"/>
      <c r="B111" s="72"/>
      <c r="C111" s="43" t="s">
        <v>201</v>
      </c>
      <c r="D111" s="44"/>
      <c r="E111" s="54"/>
      <c r="F111" s="59" t="s">
        <v>128</v>
      </c>
      <c r="G111" s="298" t="s">
        <v>365</v>
      </c>
      <c r="H111" s="23"/>
      <c r="I111" s="27" t="s">
        <v>11</v>
      </c>
      <c r="J111" s="3"/>
      <c r="K111" s="27" t="s">
        <v>123</v>
      </c>
      <c r="L111" s="27" t="s">
        <v>130</v>
      </c>
      <c r="M111" s="3"/>
      <c r="N111" s="27" t="s">
        <v>132</v>
      </c>
      <c r="O111" s="73"/>
      <c r="P111" s="3"/>
      <c r="Q111" s="15"/>
    </row>
    <row r="112" spans="1:17" ht="15" customHeight="1">
      <c r="A112" s="314"/>
      <c r="B112" s="81"/>
      <c r="C112" s="46" t="s">
        <v>77</v>
      </c>
      <c r="D112" s="47"/>
      <c r="E112" s="48"/>
      <c r="F112" s="141">
        <v>1078</v>
      </c>
      <c r="G112" s="35"/>
      <c r="H112" s="23" t="s">
        <v>79</v>
      </c>
      <c r="I112" s="39" t="s">
        <v>767</v>
      </c>
      <c r="J112" s="3"/>
      <c r="K112" s="30"/>
      <c r="L112" s="149"/>
      <c r="M112" s="3"/>
      <c r="N112" s="150"/>
      <c r="O112" s="73"/>
      <c r="P112" s="3"/>
      <c r="Q112" s="15"/>
    </row>
    <row r="113" spans="1:17" ht="15" customHeight="1">
      <c r="A113" s="314"/>
      <c r="B113" s="81"/>
      <c r="C113" s="99" t="s">
        <v>78</v>
      </c>
      <c r="D113" s="100"/>
      <c r="E113" s="48"/>
      <c r="F113" s="141">
        <v>1079</v>
      </c>
      <c r="G113" s="35"/>
      <c r="H113" s="23" t="s">
        <v>80</v>
      </c>
      <c r="I113" s="39" t="s">
        <v>767</v>
      </c>
      <c r="J113" s="3"/>
      <c r="K113" s="30"/>
      <c r="L113" s="149"/>
      <c r="M113" s="3"/>
      <c r="N113" s="150"/>
      <c r="O113" s="73"/>
      <c r="P113" s="3"/>
      <c r="Q113" s="15"/>
    </row>
    <row r="114" spans="1:17" ht="30" customHeight="1">
      <c r="A114" s="314"/>
      <c r="B114" s="81"/>
      <c r="C114" s="296" t="s">
        <v>116</v>
      </c>
      <c r="D114" s="297"/>
      <c r="E114" s="58"/>
      <c r="F114" s="141">
        <v>1080</v>
      </c>
      <c r="G114" s="37" t="s">
        <v>523</v>
      </c>
      <c r="H114" s="23" t="s">
        <v>81</v>
      </c>
      <c r="I114" s="3"/>
      <c r="J114" s="3"/>
      <c r="K114" s="3"/>
      <c r="L114" s="3"/>
      <c r="M114" s="3"/>
      <c r="N114" s="3"/>
      <c r="O114" s="73"/>
      <c r="P114" s="3"/>
      <c r="Q114" s="15"/>
    </row>
    <row r="115" spans="1:17" ht="15" customHeight="1">
      <c r="A115" s="314"/>
      <c r="B115" s="79"/>
      <c r="C115" s="18"/>
      <c r="D115" s="18"/>
      <c r="E115" s="10"/>
      <c r="F115" s="28"/>
      <c r="G115" s="11"/>
      <c r="H115" s="17"/>
      <c r="I115" s="11"/>
      <c r="J115" s="3"/>
      <c r="K115" s="2"/>
      <c r="L115" s="11"/>
      <c r="M115" s="3"/>
      <c r="N115" s="11"/>
      <c r="O115" s="73"/>
      <c r="P115" s="3"/>
      <c r="Q115" s="15"/>
    </row>
    <row r="116" spans="1:17" ht="15" customHeight="1">
      <c r="A116" s="314"/>
      <c r="B116" s="72"/>
      <c r="C116" s="43" t="s">
        <v>202</v>
      </c>
      <c r="D116" s="44"/>
      <c r="E116" s="54"/>
      <c r="F116" s="59" t="s">
        <v>128</v>
      </c>
      <c r="G116" s="298" t="s">
        <v>365</v>
      </c>
      <c r="H116" s="23"/>
      <c r="I116" s="27" t="s">
        <v>11</v>
      </c>
      <c r="J116" s="3"/>
      <c r="K116" s="27" t="s">
        <v>123</v>
      </c>
      <c r="L116" s="27" t="s">
        <v>130</v>
      </c>
      <c r="M116" s="3"/>
      <c r="N116" s="27" t="s">
        <v>132</v>
      </c>
      <c r="O116" s="73"/>
      <c r="P116" s="3"/>
      <c r="Q116" s="15"/>
    </row>
    <row r="117" spans="1:17" ht="15" customHeight="1">
      <c r="A117" s="314"/>
      <c r="B117" s="74"/>
      <c r="C117" s="46" t="s">
        <v>82</v>
      </c>
      <c r="D117" s="47"/>
      <c r="E117" s="48"/>
      <c r="F117" s="141">
        <v>1081</v>
      </c>
      <c r="G117" s="148"/>
      <c r="H117" s="23" t="s">
        <v>86</v>
      </c>
      <c r="I117" s="39" t="s">
        <v>767</v>
      </c>
      <c r="J117" s="3"/>
      <c r="K117" s="30"/>
      <c r="L117" s="149"/>
      <c r="M117" s="3"/>
      <c r="N117" s="150"/>
      <c r="O117" s="73"/>
      <c r="P117" s="3"/>
      <c r="Q117" s="15"/>
    </row>
    <row r="118" spans="1:17" ht="15" customHeight="1">
      <c r="A118" s="314"/>
      <c r="B118" s="74"/>
      <c r="C118" s="46" t="s">
        <v>83</v>
      </c>
      <c r="D118" s="47"/>
      <c r="E118" s="48"/>
      <c r="F118" s="141">
        <v>1082</v>
      </c>
      <c r="G118" s="35"/>
      <c r="H118" s="23" t="s">
        <v>114</v>
      </c>
      <c r="I118" s="39" t="s">
        <v>767</v>
      </c>
      <c r="J118" s="3"/>
      <c r="K118" s="30"/>
      <c r="L118" s="149"/>
      <c r="M118" s="3"/>
      <c r="N118" s="150"/>
      <c r="O118" s="73"/>
      <c r="P118" s="15"/>
      <c r="Q118" s="15"/>
    </row>
    <row r="119" spans="1:17" ht="15" customHeight="1">
      <c r="A119" s="314"/>
      <c r="B119" s="74"/>
      <c r="C119" s="46" t="s">
        <v>84</v>
      </c>
      <c r="D119" s="47"/>
      <c r="E119" s="48"/>
      <c r="F119" s="141">
        <v>1083</v>
      </c>
      <c r="G119" s="35"/>
      <c r="H119" s="23" t="s">
        <v>87</v>
      </c>
      <c r="I119" s="39" t="s">
        <v>767</v>
      </c>
      <c r="J119" s="3"/>
      <c r="K119" s="30"/>
      <c r="L119" s="149"/>
      <c r="M119" s="3"/>
      <c r="N119" s="150"/>
      <c r="O119" s="73"/>
      <c r="P119" s="15"/>
      <c r="Q119" s="15"/>
    </row>
    <row r="120" spans="1:17" ht="15" customHeight="1">
      <c r="A120" s="314"/>
      <c r="B120" s="74"/>
      <c r="C120" s="99" t="s">
        <v>127</v>
      </c>
      <c r="D120" s="100"/>
      <c r="E120" s="48"/>
      <c r="F120" s="141">
        <v>1084</v>
      </c>
      <c r="G120" s="148"/>
      <c r="H120" s="23" t="s">
        <v>88</v>
      </c>
      <c r="I120" s="39" t="s">
        <v>767</v>
      </c>
      <c r="J120" s="3"/>
      <c r="K120" s="30"/>
      <c r="L120" s="149"/>
      <c r="M120" s="3"/>
      <c r="N120" s="150"/>
      <c r="O120" s="73"/>
      <c r="P120" s="15"/>
      <c r="Q120" s="15"/>
    </row>
    <row r="121" spans="1:17" ht="30" customHeight="1">
      <c r="A121" s="314"/>
      <c r="B121" s="74"/>
      <c r="C121" s="296" t="s">
        <v>551</v>
      </c>
      <c r="D121" s="297"/>
      <c r="E121" s="58"/>
      <c r="F121" s="141">
        <v>1085</v>
      </c>
      <c r="G121" s="37" t="s">
        <v>523</v>
      </c>
      <c r="H121" s="23" t="s">
        <v>679</v>
      </c>
      <c r="I121" s="3"/>
      <c r="J121" s="3"/>
      <c r="K121" s="3"/>
      <c r="L121" s="3"/>
      <c r="M121" s="3"/>
      <c r="N121" s="3"/>
      <c r="O121" s="73"/>
      <c r="P121" s="3"/>
      <c r="Q121" s="15"/>
    </row>
    <row r="122" spans="1:17" ht="15" customHeight="1">
      <c r="A122" s="314"/>
      <c r="B122" s="79"/>
      <c r="C122" s="18"/>
      <c r="D122" s="18"/>
      <c r="E122" s="10"/>
      <c r="F122" s="28"/>
      <c r="G122" s="11"/>
      <c r="H122" s="17"/>
      <c r="I122" s="11"/>
      <c r="J122" s="3"/>
      <c r="K122" s="2"/>
      <c r="L122" s="11"/>
      <c r="M122" s="3"/>
      <c r="N122" s="11"/>
      <c r="O122" s="73"/>
      <c r="P122" s="3"/>
      <c r="Q122" s="15"/>
    </row>
    <row r="123" spans="1:17" ht="15" customHeight="1">
      <c r="A123" s="314"/>
      <c r="B123" s="72"/>
      <c r="C123" s="43" t="s">
        <v>203</v>
      </c>
      <c r="D123" s="44"/>
      <c r="E123" s="45"/>
      <c r="F123" s="59" t="s">
        <v>128</v>
      </c>
      <c r="G123" s="298" t="s">
        <v>365</v>
      </c>
      <c r="H123" s="23"/>
      <c r="I123" s="27" t="s">
        <v>11</v>
      </c>
      <c r="J123" s="3"/>
      <c r="K123" s="27" t="s">
        <v>123</v>
      </c>
      <c r="L123" s="27" t="s">
        <v>130</v>
      </c>
      <c r="M123" s="3"/>
      <c r="N123" s="27" t="s">
        <v>132</v>
      </c>
      <c r="O123" s="73"/>
      <c r="P123" s="15"/>
      <c r="Q123" s="15"/>
    </row>
    <row r="124" spans="1:17" ht="20.100000000000001" customHeight="1">
      <c r="A124" s="314"/>
      <c r="B124" s="74"/>
      <c r="C124" s="296" t="s">
        <v>446</v>
      </c>
      <c r="D124" s="145"/>
      <c r="E124" s="58"/>
      <c r="F124" s="141">
        <v>1086</v>
      </c>
      <c r="G124" s="35"/>
      <c r="H124" s="23" t="s">
        <v>89</v>
      </c>
      <c r="I124" s="39" t="s">
        <v>767</v>
      </c>
      <c r="J124" s="3"/>
      <c r="K124" s="30"/>
      <c r="L124" s="149"/>
      <c r="M124" s="3"/>
      <c r="N124" s="150"/>
      <c r="O124" s="73"/>
      <c r="P124" s="3"/>
      <c r="Q124" s="15"/>
    </row>
    <row r="125" spans="1:17" ht="20.100000000000001" customHeight="1">
      <c r="A125" s="314"/>
      <c r="B125" s="111"/>
      <c r="C125" s="112"/>
      <c r="D125" s="112"/>
      <c r="E125" s="104"/>
      <c r="F125" s="113"/>
      <c r="G125" s="104"/>
      <c r="H125" s="114"/>
      <c r="I125" s="104"/>
      <c r="J125" s="104"/>
      <c r="K125" s="104"/>
      <c r="L125" s="104"/>
      <c r="M125" s="104"/>
      <c r="N125" s="104"/>
      <c r="O125" s="115"/>
      <c r="P125" s="15"/>
      <c r="Q125" s="15"/>
    </row>
    <row r="126" spans="1:17" ht="20.100000000000001" customHeight="1">
      <c r="A126" s="314"/>
      <c r="B126" s="51" t="s">
        <v>90</v>
      </c>
      <c r="C126" s="52"/>
      <c r="D126" s="52"/>
      <c r="E126" s="52"/>
      <c r="F126" s="52"/>
      <c r="G126" s="52"/>
      <c r="H126" s="69"/>
      <c r="I126" s="52"/>
      <c r="J126" s="52"/>
      <c r="K126" s="52"/>
      <c r="L126" s="52"/>
      <c r="M126" s="52"/>
      <c r="N126" s="52"/>
      <c r="O126" s="53"/>
      <c r="P126" s="3"/>
      <c r="Q126" s="15"/>
    </row>
    <row r="127" spans="1:17" ht="15" customHeight="1">
      <c r="A127" s="314"/>
      <c r="B127" s="127"/>
      <c r="C127" s="128"/>
      <c r="D127" s="128"/>
      <c r="E127" s="129"/>
      <c r="F127" s="130"/>
      <c r="G127" s="131"/>
      <c r="H127" s="132"/>
      <c r="I127" s="131"/>
      <c r="J127" s="118"/>
      <c r="K127" s="133"/>
      <c r="L127" s="131"/>
      <c r="M127" s="118"/>
      <c r="N127" s="131"/>
      <c r="O127" s="121"/>
      <c r="P127" s="3"/>
      <c r="Q127" s="15"/>
    </row>
    <row r="128" spans="1:17" ht="15" customHeight="1">
      <c r="A128" s="314"/>
      <c r="B128" s="72"/>
      <c r="C128" s="43" t="s">
        <v>204</v>
      </c>
      <c r="D128" s="44"/>
      <c r="E128" s="45"/>
      <c r="F128" s="59" t="s">
        <v>128</v>
      </c>
      <c r="G128" s="298" t="s">
        <v>365</v>
      </c>
      <c r="H128" s="23"/>
      <c r="I128" s="27" t="s">
        <v>11</v>
      </c>
      <c r="J128" s="3"/>
      <c r="K128" s="27" t="s">
        <v>123</v>
      </c>
      <c r="L128" s="27" t="s">
        <v>130</v>
      </c>
      <c r="M128" s="3"/>
      <c r="N128" s="27" t="s">
        <v>132</v>
      </c>
      <c r="O128" s="73"/>
      <c r="P128" s="3"/>
      <c r="Q128" s="15"/>
    </row>
    <row r="129" spans="1:17" ht="30" customHeight="1">
      <c r="A129" s="314"/>
      <c r="B129" s="74"/>
      <c r="C129" s="296" t="s">
        <v>218</v>
      </c>
      <c r="D129" s="145"/>
      <c r="E129" s="58"/>
      <c r="F129" s="141">
        <v>1087</v>
      </c>
      <c r="G129" s="35"/>
      <c r="H129" s="23" t="s">
        <v>552</v>
      </c>
      <c r="I129" s="39" t="s">
        <v>767</v>
      </c>
      <c r="J129" s="3"/>
      <c r="K129" s="30"/>
      <c r="L129" s="149"/>
      <c r="M129" s="3"/>
      <c r="N129" s="150"/>
      <c r="O129" s="73"/>
      <c r="P129" s="3"/>
      <c r="Q129" s="15"/>
    </row>
    <row r="130" spans="1:17" ht="15" customHeight="1">
      <c r="A130" s="314"/>
      <c r="B130" s="79"/>
      <c r="C130" s="18"/>
      <c r="D130" s="18"/>
      <c r="E130" s="10"/>
      <c r="F130" s="28"/>
      <c r="G130" s="11"/>
      <c r="H130" s="17"/>
      <c r="I130" s="11"/>
      <c r="J130" s="3"/>
      <c r="K130" s="2"/>
      <c r="L130" s="11"/>
      <c r="M130" s="3"/>
      <c r="N130" s="11"/>
      <c r="O130" s="73"/>
      <c r="P130" s="3"/>
      <c r="Q130" s="15"/>
    </row>
    <row r="131" spans="1:17" ht="15" customHeight="1">
      <c r="A131" s="314"/>
      <c r="B131" s="72"/>
      <c r="C131" s="43" t="s">
        <v>205</v>
      </c>
      <c r="D131" s="44"/>
      <c r="E131" s="45"/>
      <c r="F131" s="66" t="s">
        <v>128</v>
      </c>
      <c r="G131" s="298" t="s">
        <v>365</v>
      </c>
      <c r="H131" s="23"/>
      <c r="I131" s="27" t="s">
        <v>11</v>
      </c>
      <c r="J131" s="3"/>
      <c r="K131" s="27" t="s">
        <v>123</v>
      </c>
      <c r="L131" s="27" t="s">
        <v>130</v>
      </c>
      <c r="M131" s="3"/>
      <c r="N131" s="27" t="s">
        <v>132</v>
      </c>
      <c r="O131" s="73"/>
      <c r="P131" s="15"/>
      <c r="Q131" s="15"/>
    </row>
    <row r="132" spans="1:17" ht="15" customHeight="1">
      <c r="A132" s="314"/>
      <c r="B132" s="74"/>
      <c r="C132" s="46" t="s">
        <v>100</v>
      </c>
      <c r="D132" s="47"/>
      <c r="E132" s="48"/>
      <c r="F132" s="141">
        <v>1088</v>
      </c>
      <c r="G132" s="35"/>
      <c r="H132" s="23" t="s">
        <v>91</v>
      </c>
      <c r="I132" s="39" t="s">
        <v>767</v>
      </c>
      <c r="J132" s="3"/>
      <c r="K132" s="30"/>
      <c r="L132" s="149"/>
      <c r="M132" s="3"/>
      <c r="N132" s="150"/>
      <c r="O132" s="73"/>
      <c r="P132" s="15"/>
      <c r="Q132" s="15"/>
    </row>
    <row r="133" spans="1:17" ht="15" customHeight="1">
      <c r="A133" s="314"/>
      <c r="B133" s="74"/>
      <c r="C133" s="142" t="s">
        <v>113</v>
      </c>
      <c r="D133" s="50"/>
      <c r="E133" s="48"/>
      <c r="F133" s="141">
        <v>1089</v>
      </c>
      <c r="G133" s="35"/>
      <c r="H133" s="23" t="s">
        <v>93</v>
      </c>
      <c r="I133" s="39" t="s">
        <v>767</v>
      </c>
      <c r="J133" s="3"/>
      <c r="K133" s="30"/>
      <c r="L133" s="149"/>
      <c r="M133" s="3"/>
      <c r="N133" s="150"/>
      <c r="O133" s="73"/>
      <c r="P133" s="15"/>
      <c r="Q133" s="15"/>
    </row>
    <row r="134" spans="1:17" ht="15" customHeight="1">
      <c r="A134" s="314"/>
      <c r="B134" s="74"/>
      <c r="C134" s="46" t="s">
        <v>101</v>
      </c>
      <c r="D134" s="47"/>
      <c r="E134" s="48"/>
      <c r="F134" s="36">
        <v>1090</v>
      </c>
      <c r="G134" s="35"/>
      <c r="H134" s="23" t="s">
        <v>92</v>
      </c>
      <c r="I134" s="39" t="s">
        <v>767</v>
      </c>
      <c r="J134" s="3"/>
      <c r="K134" s="30"/>
      <c r="L134" s="149"/>
      <c r="M134" s="3"/>
      <c r="N134" s="150"/>
      <c r="O134" s="73"/>
      <c r="P134" s="15"/>
      <c r="Q134" s="15"/>
    </row>
    <row r="135" spans="1:17" ht="20.100000000000001" customHeight="1">
      <c r="A135" s="314"/>
      <c r="B135" s="74"/>
      <c r="C135" s="296" t="s">
        <v>553</v>
      </c>
      <c r="D135" s="297"/>
      <c r="E135" s="58"/>
      <c r="F135" s="141">
        <v>1091</v>
      </c>
      <c r="G135" s="37" t="s">
        <v>523</v>
      </c>
      <c r="H135" s="23" t="s">
        <v>554</v>
      </c>
      <c r="I135" s="3"/>
      <c r="J135" s="3"/>
      <c r="K135" s="3"/>
      <c r="L135" s="3"/>
      <c r="M135" s="3"/>
      <c r="N135" s="3"/>
      <c r="O135" s="73"/>
      <c r="P135" s="3"/>
      <c r="Q135" s="15"/>
    </row>
    <row r="136" spans="1:17" ht="20.100000000000001" customHeight="1">
      <c r="A136" s="314"/>
      <c r="B136" s="111"/>
      <c r="C136" s="112"/>
      <c r="D136" s="112"/>
      <c r="E136" s="104"/>
      <c r="F136" s="113"/>
      <c r="G136" s="104"/>
      <c r="H136" s="114"/>
      <c r="I136" s="104"/>
      <c r="J136" s="104"/>
      <c r="K136" s="104"/>
      <c r="L136" s="104"/>
      <c r="M136" s="104"/>
      <c r="N136" s="104"/>
      <c r="O136" s="115"/>
      <c r="P136" s="15"/>
      <c r="Q136" s="15"/>
    </row>
    <row r="137" spans="1:17" ht="20.100000000000001" customHeight="1">
      <c r="A137" s="314"/>
      <c r="B137" s="51" t="s">
        <v>151</v>
      </c>
      <c r="C137" s="52"/>
      <c r="D137" s="52"/>
      <c r="E137" s="52"/>
      <c r="F137" s="52"/>
      <c r="G137" s="52"/>
      <c r="H137" s="69"/>
      <c r="I137" s="52"/>
      <c r="J137" s="52"/>
      <c r="K137" s="52"/>
      <c r="L137" s="52"/>
      <c r="M137" s="52"/>
      <c r="N137" s="52"/>
      <c r="O137" s="53"/>
      <c r="P137" s="3"/>
      <c r="Q137" s="15"/>
    </row>
    <row r="138" spans="1:17" ht="15" customHeight="1">
      <c r="A138" s="314"/>
      <c r="B138" s="127"/>
      <c r="C138" s="128"/>
      <c r="D138" s="128"/>
      <c r="E138" s="129"/>
      <c r="F138" s="130"/>
      <c r="G138" s="131"/>
      <c r="H138" s="132"/>
      <c r="I138" s="131"/>
      <c r="J138" s="118"/>
      <c r="K138" s="133"/>
      <c r="L138" s="131"/>
      <c r="M138" s="118"/>
      <c r="N138" s="131"/>
      <c r="O138" s="121"/>
      <c r="P138" s="3"/>
      <c r="Q138" s="15"/>
    </row>
    <row r="139" spans="1:17" ht="15" customHeight="1">
      <c r="A139" s="314"/>
      <c r="B139" s="72"/>
      <c r="C139" s="43" t="s">
        <v>206</v>
      </c>
      <c r="D139" s="44"/>
      <c r="E139" s="45"/>
      <c r="F139" s="59" t="s">
        <v>128</v>
      </c>
      <c r="G139" s="298" t="s">
        <v>365</v>
      </c>
      <c r="H139" s="23"/>
      <c r="I139" s="27" t="s">
        <v>11</v>
      </c>
      <c r="J139" s="3"/>
      <c r="K139" s="27" t="s">
        <v>123</v>
      </c>
      <c r="L139" s="27" t="s">
        <v>130</v>
      </c>
      <c r="M139" s="3"/>
      <c r="N139" s="27" t="s">
        <v>132</v>
      </c>
      <c r="O139" s="73"/>
      <c r="P139" s="15"/>
      <c r="Q139" s="15"/>
    </row>
    <row r="140" spans="1:17" ht="15" customHeight="1">
      <c r="A140" s="314"/>
      <c r="B140" s="74"/>
      <c r="C140" s="46" t="s">
        <v>94</v>
      </c>
      <c r="D140" s="47"/>
      <c r="E140" s="48"/>
      <c r="F140" s="141">
        <v>1092</v>
      </c>
      <c r="G140" s="35"/>
      <c r="H140" s="23" t="s">
        <v>102</v>
      </c>
      <c r="I140" s="39" t="s">
        <v>767</v>
      </c>
      <c r="J140" s="3"/>
      <c r="K140" s="30"/>
      <c r="L140" s="149"/>
      <c r="M140" s="3"/>
      <c r="N140" s="150"/>
      <c r="O140" s="73"/>
      <c r="P140" s="15"/>
      <c r="Q140" s="15"/>
    </row>
    <row r="141" spans="1:17" ht="15" customHeight="1">
      <c r="A141" s="314"/>
      <c r="B141" s="74"/>
      <c r="C141" s="46" t="s">
        <v>95</v>
      </c>
      <c r="D141" s="47"/>
      <c r="E141" s="48"/>
      <c r="F141" s="141">
        <v>1093</v>
      </c>
      <c r="G141" s="35"/>
      <c r="H141" s="23" t="s">
        <v>103</v>
      </c>
      <c r="I141" s="39" t="s">
        <v>767</v>
      </c>
      <c r="J141" s="3"/>
      <c r="K141" s="30"/>
      <c r="L141" s="149"/>
      <c r="M141" s="3"/>
      <c r="N141" s="150"/>
      <c r="O141" s="73"/>
      <c r="P141" s="15"/>
      <c r="Q141" s="15"/>
    </row>
    <row r="142" spans="1:17" ht="15" customHeight="1">
      <c r="A142" s="314"/>
      <c r="B142" s="74"/>
      <c r="C142" s="46" t="s">
        <v>117</v>
      </c>
      <c r="D142" s="47"/>
      <c r="E142" s="48"/>
      <c r="F142" s="141">
        <v>1094</v>
      </c>
      <c r="G142" s="65" t="s">
        <v>523</v>
      </c>
      <c r="H142" s="23" t="s">
        <v>104</v>
      </c>
      <c r="I142" s="31"/>
      <c r="J142" s="3"/>
      <c r="K142" s="31"/>
      <c r="L142" s="31"/>
      <c r="M142" s="3"/>
      <c r="N142" s="31"/>
      <c r="O142" s="73"/>
      <c r="P142" s="15"/>
      <c r="Q142" s="15"/>
    </row>
    <row r="143" spans="1:17" ht="15" customHeight="1">
      <c r="A143" s="314"/>
      <c r="B143" s="74"/>
      <c r="C143" s="46" t="s">
        <v>220</v>
      </c>
      <c r="D143" s="47"/>
      <c r="E143" s="48"/>
      <c r="F143" s="141">
        <v>1095</v>
      </c>
      <c r="G143" s="148"/>
      <c r="H143" s="23" t="s">
        <v>105</v>
      </c>
      <c r="I143" s="39" t="s">
        <v>767</v>
      </c>
      <c r="J143" s="3"/>
      <c r="K143" s="30"/>
      <c r="L143" s="149"/>
      <c r="M143" s="3"/>
      <c r="N143" s="150"/>
      <c r="O143" s="73"/>
      <c r="P143" s="15"/>
      <c r="Q143" s="15"/>
    </row>
    <row r="144" spans="1:17" ht="15" customHeight="1">
      <c r="A144" s="314"/>
      <c r="B144" s="74"/>
      <c r="C144" s="46" t="s">
        <v>96</v>
      </c>
      <c r="D144" s="47"/>
      <c r="E144" s="48"/>
      <c r="F144" s="141">
        <v>1096</v>
      </c>
      <c r="G144" s="35"/>
      <c r="H144" s="23" t="s">
        <v>106</v>
      </c>
      <c r="I144" s="39" t="s">
        <v>767</v>
      </c>
      <c r="J144" s="3"/>
      <c r="K144" s="30"/>
      <c r="L144" s="149"/>
      <c r="M144" s="3"/>
      <c r="N144" s="150"/>
      <c r="O144" s="73"/>
      <c r="P144" s="15"/>
      <c r="Q144" s="15"/>
    </row>
    <row r="145" spans="1:17" ht="15" customHeight="1">
      <c r="A145" s="314"/>
      <c r="B145" s="74"/>
      <c r="C145" s="46" t="s">
        <v>221</v>
      </c>
      <c r="D145" s="47"/>
      <c r="E145" s="48"/>
      <c r="F145" s="141">
        <v>1097</v>
      </c>
      <c r="G145" s="35"/>
      <c r="H145" s="23" t="s">
        <v>107</v>
      </c>
      <c r="I145" s="39" t="s">
        <v>767</v>
      </c>
      <c r="J145" s="3"/>
      <c r="K145" s="30"/>
      <c r="L145" s="149"/>
      <c r="M145" s="3"/>
      <c r="N145" s="150"/>
      <c r="O145" s="73"/>
      <c r="P145" s="15"/>
      <c r="Q145" s="15"/>
    </row>
    <row r="146" spans="1:17" ht="15" customHeight="1">
      <c r="A146" s="314"/>
      <c r="B146" s="74"/>
      <c r="C146" s="46" t="s">
        <v>447</v>
      </c>
      <c r="D146" s="47"/>
      <c r="E146" s="48"/>
      <c r="F146" s="141">
        <v>1098</v>
      </c>
      <c r="G146" s="299"/>
      <c r="H146" s="23" t="s">
        <v>108</v>
      </c>
      <c r="I146" s="39" t="s">
        <v>767</v>
      </c>
      <c r="J146" s="3"/>
      <c r="K146" s="30"/>
      <c r="L146" s="149"/>
      <c r="M146" s="3"/>
      <c r="N146" s="150"/>
      <c r="O146" s="73"/>
      <c r="P146" s="15"/>
      <c r="Q146" s="15"/>
    </row>
    <row r="147" spans="1:17" ht="15" customHeight="1">
      <c r="A147" s="314"/>
      <c r="B147" s="74"/>
      <c r="C147" s="46" t="s">
        <v>97</v>
      </c>
      <c r="D147" s="47"/>
      <c r="E147" s="48"/>
      <c r="F147" s="141">
        <v>1099</v>
      </c>
      <c r="G147" s="299"/>
      <c r="H147" s="23" t="s">
        <v>109</v>
      </c>
      <c r="I147" s="39" t="s">
        <v>767</v>
      </c>
      <c r="J147" s="3"/>
      <c r="K147" s="30"/>
      <c r="L147" s="149"/>
      <c r="M147" s="3"/>
      <c r="N147" s="150"/>
      <c r="O147" s="73"/>
      <c r="P147" s="15"/>
      <c r="Q147" s="15"/>
    </row>
    <row r="148" spans="1:17" ht="15" customHeight="1">
      <c r="A148" s="314"/>
      <c r="B148" s="74"/>
      <c r="C148" s="46" t="s">
        <v>98</v>
      </c>
      <c r="D148" s="47"/>
      <c r="E148" s="48"/>
      <c r="F148" s="141">
        <v>1100</v>
      </c>
      <c r="G148" s="299"/>
      <c r="H148" s="23" t="s">
        <v>555</v>
      </c>
      <c r="I148" s="39" t="s">
        <v>767</v>
      </c>
      <c r="J148" s="3"/>
      <c r="K148" s="30"/>
      <c r="L148" s="149"/>
      <c r="M148" s="3"/>
      <c r="N148" s="150"/>
      <c r="O148" s="73"/>
      <c r="P148" s="15"/>
      <c r="Q148" s="15"/>
    </row>
    <row r="149" spans="1:17" ht="15" customHeight="1">
      <c r="A149" s="314"/>
      <c r="B149" s="74"/>
      <c r="C149" s="46" t="s">
        <v>556</v>
      </c>
      <c r="D149" s="47"/>
      <c r="E149" s="48"/>
      <c r="F149" s="141">
        <v>1101</v>
      </c>
      <c r="G149" s="299"/>
      <c r="H149" s="23" t="s">
        <v>557</v>
      </c>
      <c r="I149" s="39" t="s">
        <v>767</v>
      </c>
      <c r="J149" s="3"/>
      <c r="K149" s="30"/>
      <c r="L149" s="149"/>
      <c r="M149" s="3"/>
      <c r="N149" s="150"/>
      <c r="O149" s="73"/>
      <c r="P149" s="15"/>
      <c r="Q149" s="15"/>
    </row>
    <row r="150" spans="1:17" ht="15" customHeight="1">
      <c r="A150" s="314"/>
      <c r="B150" s="74"/>
      <c r="C150" s="16"/>
      <c r="D150" s="16"/>
      <c r="E150" s="16"/>
      <c r="F150" s="29"/>
      <c r="G150" s="298"/>
      <c r="H150" s="132"/>
      <c r="I150" s="23"/>
      <c r="J150" s="3"/>
      <c r="K150" s="133"/>
      <c r="L150" s="23"/>
      <c r="M150" s="3"/>
      <c r="N150" s="23"/>
      <c r="O150" s="73"/>
      <c r="P150" s="15"/>
      <c r="Q150" s="15"/>
    </row>
    <row r="151" spans="1:17" ht="15" customHeight="1">
      <c r="A151" s="314"/>
      <c r="B151" s="74"/>
      <c r="C151" s="16"/>
      <c r="D151" s="16"/>
      <c r="E151" s="16"/>
      <c r="F151" s="29"/>
      <c r="G151" s="298" t="s">
        <v>112</v>
      </c>
      <c r="H151" s="23"/>
      <c r="I151" s="27" t="s">
        <v>11</v>
      </c>
      <c r="J151" s="3"/>
      <c r="K151" s="27" t="s">
        <v>123</v>
      </c>
      <c r="L151" s="27" t="s">
        <v>130</v>
      </c>
      <c r="M151" s="3"/>
      <c r="N151" s="27" t="s">
        <v>132</v>
      </c>
      <c r="O151" s="73"/>
      <c r="P151" s="15"/>
      <c r="Q151" s="15"/>
    </row>
    <row r="152" spans="1:17" ht="30" customHeight="1">
      <c r="A152" s="314"/>
      <c r="B152" s="74"/>
      <c r="C152" s="46" t="s">
        <v>99</v>
      </c>
      <c r="D152" s="47"/>
      <c r="E152" s="64"/>
      <c r="F152" s="141">
        <v>1102</v>
      </c>
      <c r="G152" s="63"/>
      <c r="H152" s="323" t="s">
        <v>110</v>
      </c>
      <c r="I152" s="39" t="s">
        <v>767</v>
      </c>
      <c r="J152" s="3"/>
      <c r="K152" s="30"/>
      <c r="L152" s="149"/>
      <c r="M152" s="3"/>
      <c r="N152" s="150"/>
      <c r="O152" s="73"/>
      <c r="P152" s="3"/>
      <c r="Q152" s="15"/>
    </row>
    <row r="153" spans="1:17" ht="15" customHeight="1">
      <c r="A153" s="314"/>
      <c r="B153" s="79"/>
      <c r="C153" s="18"/>
      <c r="D153" s="18"/>
      <c r="E153" s="10"/>
      <c r="F153" s="28"/>
      <c r="G153" s="11"/>
      <c r="H153" s="17"/>
      <c r="I153" s="11"/>
      <c r="J153" s="3"/>
      <c r="K153" s="2"/>
      <c r="L153" s="11"/>
      <c r="M153" s="3"/>
      <c r="N153" s="11"/>
      <c r="O153" s="73"/>
      <c r="P153" s="3"/>
      <c r="Q153" s="15"/>
    </row>
    <row r="154" spans="1:17" ht="15" customHeight="1">
      <c r="A154" s="314"/>
      <c r="B154" s="72"/>
      <c r="C154" s="43" t="s">
        <v>207</v>
      </c>
      <c r="D154" s="44"/>
      <c r="E154" s="54"/>
      <c r="F154" s="59" t="s">
        <v>128</v>
      </c>
      <c r="G154" s="298" t="s">
        <v>365</v>
      </c>
      <c r="H154" s="23"/>
      <c r="I154" s="27" t="s">
        <v>11</v>
      </c>
      <c r="J154" s="3"/>
      <c r="K154" s="27" t="s">
        <v>123</v>
      </c>
      <c r="L154" s="27" t="s">
        <v>130</v>
      </c>
      <c r="M154" s="3"/>
      <c r="N154" s="27" t="s">
        <v>132</v>
      </c>
      <c r="O154" s="73"/>
      <c r="P154" s="15"/>
      <c r="Q154" s="15"/>
    </row>
    <row r="155" spans="1:17" ht="15" customHeight="1">
      <c r="A155" s="314"/>
      <c r="B155" s="72"/>
      <c r="C155" s="324" t="s">
        <v>558</v>
      </c>
      <c r="D155" s="47"/>
      <c r="E155" s="48"/>
      <c r="F155" s="141">
        <v>1107</v>
      </c>
      <c r="G155" s="35"/>
      <c r="H155" s="325" t="s">
        <v>559</v>
      </c>
      <c r="I155" s="39" t="s">
        <v>767</v>
      </c>
      <c r="J155" s="3"/>
      <c r="K155" s="30"/>
      <c r="L155" s="149"/>
      <c r="M155" s="3"/>
      <c r="N155" s="150"/>
      <c r="O155" s="73"/>
      <c r="P155" s="3"/>
      <c r="Q155" s="15"/>
    </row>
    <row r="156" spans="1:17" ht="15" customHeight="1">
      <c r="A156" s="314"/>
      <c r="B156" s="72"/>
      <c r="C156" s="324" t="s">
        <v>560</v>
      </c>
      <c r="D156" s="47"/>
      <c r="E156" s="48"/>
      <c r="F156" s="32"/>
      <c r="G156" s="31"/>
      <c r="H156" s="325"/>
      <c r="I156" s="31"/>
      <c r="J156" s="3"/>
      <c r="K156" s="31"/>
      <c r="L156" s="31"/>
      <c r="M156" s="25"/>
      <c r="N156" s="31"/>
      <c r="O156" s="73"/>
      <c r="P156" s="15"/>
      <c r="Q156" s="15"/>
    </row>
    <row r="157" spans="1:17" ht="15" customHeight="1">
      <c r="A157" s="314"/>
      <c r="B157" s="74"/>
      <c r="C157" s="326" t="s">
        <v>680</v>
      </c>
      <c r="D157" s="47"/>
      <c r="E157" s="48"/>
      <c r="F157" s="141">
        <v>1109</v>
      </c>
      <c r="G157" s="148"/>
      <c r="H157" s="325" t="s">
        <v>681</v>
      </c>
      <c r="I157" s="39" t="s">
        <v>767</v>
      </c>
      <c r="J157" s="3"/>
      <c r="K157" s="30"/>
      <c r="L157" s="149"/>
      <c r="M157" s="3"/>
      <c r="N157" s="150"/>
      <c r="O157" s="73"/>
      <c r="P157" s="15"/>
      <c r="Q157" s="15"/>
    </row>
    <row r="158" spans="1:17" ht="15" customHeight="1">
      <c r="A158" s="314"/>
      <c r="B158" s="74"/>
      <c r="C158" s="326" t="s">
        <v>682</v>
      </c>
      <c r="D158" s="47"/>
      <c r="E158" s="48"/>
      <c r="F158" s="141">
        <v>1110</v>
      </c>
      <c r="G158" s="148"/>
      <c r="H158" s="325" t="s">
        <v>683</v>
      </c>
      <c r="I158" s="39" t="s">
        <v>767</v>
      </c>
      <c r="J158" s="3"/>
      <c r="K158" s="30"/>
      <c r="L158" s="149"/>
      <c r="M158" s="3"/>
      <c r="N158" s="150"/>
      <c r="O158" s="73"/>
      <c r="P158" s="15"/>
      <c r="Q158" s="15"/>
    </row>
    <row r="159" spans="1:17" ht="20.100000000000001" customHeight="1">
      <c r="A159" s="314"/>
      <c r="B159" s="122"/>
      <c r="C159" s="102"/>
      <c r="D159" s="102"/>
      <c r="E159" s="102"/>
      <c r="F159" s="123"/>
      <c r="G159" s="102"/>
      <c r="H159" s="134"/>
      <c r="I159" s="102"/>
      <c r="J159" s="104"/>
      <c r="K159" s="104"/>
      <c r="L159" s="102"/>
      <c r="M159" s="104"/>
      <c r="N159" s="102"/>
      <c r="O159" s="115"/>
      <c r="P159" s="15"/>
      <c r="Q159" s="15"/>
    </row>
    <row r="160" spans="1:17" ht="20.100000000000001" customHeight="1">
      <c r="A160" s="314"/>
      <c r="B160" s="51" t="s">
        <v>150</v>
      </c>
      <c r="C160" s="52"/>
      <c r="D160" s="52"/>
      <c r="E160" s="52"/>
      <c r="F160" s="52"/>
      <c r="G160" s="52"/>
      <c r="H160" s="69"/>
      <c r="I160" s="52"/>
      <c r="J160" s="52"/>
      <c r="K160" s="52"/>
      <c r="L160" s="52"/>
      <c r="M160" s="52"/>
      <c r="N160" s="52"/>
      <c r="O160" s="53"/>
      <c r="P160" s="15"/>
      <c r="Q160" s="15"/>
    </row>
    <row r="161" spans="1:17" ht="20.100000000000001" customHeight="1">
      <c r="A161" s="314"/>
      <c r="B161" s="127"/>
      <c r="C161" s="128"/>
      <c r="D161" s="128"/>
      <c r="E161" s="129"/>
      <c r="F161" s="130"/>
      <c r="G161" s="131"/>
      <c r="H161" s="132"/>
      <c r="I161" s="131"/>
      <c r="J161" s="118"/>
      <c r="K161" s="133"/>
      <c r="L161" s="131"/>
      <c r="M161" s="118"/>
      <c r="N161" s="131"/>
      <c r="O161" s="121"/>
      <c r="P161" s="3"/>
      <c r="Q161" s="15"/>
    </row>
    <row r="162" spans="1:17" ht="15" customHeight="1">
      <c r="A162" s="314"/>
      <c r="B162" s="72"/>
      <c r="C162" s="43" t="s">
        <v>208</v>
      </c>
      <c r="D162" s="44"/>
      <c r="E162" s="45"/>
      <c r="F162" s="59" t="s">
        <v>128</v>
      </c>
      <c r="G162" s="298" t="s">
        <v>365</v>
      </c>
      <c r="H162" s="23"/>
      <c r="I162" s="27" t="s">
        <v>11</v>
      </c>
      <c r="J162" s="3"/>
      <c r="K162" s="27" t="s">
        <v>123</v>
      </c>
      <c r="L162" s="27" t="s">
        <v>130</v>
      </c>
      <c r="M162" s="3"/>
      <c r="N162" s="27" t="s">
        <v>132</v>
      </c>
      <c r="O162" s="73"/>
      <c r="P162" s="3"/>
      <c r="Q162" s="15"/>
    </row>
    <row r="163" spans="1:17" ht="15" customHeight="1">
      <c r="A163" s="314"/>
      <c r="B163" s="74"/>
      <c r="C163" s="46" t="s">
        <v>448</v>
      </c>
      <c r="D163" s="47"/>
      <c r="E163" s="48"/>
      <c r="F163" s="141">
        <v>1202</v>
      </c>
      <c r="G163" s="148"/>
      <c r="H163" s="325" t="s">
        <v>152</v>
      </c>
      <c r="I163" s="39" t="s">
        <v>767</v>
      </c>
      <c r="J163" s="3"/>
      <c r="K163" s="30"/>
      <c r="L163" s="149"/>
      <c r="M163" s="3"/>
      <c r="N163" s="150"/>
      <c r="O163" s="73"/>
      <c r="P163" s="15"/>
      <c r="Q163" s="15"/>
    </row>
    <row r="164" spans="1:17" ht="15" customHeight="1">
      <c r="A164" s="314"/>
      <c r="B164" s="74"/>
      <c r="C164" s="46" t="s">
        <v>449</v>
      </c>
      <c r="D164" s="47"/>
      <c r="E164" s="48"/>
      <c r="F164" s="141">
        <v>1203</v>
      </c>
      <c r="G164" s="148"/>
      <c r="H164" s="325" t="s">
        <v>153</v>
      </c>
      <c r="I164" s="39" t="s">
        <v>767</v>
      </c>
      <c r="J164" s="3"/>
      <c r="K164" s="30"/>
      <c r="L164" s="149"/>
      <c r="M164" s="3"/>
      <c r="N164" s="150"/>
      <c r="O164" s="73"/>
      <c r="P164" s="15"/>
      <c r="Q164" s="15"/>
    </row>
    <row r="165" spans="1:17" ht="15" customHeight="1">
      <c r="A165" s="314"/>
      <c r="B165" s="74"/>
      <c r="C165" s="324" t="s">
        <v>684</v>
      </c>
      <c r="D165" s="327"/>
      <c r="E165" s="48"/>
      <c r="F165" s="141">
        <v>1260</v>
      </c>
      <c r="G165" s="148"/>
      <c r="H165" s="325" t="s">
        <v>154</v>
      </c>
      <c r="I165" s="39" t="s">
        <v>767</v>
      </c>
      <c r="J165" s="3"/>
      <c r="K165" s="30"/>
      <c r="L165" s="149"/>
      <c r="M165" s="3"/>
      <c r="N165" s="150"/>
      <c r="O165" s="73"/>
      <c r="P165" s="15"/>
      <c r="Q165" s="15"/>
    </row>
    <row r="166" spans="1:17" ht="15" customHeight="1">
      <c r="A166" s="314"/>
      <c r="B166" s="74"/>
      <c r="C166" s="324" t="s">
        <v>561</v>
      </c>
      <c r="D166" s="327"/>
      <c r="E166" s="48"/>
      <c r="F166" s="141">
        <v>1117</v>
      </c>
      <c r="G166" s="148"/>
      <c r="H166" s="325" t="s">
        <v>562</v>
      </c>
      <c r="I166" s="39" t="s">
        <v>767</v>
      </c>
      <c r="J166" s="3"/>
      <c r="K166" s="30"/>
      <c r="L166" s="149"/>
      <c r="M166" s="3"/>
      <c r="N166" s="150"/>
      <c r="O166" s="73"/>
      <c r="P166" s="15"/>
      <c r="Q166" s="15"/>
    </row>
    <row r="167" spans="1:17" ht="15" customHeight="1">
      <c r="A167" s="314"/>
      <c r="B167" s="74"/>
      <c r="C167" s="324" t="s">
        <v>563</v>
      </c>
      <c r="D167" s="327"/>
      <c r="E167" s="48"/>
      <c r="F167" s="32"/>
      <c r="G167" s="31"/>
      <c r="H167" s="325"/>
      <c r="I167" s="31"/>
      <c r="J167" s="3"/>
      <c r="K167" s="31"/>
      <c r="L167" s="31"/>
      <c r="M167" s="25"/>
      <c r="N167" s="31"/>
      <c r="O167" s="73"/>
      <c r="P167" s="15"/>
      <c r="Q167" s="15"/>
    </row>
    <row r="168" spans="1:17" ht="15" customHeight="1">
      <c r="A168" s="314"/>
      <c r="B168" s="74"/>
      <c r="C168" s="326" t="s">
        <v>685</v>
      </c>
      <c r="D168" s="327"/>
      <c r="E168" s="48"/>
      <c r="F168" s="36">
        <v>1701</v>
      </c>
      <c r="G168" s="148"/>
      <c r="H168" s="325" t="s">
        <v>564</v>
      </c>
      <c r="I168" s="39" t="s">
        <v>767</v>
      </c>
      <c r="J168" s="3"/>
      <c r="K168" s="30"/>
      <c r="L168" s="407"/>
      <c r="M168" s="3"/>
      <c r="N168" s="408"/>
      <c r="O168" s="73"/>
      <c r="P168" s="15"/>
      <c r="Q168" s="15"/>
    </row>
    <row r="169" spans="1:17" ht="15" customHeight="1">
      <c r="A169" s="314"/>
      <c r="B169" s="74"/>
      <c r="C169" s="326" t="s">
        <v>450</v>
      </c>
      <c r="D169" s="327"/>
      <c r="E169" s="48"/>
      <c r="F169" s="141">
        <v>1205</v>
      </c>
      <c r="G169" s="299"/>
      <c r="H169" s="325" t="s">
        <v>565</v>
      </c>
      <c r="I169" s="39" t="s">
        <v>767</v>
      </c>
      <c r="J169" s="3"/>
      <c r="K169" s="30"/>
      <c r="L169" s="328"/>
      <c r="M169" s="3"/>
      <c r="N169" s="150"/>
      <c r="O169" s="73"/>
      <c r="P169" s="15"/>
      <c r="Q169" s="15"/>
    </row>
    <row r="170" spans="1:17" ht="15" customHeight="1">
      <c r="A170" s="314"/>
      <c r="B170" s="74"/>
      <c r="C170" s="326" t="s">
        <v>686</v>
      </c>
      <c r="D170" s="327"/>
      <c r="E170" s="48"/>
      <c r="F170" s="141">
        <v>1208</v>
      </c>
      <c r="G170" s="148"/>
      <c r="H170" s="325" t="s">
        <v>687</v>
      </c>
      <c r="I170" s="39" t="s">
        <v>767</v>
      </c>
      <c r="J170" s="3"/>
      <c r="K170" s="30"/>
      <c r="L170" s="149"/>
      <c r="M170" s="3"/>
      <c r="N170" s="150"/>
      <c r="O170" s="73"/>
      <c r="P170" s="15"/>
      <c r="Q170" s="15"/>
    </row>
    <row r="171" spans="1:17" ht="15" customHeight="1">
      <c r="A171" s="314"/>
      <c r="B171" s="74"/>
      <c r="C171" s="16"/>
      <c r="D171" s="16"/>
      <c r="E171" s="16"/>
      <c r="F171" s="29"/>
      <c r="G171" s="298"/>
      <c r="H171" s="132"/>
      <c r="I171" s="23"/>
      <c r="J171" s="3"/>
      <c r="K171" s="23"/>
      <c r="L171" s="11"/>
      <c r="M171" s="3"/>
      <c r="N171" s="23"/>
      <c r="O171" s="73"/>
      <c r="P171" s="15"/>
      <c r="Q171" s="15"/>
    </row>
    <row r="172" spans="1:17" ht="15" customHeight="1">
      <c r="A172" s="314"/>
      <c r="B172" s="74"/>
      <c r="C172" s="43" t="s">
        <v>209</v>
      </c>
      <c r="D172" s="44"/>
      <c r="E172" s="45"/>
      <c r="F172" s="59" t="s">
        <v>128</v>
      </c>
      <c r="G172" s="298" t="s">
        <v>365</v>
      </c>
      <c r="H172" s="23"/>
      <c r="I172" s="27" t="s">
        <v>11</v>
      </c>
      <c r="J172" s="3"/>
      <c r="K172" s="27" t="s">
        <v>123</v>
      </c>
      <c r="L172" s="27" t="s">
        <v>130</v>
      </c>
      <c r="M172" s="3"/>
      <c r="N172" s="27" t="s">
        <v>132</v>
      </c>
      <c r="O172" s="73"/>
      <c r="P172" s="15"/>
      <c r="Q172" s="15"/>
    </row>
    <row r="173" spans="1:17" ht="15" customHeight="1">
      <c r="A173" s="314"/>
      <c r="B173" s="74"/>
      <c r="C173" s="324" t="s">
        <v>688</v>
      </c>
      <c r="D173" s="327"/>
      <c r="E173" s="48"/>
      <c r="F173" s="141">
        <v>1215</v>
      </c>
      <c r="G173" s="37" t="s">
        <v>523</v>
      </c>
      <c r="H173" s="325" t="s">
        <v>689</v>
      </c>
      <c r="I173" s="39" t="s">
        <v>769</v>
      </c>
      <c r="J173" s="3"/>
      <c r="K173" s="30"/>
      <c r="L173" s="31"/>
      <c r="M173" s="25"/>
      <c r="N173" s="31"/>
      <c r="O173" s="73"/>
      <c r="P173" s="15"/>
      <c r="Q173" s="15"/>
    </row>
    <row r="174" spans="1:17" ht="15" customHeight="1">
      <c r="A174" s="314"/>
      <c r="B174" s="74"/>
      <c r="C174" s="326" t="s">
        <v>454</v>
      </c>
      <c r="D174" s="327"/>
      <c r="E174" s="48"/>
      <c r="F174" s="141">
        <v>1216</v>
      </c>
      <c r="G174" s="148"/>
      <c r="H174" s="325" t="s">
        <v>690</v>
      </c>
      <c r="I174" s="39" t="s">
        <v>767</v>
      </c>
      <c r="J174" s="3"/>
      <c r="K174" s="30"/>
      <c r="L174" s="149"/>
      <c r="M174" s="3"/>
      <c r="N174" s="150"/>
      <c r="O174" s="73"/>
      <c r="P174" s="15"/>
      <c r="Q174" s="15"/>
    </row>
    <row r="175" spans="1:17" ht="15" customHeight="1">
      <c r="A175" s="314"/>
      <c r="B175" s="74"/>
      <c r="C175" s="326" t="s">
        <v>455</v>
      </c>
      <c r="D175" s="327"/>
      <c r="E175" s="48"/>
      <c r="F175" s="141">
        <v>1217</v>
      </c>
      <c r="G175" s="148"/>
      <c r="H175" s="325" t="s">
        <v>691</v>
      </c>
      <c r="I175" s="39" t="s">
        <v>767</v>
      </c>
      <c r="J175" s="3"/>
      <c r="K175" s="30"/>
      <c r="L175" s="149"/>
      <c r="M175" s="3"/>
      <c r="N175" s="150"/>
      <c r="O175" s="73"/>
      <c r="P175" s="15"/>
      <c r="Q175" s="15"/>
    </row>
    <row r="176" spans="1:17" ht="15" customHeight="1">
      <c r="A176" s="314"/>
      <c r="B176" s="74"/>
      <c r="C176" s="326" t="s">
        <v>456</v>
      </c>
      <c r="D176" s="327"/>
      <c r="E176" s="48"/>
      <c r="F176" s="141">
        <v>1218</v>
      </c>
      <c r="G176" s="148"/>
      <c r="H176" s="325" t="s">
        <v>692</v>
      </c>
      <c r="I176" s="39" t="s">
        <v>767</v>
      </c>
      <c r="J176" s="3"/>
      <c r="K176" s="30"/>
      <c r="L176" s="149"/>
      <c r="M176" s="3"/>
      <c r="N176" s="150"/>
      <c r="O176" s="73"/>
      <c r="P176" s="15"/>
      <c r="Q176" s="15"/>
    </row>
    <row r="177" spans="1:17" ht="15" customHeight="1">
      <c r="A177" s="314"/>
      <c r="B177" s="74"/>
      <c r="C177" s="326" t="s">
        <v>457</v>
      </c>
      <c r="D177" s="327"/>
      <c r="E177" s="48"/>
      <c r="F177" s="141">
        <v>1219</v>
      </c>
      <c r="G177" s="148"/>
      <c r="H177" s="325" t="s">
        <v>693</v>
      </c>
      <c r="I177" s="39" t="s">
        <v>767</v>
      </c>
      <c r="J177" s="3"/>
      <c r="K177" s="30"/>
      <c r="L177" s="149"/>
      <c r="M177" s="3"/>
      <c r="N177" s="150"/>
      <c r="O177" s="73"/>
      <c r="P177" s="15"/>
      <c r="Q177" s="15"/>
    </row>
    <row r="178" spans="1:17" ht="15" customHeight="1">
      <c r="A178" s="329"/>
      <c r="B178" s="74"/>
      <c r="C178" s="326" t="s">
        <v>458</v>
      </c>
      <c r="D178" s="327"/>
      <c r="E178" s="48"/>
      <c r="F178" s="36">
        <v>1220</v>
      </c>
      <c r="G178" s="148"/>
      <c r="H178" s="325" t="s">
        <v>694</v>
      </c>
      <c r="I178" s="39" t="s">
        <v>767</v>
      </c>
      <c r="J178" s="3"/>
      <c r="K178" s="30"/>
      <c r="L178" s="149"/>
      <c r="M178" s="3"/>
      <c r="N178" s="150"/>
      <c r="O178" s="73"/>
      <c r="P178" s="15"/>
      <c r="Q178" s="15"/>
    </row>
    <row r="179" spans="1:17" ht="15" customHeight="1">
      <c r="A179" s="329"/>
      <c r="B179" s="74"/>
      <c r="C179" s="324" t="s">
        <v>695</v>
      </c>
      <c r="D179" s="400"/>
      <c r="E179" s="401"/>
      <c r="F179" s="36">
        <v>1702</v>
      </c>
      <c r="G179" s="148"/>
      <c r="H179" s="325" t="s">
        <v>159</v>
      </c>
      <c r="I179" s="39" t="s">
        <v>767</v>
      </c>
      <c r="J179" s="3"/>
      <c r="K179" s="30"/>
      <c r="L179" s="407"/>
      <c r="M179" s="3"/>
      <c r="N179" s="408"/>
      <c r="O179" s="73"/>
      <c r="P179" s="15"/>
      <c r="Q179" s="15"/>
    </row>
    <row r="180" spans="1:17" ht="15" customHeight="1">
      <c r="A180" s="316"/>
      <c r="B180" s="74"/>
      <c r="C180" s="324" t="s">
        <v>696</v>
      </c>
      <c r="D180" s="400"/>
      <c r="E180" s="401"/>
      <c r="F180" s="36">
        <v>1703</v>
      </c>
      <c r="G180" s="148"/>
      <c r="H180" s="325" t="s">
        <v>160</v>
      </c>
      <c r="I180" s="39" t="s">
        <v>767</v>
      </c>
      <c r="J180" s="3"/>
      <c r="K180" s="30"/>
      <c r="L180" s="407"/>
      <c r="M180" s="3"/>
      <c r="N180" s="408"/>
      <c r="O180" s="73"/>
      <c r="P180" s="15"/>
      <c r="Q180" s="15"/>
    </row>
    <row r="181" spans="1:17" ht="15" customHeight="1">
      <c r="A181" s="316"/>
      <c r="B181" s="74"/>
      <c r="C181" s="324" t="s">
        <v>697</v>
      </c>
      <c r="D181" s="400"/>
      <c r="E181" s="401"/>
      <c r="F181" s="36">
        <v>1704</v>
      </c>
      <c r="G181" s="148"/>
      <c r="H181" s="325" t="s">
        <v>451</v>
      </c>
      <c r="I181" s="39" t="s">
        <v>767</v>
      </c>
      <c r="J181" s="3"/>
      <c r="K181" s="30"/>
      <c r="L181" s="407"/>
      <c r="M181" s="3"/>
      <c r="N181" s="408"/>
      <c r="O181" s="73"/>
      <c r="P181" s="15"/>
      <c r="Q181" s="15"/>
    </row>
    <row r="182" spans="1:17" ht="15" customHeight="1">
      <c r="A182" s="314"/>
      <c r="B182" s="74"/>
      <c r="C182" s="324" t="s">
        <v>698</v>
      </c>
      <c r="D182" s="327"/>
      <c r="E182" s="48"/>
      <c r="F182" s="36">
        <v>1221</v>
      </c>
      <c r="G182" s="37" t="s">
        <v>523</v>
      </c>
      <c r="H182" s="325" t="s">
        <v>699</v>
      </c>
      <c r="I182" s="39" t="s">
        <v>770</v>
      </c>
      <c r="J182" s="3"/>
      <c r="K182" s="30"/>
      <c r="L182" s="31"/>
      <c r="M182" s="25"/>
      <c r="N182" s="31"/>
      <c r="O182" s="73"/>
      <c r="P182" s="15"/>
      <c r="Q182" s="15"/>
    </row>
    <row r="183" spans="1:17" ht="15" customHeight="1">
      <c r="A183" s="314"/>
      <c r="B183" s="74"/>
      <c r="C183" s="326" t="s">
        <v>459</v>
      </c>
      <c r="D183" s="327"/>
      <c r="E183" s="48"/>
      <c r="F183" s="36">
        <v>1222</v>
      </c>
      <c r="G183" s="148"/>
      <c r="H183" s="325" t="s">
        <v>566</v>
      </c>
      <c r="I183" s="39" t="s">
        <v>767</v>
      </c>
      <c r="J183" s="3"/>
      <c r="K183" s="30"/>
      <c r="L183" s="149"/>
      <c r="M183" s="3"/>
      <c r="N183" s="150"/>
      <c r="O183" s="73"/>
      <c r="P183" s="15"/>
      <c r="Q183" s="15"/>
    </row>
    <row r="184" spans="1:17" ht="15" customHeight="1">
      <c r="A184" s="314"/>
      <c r="B184" s="74"/>
      <c r="C184" s="326" t="s">
        <v>460</v>
      </c>
      <c r="D184" s="327"/>
      <c r="E184" s="48"/>
      <c r="F184" s="36">
        <v>1223</v>
      </c>
      <c r="G184" s="148"/>
      <c r="H184" s="325" t="s">
        <v>567</v>
      </c>
      <c r="I184" s="39" t="s">
        <v>767</v>
      </c>
      <c r="J184" s="3"/>
      <c r="K184" s="30"/>
      <c r="L184" s="149"/>
      <c r="M184" s="3"/>
      <c r="N184" s="150"/>
      <c r="O184" s="73"/>
      <c r="P184" s="15"/>
      <c r="Q184" s="15"/>
    </row>
    <row r="185" spans="1:17" ht="15" customHeight="1">
      <c r="A185" s="314"/>
      <c r="B185" s="74"/>
      <c r="C185" s="326" t="s">
        <v>461</v>
      </c>
      <c r="D185" s="327"/>
      <c r="E185" s="48"/>
      <c r="F185" s="36">
        <v>1224</v>
      </c>
      <c r="G185" s="148"/>
      <c r="H185" s="325" t="s">
        <v>568</v>
      </c>
      <c r="I185" s="39" t="s">
        <v>767</v>
      </c>
      <c r="J185" s="3"/>
      <c r="K185" s="30"/>
      <c r="L185" s="149"/>
      <c r="M185" s="3"/>
      <c r="N185" s="150"/>
      <c r="O185" s="73"/>
      <c r="P185" s="15"/>
      <c r="Q185" s="15"/>
    </row>
    <row r="186" spans="1:17" ht="15" customHeight="1">
      <c r="A186" s="314"/>
      <c r="B186" s="74"/>
      <c r="C186" s="326" t="s">
        <v>462</v>
      </c>
      <c r="D186" s="327"/>
      <c r="E186" s="48"/>
      <c r="F186" s="36">
        <v>1225</v>
      </c>
      <c r="G186" s="148"/>
      <c r="H186" s="325" t="s">
        <v>569</v>
      </c>
      <c r="I186" s="39" t="s">
        <v>767</v>
      </c>
      <c r="J186" s="3"/>
      <c r="K186" s="30"/>
      <c r="L186" s="149"/>
      <c r="M186" s="3"/>
      <c r="N186" s="150"/>
      <c r="O186" s="73"/>
      <c r="P186" s="15"/>
      <c r="Q186" s="15"/>
    </row>
    <row r="187" spans="1:17" ht="15" customHeight="1">
      <c r="A187" s="314"/>
      <c r="B187" s="74"/>
      <c r="C187" s="324" t="s">
        <v>700</v>
      </c>
      <c r="D187" s="400"/>
      <c r="E187" s="401"/>
      <c r="F187" s="36">
        <v>1705</v>
      </c>
      <c r="G187" s="148"/>
      <c r="H187" s="325" t="s">
        <v>452</v>
      </c>
      <c r="I187" s="39" t="s">
        <v>767</v>
      </c>
      <c r="J187" s="3"/>
      <c r="K187" s="30"/>
      <c r="L187" s="149"/>
      <c r="M187" s="3"/>
      <c r="N187" s="150"/>
      <c r="O187" s="73"/>
      <c r="P187" s="15"/>
      <c r="Q187" s="15"/>
    </row>
    <row r="188" spans="1:17" ht="15" customHeight="1">
      <c r="A188" s="314"/>
      <c r="B188" s="74"/>
      <c r="C188" s="324" t="s">
        <v>701</v>
      </c>
      <c r="D188" s="400"/>
      <c r="E188" s="401"/>
      <c r="F188" s="36">
        <v>1706</v>
      </c>
      <c r="G188" s="148"/>
      <c r="H188" s="325" t="s">
        <v>453</v>
      </c>
      <c r="I188" s="39" t="s">
        <v>767</v>
      </c>
      <c r="J188" s="3"/>
      <c r="K188" s="30"/>
      <c r="L188" s="149"/>
      <c r="M188" s="3"/>
      <c r="N188" s="150"/>
      <c r="O188" s="73"/>
      <c r="P188" s="15"/>
      <c r="Q188" s="15"/>
    </row>
    <row r="189" spans="1:17" ht="15" customHeight="1">
      <c r="A189" s="314"/>
      <c r="B189" s="74"/>
      <c r="C189" s="324" t="s">
        <v>702</v>
      </c>
      <c r="D189" s="400"/>
      <c r="E189" s="401"/>
      <c r="F189" s="36">
        <v>1707</v>
      </c>
      <c r="G189" s="148"/>
      <c r="H189" s="325" t="s">
        <v>703</v>
      </c>
      <c r="I189" s="39" t="s">
        <v>767</v>
      </c>
      <c r="J189" s="3"/>
      <c r="K189" s="30"/>
      <c r="L189" s="149"/>
      <c r="M189" s="3"/>
      <c r="N189" s="150"/>
      <c r="O189" s="73"/>
      <c r="P189" s="15"/>
      <c r="Q189" s="15"/>
    </row>
    <row r="190" spans="1:17" ht="15" customHeight="1">
      <c r="A190" s="314"/>
      <c r="B190" s="74"/>
      <c r="C190" s="324" t="s">
        <v>704</v>
      </c>
      <c r="D190" s="327"/>
      <c r="E190" s="48"/>
      <c r="F190" s="36">
        <v>1226</v>
      </c>
      <c r="G190" s="148"/>
      <c r="H190" s="325" t="s">
        <v>705</v>
      </c>
      <c r="I190" s="39" t="s">
        <v>767</v>
      </c>
      <c r="J190" s="3"/>
      <c r="K190" s="30"/>
      <c r="L190" s="149"/>
      <c r="M190" s="3"/>
      <c r="N190" s="150"/>
      <c r="O190" s="73"/>
      <c r="P190" s="15"/>
      <c r="Q190" s="15"/>
    </row>
    <row r="191" spans="1:17" ht="15" customHeight="1">
      <c r="A191" s="314"/>
      <c r="B191" s="74"/>
      <c r="C191" s="16"/>
      <c r="D191" s="16"/>
      <c r="E191" s="16"/>
      <c r="F191" s="29"/>
      <c r="G191" s="298"/>
      <c r="H191" s="132"/>
      <c r="I191" s="23"/>
      <c r="J191" s="3"/>
      <c r="K191" s="23"/>
      <c r="L191" s="11"/>
      <c r="M191" s="3"/>
      <c r="N191" s="23"/>
      <c r="O191" s="73"/>
      <c r="P191" s="15"/>
      <c r="Q191" s="15"/>
    </row>
    <row r="192" spans="1:17" ht="15" customHeight="1">
      <c r="A192" s="314"/>
      <c r="B192" s="79"/>
      <c r="C192" s="43" t="s">
        <v>210</v>
      </c>
      <c r="D192" s="44"/>
      <c r="E192" s="45"/>
      <c r="F192" s="42" t="s">
        <v>128</v>
      </c>
      <c r="G192" s="298" t="s">
        <v>365</v>
      </c>
      <c r="H192" s="3"/>
      <c r="I192" s="27" t="s">
        <v>11</v>
      </c>
      <c r="J192" s="3"/>
      <c r="K192" s="27" t="s">
        <v>123</v>
      </c>
      <c r="L192" s="27" t="s">
        <v>130</v>
      </c>
      <c r="M192" s="3"/>
      <c r="N192" s="27" t="s">
        <v>132</v>
      </c>
      <c r="O192" s="73"/>
      <c r="P192" s="15"/>
      <c r="Q192" s="15"/>
    </row>
    <row r="193" spans="1:21" ht="15" customHeight="1">
      <c r="A193" s="314"/>
      <c r="B193" s="79"/>
      <c r="C193" s="324" t="s">
        <v>226</v>
      </c>
      <c r="D193" s="47"/>
      <c r="E193" s="48"/>
      <c r="F193" s="31"/>
      <c r="G193" s="31"/>
      <c r="H193" s="330"/>
      <c r="I193" s="31"/>
      <c r="J193" s="3"/>
      <c r="K193" s="31"/>
      <c r="L193" s="31"/>
      <c r="M193" s="25"/>
      <c r="N193" s="31"/>
      <c r="O193" s="73"/>
      <c r="P193" s="15"/>
      <c r="Q193" s="15"/>
    </row>
    <row r="194" spans="1:21" ht="15" customHeight="1">
      <c r="A194" s="314"/>
      <c r="B194" s="74"/>
      <c r="C194" s="326" t="s">
        <v>463</v>
      </c>
      <c r="D194" s="47"/>
      <c r="E194" s="48"/>
      <c r="F194" s="141">
        <v>1121</v>
      </c>
      <c r="G194" s="148"/>
      <c r="H194" s="325" t="s">
        <v>161</v>
      </c>
      <c r="I194" s="39" t="s">
        <v>767</v>
      </c>
      <c r="J194" s="3"/>
      <c r="K194" s="30"/>
      <c r="L194" s="149"/>
      <c r="M194" s="3"/>
      <c r="N194" s="150"/>
      <c r="O194" s="73"/>
      <c r="P194" s="15"/>
      <c r="Q194" s="15"/>
    </row>
    <row r="195" spans="1:21" ht="15" customHeight="1">
      <c r="A195" s="314"/>
      <c r="B195" s="74"/>
      <c r="C195" s="326" t="s">
        <v>464</v>
      </c>
      <c r="D195" s="47"/>
      <c r="E195" s="48"/>
      <c r="F195" s="141">
        <v>1122</v>
      </c>
      <c r="G195" s="148"/>
      <c r="H195" s="325" t="s">
        <v>162</v>
      </c>
      <c r="I195" s="39" t="s">
        <v>767</v>
      </c>
      <c r="J195" s="3"/>
      <c r="K195" s="30"/>
      <c r="L195" s="149"/>
      <c r="M195" s="3"/>
      <c r="N195" s="150"/>
      <c r="O195" s="73"/>
      <c r="P195" s="15"/>
      <c r="Q195" s="15"/>
      <c r="T195" s="8"/>
      <c r="U195" s="8"/>
    </row>
    <row r="196" spans="1:21" ht="15" customHeight="1">
      <c r="A196" s="314"/>
      <c r="B196" s="74"/>
      <c r="C196" s="326" t="s">
        <v>465</v>
      </c>
      <c r="D196" s="47"/>
      <c r="E196" s="48"/>
      <c r="F196" s="141">
        <v>1123</v>
      </c>
      <c r="G196" s="148"/>
      <c r="H196" s="325" t="s">
        <v>163</v>
      </c>
      <c r="I196" s="39" t="s">
        <v>767</v>
      </c>
      <c r="J196" s="3"/>
      <c r="K196" s="30"/>
      <c r="L196" s="149"/>
      <c r="M196" s="3"/>
      <c r="N196" s="150"/>
      <c r="O196" s="73"/>
      <c r="P196" s="15"/>
      <c r="Q196" s="15"/>
      <c r="T196" s="8"/>
      <c r="U196" s="8"/>
    </row>
    <row r="197" spans="1:21" ht="15" customHeight="1">
      <c r="A197" s="314"/>
      <c r="B197" s="74"/>
      <c r="C197" s="326" t="s">
        <v>466</v>
      </c>
      <c r="D197" s="47"/>
      <c r="E197" s="48"/>
      <c r="F197" s="141">
        <v>1124</v>
      </c>
      <c r="G197" s="148"/>
      <c r="H197" s="325" t="s">
        <v>164</v>
      </c>
      <c r="I197" s="39" t="s">
        <v>767</v>
      </c>
      <c r="J197" s="3"/>
      <c r="K197" s="30"/>
      <c r="L197" s="149"/>
      <c r="M197" s="3"/>
      <c r="N197" s="150"/>
      <c r="O197" s="73"/>
      <c r="P197" s="3"/>
      <c r="Q197" s="15"/>
      <c r="T197" s="8"/>
      <c r="U197" s="8"/>
    </row>
    <row r="198" spans="1:21" ht="15" customHeight="1">
      <c r="A198" s="314"/>
      <c r="B198" s="74"/>
      <c r="C198" s="326" t="s">
        <v>467</v>
      </c>
      <c r="D198" s="47"/>
      <c r="E198" s="48"/>
      <c r="F198" s="141">
        <v>1125</v>
      </c>
      <c r="G198" s="148"/>
      <c r="H198" s="325" t="s">
        <v>165</v>
      </c>
      <c r="I198" s="39" t="s">
        <v>767</v>
      </c>
      <c r="J198" s="3"/>
      <c r="K198" s="30"/>
      <c r="L198" s="149"/>
      <c r="M198" s="3"/>
      <c r="N198" s="150"/>
      <c r="O198" s="73"/>
      <c r="P198" s="3"/>
      <c r="Q198" s="15"/>
      <c r="T198" s="8"/>
      <c r="U198" s="8"/>
    </row>
    <row r="199" spans="1:21" ht="15" customHeight="1">
      <c r="A199" s="314"/>
      <c r="B199" s="74"/>
      <c r="C199" s="326" t="s">
        <v>468</v>
      </c>
      <c r="D199" s="47"/>
      <c r="E199" s="48"/>
      <c r="F199" s="141">
        <v>1126</v>
      </c>
      <c r="G199" s="148"/>
      <c r="H199" s="325" t="s">
        <v>166</v>
      </c>
      <c r="I199" s="39" t="s">
        <v>767</v>
      </c>
      <c r="J199" s="3"/>
      <c r="K199" s="30"/>
      <c r="L199" s="149"/>
      <c r="M199" s="3"/>
      <c r="N199" s="150"/>
      <c r="O199" s="73"/>
      <c r="P199" s="15"/>
      <c r="Q199" s="15"/>
    </row>
    <row r="200" spans="1:21" ht="15" customHeight="1">
      <c r="A200" s="314"/>
      <c r="B200" s="74"/>
      <c r="C200" s="326" t="s">
        <v>469</v>
      </c>
      <c r="D200" s="47"/>
      <c r="E200" s="48"/>
      <c r="F200" s="141">
        <v>1127</v>
      </c>
      <c r="G200" s="148"/>
      <c r="H200" s="325" t="s">
        <v>167</v>
      </c>
      <c r="I200" s="39" t="s">
        <v>767</v>
      </c>
      <c r="J200" s="3"/>
      <c r="K200" s="30"/>
      <c r="L200" s="149"/>
      <c r="M200" s="3"/>
      <c r="N200" s="150"/>
      <c r="O200" s="73"/>
      <c r="P200" s="15"/>
      <c r="Q200" s="15"/>
    </row>
    <row r="201" spans="1:21" ht="15" customHeight="1">
      <c r="A201" s="314"/>
      <c r="B201" s="74"/>
      <c r="C201" s="326" t="s">
        <v>470</v>
      </c>
      <c r="D201" s="47"/>
      <c r="E201" s="48"/>
      <c r="F201" s="141">
        <v>1128</v>
      </c>
      <c r="G201" s="148"/>
      <c r="H201" s="325" t="s">
        <v>168</v>
      </c>
      <c r="I201" s="39" t="s">
        <v>767</v>
      </c>
      <c r="J201" s="3"/>
      <c r="K201" s="30"/>
      <c r="L201" s="149"/>
      <c r="M201" s="3"/>
      <c r="N201" s="150"/>
      <c r="O201" s="73"/>
      <c r="P201" s="15"/>
      <c r="Q201" s="15"/>
    </row>
    <row r="202" spans="1:21" ht="15" customHeight="1">
      <c r="A202" s="314"/>
      <c r="B202" s="74"/>
      <c r="C202" s="326" t="s">
        <v>471</v>
      </c>
      <c r="D202" s="47"/>
      <c r="E202" s="48"/>
      <c r="F202" s="141">
        <v>1129</v>
      </c>
      <c r="G202" s="148"/>
      <c r="H202" s="325" t="s">
        <v>169</v>
      </c>
      <c r="I202" s="39" t="s">
        <v>767</v>
      </c>
      <c r="J202" s="3"/>
      <c r="K202" s="30"/>
      <c r="L202" s="149"/>
      <c r="M202" s="3"/>
      <c r="N202" s="150"/>
      <c r="O202" s="73"/>
      <c r="P202" s="15"/>
      <c r="Q202" s="15"/>
    </row>
    <row r="203" spans="1:21" ht="15" customHeight="1">
      <c r="A203" s="314"/>
      <c r="B203" s="74"/>
      <c r="C203" s="326" t="s">
        <v>472</v>
      </c>
      <c r="D203" s="47"/>
      <c r="E203" s="48"/>
      <c r="F203" s="141">
        <v>1130</v>
      </c>
      <c r="G203" s="148"/>
      <c r="H203" s="325" t="s">
        <v>170</v>
      </c>
      <c r="I203" s="39" t="s">
        <v>767</v>
      </c>
      <c r="J203" s="3"/>
      <c r="K203" s="30"/>
      <c r="L203" s="149"/>
      <c r="M203" s="3"/>
      <c r="N203" s="150"/>
      <c r="O203" s="73"/>
      <c r="P203" s="15"/>
      <c r="Q203" s="15"/>
    </row>
    <row r="204" spans="1:21" ht="15" customHeight="1">
      <c r="A204" s="314"/>
      <c r="B204" s="74"/>
      <c r="C204" s="326" t="s">
        <v>473</v>
      </c>
      <c r="D204" s="47"/>
      <c r="E204" s="48"/>
      <c r="F204" s="141">
        <v>1131</v>
      </c>
      <c r="G204" s="148"/>
      <c r="H204" s="325" t="s">
        <v>171</v>
      </c>
      <c r="I204" s="39" t="s">
        <v>767</v>
      </c>
      <c r="J204" s="3"/>
      <c r="K204" s="30"/>
      <c r="L204" s="149"/>
      <c r="M204" s="3"/>
      <c r="N204" s="150"/>
      <c r="O204" s="73"/>
      <c r="P204" s="15"/>
      <c r="Q204" s="15"/>
    </row>
    <row r="205" spans="1:21" ht="15" customHeight="1">
      <c r="A205" s="314"/>
      <c r="B205" s="74"/>
      <c r="C205" s="326" t="s">
        <v>474</v>
      </c>
      <c r="D205" s="47"/>
      <c r="E205" s="48"/>
      <c r="F205" s="141">
        <v>1132</v>
      </c>
      <c r="G205" s="148"/>
      <c r="H205" s="325" t="s">
        <v>172</v>
      </c>
      <c r="I205" s="39" t="s">
        <v>767</v>
      </c>
      <c r="J205" s="3"/>
      <c r="K205" s="30"/>
      <c r="L205" s="149"/>
      <c r="M205" s="3"/>
      <c r="N205" s="150"/>
      <c r="O205" s="73"/>
      <c r="P205" s="15"/>
      <c r="Q205" s="15"/>
    </row>
    <row r="206" spans="1:21" ht="15" customHeight="1">
      <c r="A206" s="314"/>
      <c r="B206" s="74"/>
      <c r="C206" s="326" t="s">
        <v>475</v>
      </c>
      <c r="D206" s="47"/>
      <c r="E206" s="48"/>
      <c r="F206" s="141">
        <v>1133</v>
      </c>
      <c r="G206" s="148"/>
      <c r="H206" s="325" t="s">
        <v>173</v>
      </c>
      <c r="I206" s="39" t="s">
        <v>767</v>
      </c>
      <c r="J206" s="3"/>
      <c r="K206" s="30"/>
      <c r="L206" s="149"/>
      <c r="M206" s="3"/>
      <c r="N206" s="150"/>
      <c r="O206" s="73"/>
      <c r="P206" s="15"/>
      <c r="Q206" s="15"/>
    </row>
    <row r="207" spans="1:21" ht="15" customHeight="1">
      <c r="A207" s="314"/>
      <c r="B207" s="74"/>
      <c r="C207" s="326" t="s">
        <v>476</v>
      </c>
      <c r="D207" s="47"/>
      <c r="E207" s="48"/>
      <c r="F207" s="141">
        <v>1134</v>
      </c>
      <c r="G207" s="148"/>
      <c r="H207" s="325" t="s">
        <v>219</v>
      </c>
      <c r="I207" s="39" t="s">
        <v>767</v>
      </c>
      <c r="J207" s="3"/>
      <c r="K207" s="30"/>
      <c r="L207" s="149"/>
      <c r="M207" s="3"/>
      <c r="N207" s="150"/>
      <c r="O207" s="73"/>
      <c r="P207" s="15"/>
      <c r="Q207" s="15"/>
    </row>
    <row r="208" spans="1:21" ht="15" customHeight="1">
      <c r="A208" s="314"/>
      <c r="B208" s="74"/>
      <c r="C208" s="326" t="s">
        <v>477</v>
      </c>
      <c r="D208" s="47"/>
      <c r="E208" s="48"/>
      <c r="F208" s="141">
        <v>1135</v>
      </c>
      <c r="G208" s="148"/>
      <c r="H208" s="325" t="s">
        <v>211</v>
      </c>
      <c r="I208" s="39" t="s">
        <v>767</v>
      </c>
      <c r="J208" s="3"/>
      <c r="K208" s="30"/>
      <c r="L208" s="149"/>
      <c r="M208" s="3"/>
      <c r="N208" s="150"/>
      <c r="O208" s="73"/>
      <c r="P208" s="15"/>
      <c r="Q208" s="15"/>
    </row>
    <row r="209" spans="1:17" ht="15" customHeight="1">
      <c r="A209" s="314"/>
      <c r="B209" s="74"/>
      <c r="C209" s="324" t="s">
        <v>570</v>
      </c>
      <c r="D209" s="47"/>
      <c r="E209" s="48"/>
      <c r="F209" s="141">
        <v>1136</v>
      </c>
      <c r="G209" s="148"/>
      <c r="H209" s="325" t="s">
        <v>174</v>
      </c>
      <c r="I209" s="39" t="s">
        <v>767</v>
      </c>
      <c r="J209" s="3"/>
      <c r="K209" s="30"/>
      <c r="L209" s="149"/>
      <c r="M209" s="3"/>
      <c r="N209" s="150"/>
      <c r="O209" s="73"/>
      <c r="P209" s="15"/>
      <c r="Q209" s="15"/>
    </row>
    <row r="210" spans="1:17" ht="15" customHeight="1">
      <c r="A210" s="314"/>
      <c r="B210" s="74"/>
      <c r="C210" s="326" t="s">
        <v>529</v>
      </c>
      <c r="D210" s="47"/>
      <c r="E210" s="48"/>
      <c r="F210" s="141">
        <v>1266</v>
      </c>
      <c r="G210" s="148"/>
      <c r="H210" s="325" t="s">
        <v>571</v>
      </c>
      <c r="I210" s="39" t="s">
        <v>767</v>
      </c>
      <c r="J210" s="3"/>
      <c r="K210" s="30"/>
      <c r="L210" s="149"/>
      <c r="M210" s="3"/>
      <c r="N210" s="150"/>
      <c r="O210" s="73"/>
      <c r="P210" s="15"/>
      <c r="Q210" s="15"/>
    </row>
    <row r="211" spans="1:17" ht="15" customHeight="1">
      <c r="A211" s="314"/>
      <c r="B211" s="74"/>
      <c r="C211" s="331" t="s">
        <v>175</v>
      </c>
      <c r="D211" s="47"/>
      <c r="E211" s="48"/>
      <c r="F211" s="141">
        <v>1137</v>
      </c>
      <c r="G211" s="148"/>
      <c r="H211" s="325" t="s">
        <v>179</v>
      </c>
      <c r="I211" s="39" t="s">
        <v>767</v>
      </c>
      <c r="J211" s="3"/>
      <c r="K211" s="30"/>
      <c r="L211" s="149"/>
      <c r="M211" s="3"/>
      <c r="N211" s="150"/>
      <c r="O211" s="73"/>
      <c r="P211" s="15"/>
      <c r="Q211" s="15"/>
    </row>
    <row r="212" spans="1:17" ht="15" customHeight="1">
      <c r="A212" s="314"/>
      <c r="B212" s="74"/>
      <c r="C212" s="326" t="s">
        <v>530</v>
      </c>
      <c r="D212" s="47"/>
      <c r="E212" s="48"/>
      <c r="F212" s="141">
        <v>1267</v>
      </c>
      <c r="G212" s="148"/>
      <c r="H212" s="325" t="s">
        <v>572</v>
      </c>
      <c r="I212" s="39" t="s">
        <v>767</v>
      </c>
      <c r="J212" s="3"/>
      <c r="K212" s="30"/>
      <c r="L212" s="149"/>
      <c r="M212" s="3"/>
      <c r="N212" s="150"/>
      <c r="O212" s="73"/>
      <c r="P212" s="15"/>
      <c r="Q212" s="15"/>
    </row>
    <row r="213" spans="1:17" ht="15" customHeight="1">
      <c r="A213" s="314"/>
      <c r="B213" s="74"/>
      <c r="C213" s="331" t="s">
        <v>176</v>
      </c>
      <c r="D213" s="47"/>
      <c r="E213" s="48"/>
      <c r="F213" s="141">
        <v>1138</v>
      </c>
      <c r="G213" s="148"/>
      <c r="H213" s="325" t="s">
        <v>180</v>
      </c>
      <c r="I213" s="39" t="s">
        <v>767</v>
      </c>
      <c r="J213" s="3"/>
      <c r="K213" s="30"/>
      <c r="L213" s="149"/>
      <c r="M213" s="3"/>
      <c r="N213" s="150"/>
      <c r="O213" s="73"/>
      <c r="P213" s="15"/>
      <c r="Q213" s="15"/>
    </row>
    <row r="214" spans="1:17" ht="15" customHeight="1">
      <c r="A214" s="316"/>
      <c r="B214" s="74"/>
      <c r="C214" s="326" t="s">
        <v>531</v>
      </c>
      <c r="D214" s="47"/>
      <c r="E214" s="48"/>
      <c r="F214" s="141">
        <v>1268</v>
      </c>
      <c r="G214" s="148"/>
      <c r="H214" s="325" t="s">
        <v>573</v>
      </c>
      <c r="I214" s="39" t="s">
        <v>767</v>
      </c>
      <c r="J214" s="3"/>
      <c r="K214" s="30"/>
      <c r="L214" s="149"/>
      <c r="M214" s="3"/>
      <c r="N214" s="150"/>
      <c r="O214" s="73"/>
      <c r="P214" s="15"/>
      <c r="Q214" s="15"/>
    </row>
    <row r="215" spans="1:17" ht="15" customHeight="1">
      <c r="A215" s="316"/>
      <c r="B215" s="74"/>
      <c r="C215" s="331" t="s">
        <v>177</v>
      </c>
      <c r="D215" s="47"/>
      <c r="E215" s="48"/>
      <c r="F215" s="141">
        <v>1139</v>
      </c>
      <c r="G215" s="148"/>
      <c r="H215" s="325" t="s">
        <v>181</v>
      </c>
      <c r="I215" s="39" t="s">
        <v>767</v>
      </c>
      <c r="J215" s="3"/>
      <c r="K215" s="30"/>
      <c r="L215" s="149"/>
      <c r="M215" s="3"/>
      <c r="N215" s="150"/>
      <c r="O215" s="73"/>
      <c r="P215" s="15"/>
      <c r="Q215" s="15"/>
    </row>
    <row r="216" spans="1:17" ht="15" customHeight="1">
      <c r="A216" s="316"/>
      <c r="B216" s="74"/>
      <c r="C216" s="326" t="s">
        <v>532</v>
      </c>
      <c r="D216" s="47"/>
      <c r="E216" s="48"/>
      <c r="F216" s="141">
        <v>1269</v>
      </c>
      <c r="G216" s="148"/>
      <c r="H216" s="325" t="s">
        <v>574</v>
      </c>
      <c r="I216" s="39" t="s">
        <v>767</v>
      </c>
      <c r="J216" s="3"/>
      <c r="K216" s="30"/>
      <c r="L216" s="149"/>
      <c r="M216" s="3"/>
      <c r="N216" s="150"/>
      <c r="O216" s="73"/>
      <c r="P216" s="15"/>
      <c r="Q216" s="15"/>
    </row>
    <row r="217" spans="1:17" ht="15" customHeight="1">
      <c r="A217" s="316"/>
      <c r="B217" s="74"/>
      <c r="C217" s="331" t="s">
        <v>178</v>
      </c>
      <c r="D217" s="47"/>
      <c r="E217" s="48"/>
      <c r="F217" s="141">
        <v>1140</v>
      </c>
      <c r="G217" s="148"/>
      <c r="H217" s="325" t="s">
        <v>182</v>
      </c>
      <c r="I217" s="39" t="s">
        <v>767</v>
      </c>
      <c r="J217" s="3"/>
      <c r="K217" s="30"/>
      <c r="L217" s="149"/>
      <c r="M217" s="3"/>
      <c r="N217" s="150"/>
      <c r="O217" s="73"/>
      <c r="P217" s="15"/>
      <c r="Q217" s="15"/>
    </row>
    <row r="218" spans="1:17" ht="15" customHeight="1">
      <c r="A218" s="316"/>
      <c r="B218" s="74"/>
      <c r="C218" s="326" t="s">
        <v>533</v>
      </c>
      <c r="D218" s="47"/>
      <c r="E218" s="48"/>
      <c r="F218" s="141">
        <v>1270</v>
      </c>
      <c r="G218" s="148"/>
      <c r="H218" s="325" t="s">
        <v>575</v>
      </c>
      <c r="I218" s="39" t="s">
        <v>767</v>
      </c>
      <c r="J218" s="3"/>
      <c r="K218" s="30"/>
      <c r="L218" s="149"/>
      <c r="M218" s="3"/>
      <c r="N218" s="150"/>
      <c r="O218" s="73"/>
      <c r="P218" s="15"/>
      <c r="Q218" s="15"/>
    </row>
    <row r="219" spans="1:17" ht="15" customHeight="1">
      <c r="A219" s="316"/>
      <c r="B219" s="74"/>
      <c r="C219" s="324" t="s">
        <v>217</v>
      </c>
      <c r="D219" s="327"/>
      <c r="E219" s="48"/>
      <c r="F219" s="141">
        <v>1141</v>
      </c>
      <c r="G219" s="148"/>
      <c r="H219" s="325" t="s">
        <v>183</v>
      </c>
      <c r="I219" s="39" t="s">
        <v>767</v>
      </c>
      <c r="J219" s="3"/>
      <c r="K219" s="30"/>
      <c r="L219" s="149"/>
      <c r="M219" s="3"/>
      <c r="N219" s="150"/>
      <c r="O219" s="73"/>
      <c r="P219" s="15"/>
      <c r="Q219" s="15"/>
    </row>
    <row r="220" spans="1:17" ht="15" customHeight="1">
      <c r="A220" s="316"/>
      <c r="B220" s="74"/>
      <c r="C220" s="324" t="s">
        <v>212</v>
      </c>
      <c r="D220" s="327"/>
      <c r="E220" s="48"/>
      <c r="F220" s="141">
        <v>1142</v>
      </c>
      <c r="G220" s="148"/>
      <c r="H220" s="325" t="s">
        <v>184</v>
      </c>
      <c r="I220" s="39" t="s">
        <v>767</v>
      </c>
      <c r="J220" s="3"/>
      <c r="K220" s="30"/>
      <c r="L220" s="149"/>
      <c r="M220" s="3"/>
      <c r="N220" s="150"/>
      <c r="O220" s="73"/>
      <c r="P220" s="15"/>
      <c r="Q220" s="15"/>
    </row>
    <row r="221" spans="1:17" ht="15" customHeight="1">
      <c r="A221" s="316"/>
      <c r="B221" s="74"/>
      <c r="C221" s="324" t="s">
        <v>213</v>
      </c>
      <c r="D221" s="327"/>
      <c r="E221" s="48"/>
      <c r="F221" s="141">
        <v>1143</v>
      </c>
      <c r="G221" s="148"/>
      <c r="H221" s="325" t="s">
        <v>185</v>
      </c>
      <c r="I221" s="39" t="s">
        <v>767</v>
      </c>
      <c r="J221" s="3"/>
      <c r="K221" s="30"/>
      <c r="L221" s="149"/>
      <c r="M221" s="3"/>
      <c r="N221" s="150"/>
      <c r="O221" s="73"/>
      <c r="P221" s="15"/>
      <c r="Q221" s="15"/>
    </row>
    <row r="222" spans="1:17" ht="15" customHeight="1">
      <c r="A222" s="316"/>
      <c r="B222" s="74"/>
      <c r="C222" s="324" t="s">
        <v>214</v>
      </c>
      <c r="D222" s="327"/>
      <c r="E222" s="48"/>
      <c r="F222" s="141">
        <v>1144</v>
      </c>
      <c r="G222" s="148"/>
      <c r="H222" s="325" t="s">
        <v>155</v>
      </c>
      <c r="I222" s="39" t="s">
        <v>767</v>
      </c>
      <c r="J222" s="3"/>
      <c r="K222" s="30"/>
      <c r="L222" s="149"/>
      <c r="M222" s="3"/>
      <c r="N222" s="150"/>
      <c r="O222" s="73"/>
      <c r="P222" s="15"/>
      <c r="Q222" s="15"/>
    </row>
    <row r="223" spans="1:17" ht="15" customHeight="1">
      <c r="A223" s="316"/>
      <c r="B223" s="74"/>
      <c r="C223" s="324" t="s">
        <v>215</v>
      </c>
      <c r="D223" s="327"/>
      <c r="E223" s="48"/>
      <c r="F223" s="141">
        <v>1145</v>
      </c>
      <c r="G223" s="148"/>
      <c r="H223" s="325" t="s">
        <v>156</v>
      </c>
      <c r="I223" s="39" t="s">
        <v>767</v>
      </c>
      <c r="J223" s="3"/>
      <c r="K223" s="30"/>
      <c r="L223" s="149"/>
      <c r="M223" s="3"/>
      <c r="N223" s="150"/>
      <c r="O223" s="73"/>
      <c r="P223" s="15"/>
      <c r="Q223" s="15"/>
    </row>
    <row r="224" spans="1:17" ht="15" customHeight="1">
      <c r="A224" s="316"/>
      <c r="B224" s="74"/>
      <c r="C224" s="324" t="s">
        <v>706</v>
      </c>
      <c r="D224" s="327"/>
      <c r="E224" s="48"/>
      <c r="F224" s="36">
        <v>1708</v>
      </c>
      <c r="G224" s="148"/>
      <c r="H224" s="325" t="s">
        <v>707</v>
      </c>
      <c r="I224" s="39" t="s">
        <v>767</v>
      </c>
      <c r="J224" s="3"/>
      <c r="K224" s="30"/>
      <c r="L224" s="149"/>
      <c r="M224" s="3"/>
      <c r="N224" s="409"/>
      <c r="O224" s="73"/>
      <c r="P224" s="15"/>
      <c r="Q224" s="15"/>
    </row>
    <row r="225" spans="1:17" ht="15" customHeight="1">
      <c r="A225" s="316"/>
      <c r="B225" s="74"/>
      <c r="C225" s="16"/>
      <c r="D225" s="16"/>
      <c r="E225" s="16"/>
      <c r="F225" s="29"/>
      <c r="G225" s="298"/>
      <c r="H225" s="132"/>
      <c r="I225" s="23"/>
      <c r="J225" s="3"/>
      <c r="K225" s="23"/>
      <c r="L225" s="11"/>
      <c r="M225" s="3"/>
      <c r="N225" s="23"/>
      <c r="O225" s="73"/>
      <c r="P225" s="15"/>
      <c r="Q225" s="15"/>
    </row>
    <row r="226" spans="1:17" ht="15" customHeight="1">
      <c r="A226" s="316"/>
      <c r="B226" s="74"/>
      <c r="C226" s="43" t="s">
        <v>478</v>
      </c>
      <c r="D226" s="44"/>
      <c r="E226" s="45"/>
      <c r="F226" s="59" t="s">
        <v>128</v>
      </c>
      <c r="G226" s="298" t="s">
        <v>365</v>
      </c>
      <c r="H226" s="23"/>
      <c r="I226" s="27" t="s">
        <v>11</v>
      </c>
      <c r="J226" s="3"/>
      <c r="K226" s="27" t="s">
        <v>123</v>
      </c>
      <c r="L226" s="27" t="s">
        <v>130</v>
      </c>
      <c r="M226" s="3"/>
      <c r="N226" s="27" t="s">
        <v>132</v>
      </c>
      <c r="O226" s="73"/>
      <c r="P226" s="15"/>
      <c r="Q226" s="15"/>
    </row>
    <row r="227" spans="1:17" ht="15" customHeight="1">
      <c r="A227" s="316"/>
      <c r="B227" s="74"/>
      <c r="C227" s="324" t="s">
        <v>479</v>
      </c>
      <c r="D227" s="327"/>
      <c r="E227" s="48"/>
      <c r="F227" s="141">
        <v>1227</v>
      </c>
      <c r="G227" s="148"/>
      <c r="H227" s="325" t="s">
        <v>187</v>
      </c>
      <c r="I227" s="39" t="s">
        <v>767</v>
      </c>
      <c r="J227" s="3"/>
      <c r="K227" s="30"/>
      <c r="L227" s="149"/>
      <c r="M227" s="3"/>
      <c r="N227" s="150"/>
      <c r="O227" s="73"/>
      <c r="P227" s="15"/>
      <c r="Q227" s="15"/>
    </row>
    <row r="228" spans="1:17" ht="15" customHeight="1">
      <c r="A228" s="316"/>
      <c r="B228" s="74"/>
      <c r="C228" s="324" t="s">
        <v>534</v>
      </c>
      <c r="D228" s="327"/>
      <c r="E228" s="48"/>
      <c r="F228" s="141">
        <v>1300</v>
      </c>
      <c r="G228" s="148"/>
      <c r="H228" s="325" t="s">
        <v>188</v>
      </c>
      <c r="I228" s="39" t="s">
        <v>767</v>
      </c>
      <c r="J228" s="3"/>
      <c r="K228" s="30"/>
      <c r="L228" s="149"/>
      <c r="M228" s="3"/>
      <c r="N228" s="150"/>
      <c r="O228" s="73"/>
      <c r="P228" s="15"/>
      <c r="Q228" s="15"/>
    </row>
    <row r="229" spans="1:17" ht="15" customHeight="1">
      <c r="A229" s="314"/>
      <c r="B229" s="74"/>
      <c r="C229" s="324" t="s">
        <v>535</v>
      </c>
      <c r="D229" s="327"/>
      <c r="E229" s="48"/>
      <c r="F229" s="141">
        <v>1271</v>
      </c>
      <c r="G229" s="148"/>
      <c r="H229" s="325" t="s">
        <v>576</v>
      </c>
      <c r="I229" s="39" t="s">
        <v>767</v>
      </c>
      <c r="J229" s="3"/>
      <c r="K229" s="30"/>
      <c r="L229" s="149"/>
      <c r="M229" s="3"/>
      <c r="N229" s="150"/>
      <c r="O229" s="73"/>
      <c r="P229" s="15"/>
      <c r="Q229" s="15"/>
    </row>
    <row r="230" spans="1:17" ht="15" customHeight="1">
      <c r="A230" s="314"/>
      <c r="B230" s="74"/>
      <c r="C230" s="331" t="s">
        <v>536</v>
      </c>
      <c r="D230" s="332"/>
      <c r="E230" s="48"/>
      <c r="F230" s="141">
        <v>1272</v>
      </c>
      <c r="G230" s="148"/>
      <c r="H230" s="325" t="s">
        <v>577</v>
      </c>
      <c r="I230" s="39" t="s">
        <v>767</v>
      </c>
      <c r="J230" s="3"/>
      <c r="K230" s="30"/>
      <c r="L230" s="149"/>
      <c r="M230" s="3"/>
      <c r="N230" s="150"/>
      <c r="O230" s="73"/>
      <c r="P230" s="15"/>
      <c r="Q230" s="15"/>
    </row>
    <row r="231" spans="1:17" ht="15" customHeight="1">
      <c r="A231" s="314"/>
      <c r="B231" s="74"/>
      <c r="C231" s="324" t="s">
        <v>708</v>
      </c>
      <c r="D231" s="327"/>
      <c r="E231" s="48"/>
      <c r="F231" s="141">
        <v>1275</v>
      </c>
      <c r="G231" s="148"/>
      <c r="H231" s="325" t="s">
        <v>709</v>
      </c>
      <c r="I231" s="39" t="s">
        <v>767</v>
      </c>
      <c r="J231" s="3"/>
      <c r="K231" s="30"/>
      <c r="L231" s="149"/>
      <c r="M231" s="3"/>
      <c r="N231" s="150"/>
      <c r="O231" s="73"/>
      <c r="P231" s="15"/>
      <c r="Q231" s="15"/>
    </row>
    <row r="232" spans="1:17" ht="15" customHeight="1">
      <c r="A232" s="314"/>
      <c r="B232" s="74"/>
      <c r="C232" s="324" t="s">
        <v>710</v>
      </c>
      <c r="D232" s="327"/>
      <c r="E232" s="48"/>
      <c r="F232" s="141">
        <v>1229</v>
      </c>
      <c r="G232" s="148"/>
      <c r="H232" s="325" t="s">
        <v>711</v>
      </c>
      <c r="I232" s="39" t="s">
        <v>767</v>
      </c>
      <c r="J232" s="3"/>
      <c r="K232" s="30"/>
      <c r="L232" s="149"/>
      <c r="M232" s="3"/>
      <c r="N232" s="150"/>
      <c r="O232" s="73"/>
      <c r="P232" s="15"/>
      <c r="Q232" s="15"/>
    </row>
    <row r="233" spans="1:17" ht="15" customHeight="1">
      <c r="A233" s="316"/>
      <c r="B233" s="74"/>
      <c r="C233" s="16"/>
      <c r="D233" s="16"/>
      <c r="E233" s="16"/>
      <c r="F233" s="29"/>
      <c r="G233" s="298"/>
      <c r="H233" s="132"/>
      <c r="I233" s="23"/>
      <c r="J233" s="3"/>
      <c r="K233" s="23"/>
      <c r="L233" s="11"/>
      <c r="M233" s="3"/>
      <c r="N233" s="23"/>
      <c r="O233" s="73"/>
      <c r="P233" s="15"/>
      <c r="Q233" s="15"/>
    </row>
    <row r="234" spans="1:17" ht="15" customHeight="1">
      <c r="A234" s="316"/>
      <c r="B234" s="74"/>
      <c r="C234" s="43" t="s">
        <v>480</v>
      </c>
      <c r="D234" s="44"/>
      <c r="E234" s="45"/>
      <c r="F234" s="59" t="s">
        <v>128</v>
      </c>
      <c r="G234" s="298" t="s">
        <v>365</v>
      </c>
      <c r="H234" s="23"/>
      <c r="I234" s="27" t="s">
        <v>11</v>
      </c>
      <c r="J234" s="3"/>
      <c r="K234" s="27" t="s">
        <v>123</v>
      </c>
      <c r="L234" s="27" t="s">
        <v>130</v>
      </c>
      <c r="M234" s="3"/>
      <c r="N234" s="27" t="s">
        <v>132</v>
      </c>
      <c r="O234" s="73"/>
      <c r="P234" s="15"/>
      <c r="Q234" s="15"/>
    </row>
    <row r="235" spans="1:17">
      <c r="A235" s="314"/>
      <c r="B235" s="74"/>
      <c r="C235" s="324" t="s">
        <v>186</v>
      </c>
      <c r="D235" s="47"/>
      <c r="E235" s="48"/>
      <c r="F235" s="36">
        <v>1146</v>
      </c>
      <c r="G235" s="148"/>
      <c r="H235" s="325" t="s">
        <v>157</v>
      </c>
      <c r="I235" s="39" t="s">
        <v>767</v>
      </c>
      <c r="J235" s="3"/>
      <c r="K235" s="30"/>
      <c r="L235" s="149"/>
      <c r="M235" s="3"/>
      <c r="N235" s="150"/>
      <c r="O235" s="73"/>
      <c r="P235" s="15"/>
      <c r="Q235" s="15"/>
    </row>
    <row r="236" spans="1:17">
      <c r="A236" s="314"/>
      <c r="B236" s="74"/>
      <c r="C236" s="324" t="s">
        <v>481</v>
      </c>
      <c r="D236" s="47"/>
      <c r="E236" s="48"/>
      <c r="F236" s="36">
        <v>1148</v>
      </c>
      <c r="G236" s="148"/>
      <c r="H236" s="325" t="s">
        <v>158</v>
      </c>
      <c r="I236" s="39" t="s">
        <v>767</v>
      </c>
      <c r="J236" s="3"/>
      <c r="K236" s="30"/>
      <c r="L236" s="149"/>
      <c r="M236" s="3"/>
      <c r="N236" s="150"/>
      <c r="O236" s="73"/>
      <c r="P236" s="15"/>
      <c r="Q236" s="15"/>
    </row>
    <row r="237" spans="1:17">
      <c r="A237" s="314"/>
      <c r="B237" s="74"/>
      <c r="C237" s="326" t="s">
        <v>482</v>
      </c>
      <c r="D237" s="47"/>
      <c r="E237" s="48"/>
      <c r="F237" s="36">
        <v>1149</v>
      </c>
      <c r="G237" s="148"/>
      <c r="H237" s="325" t="s">
        <v>483</v>
      </c>
      <c r="I237" s="39" t="s">
        <v>767</v>
      </c>
      <c r="J237" s="3"/>
      <c r="K237" s="30"/>
      <c r="L237" s="149"/>
      <c r="M237" s="3"/>
      <c r="N237" s="150"/>
      <c r="O237" s="73"/>
      <c r="P237" s="15"/>
      <c r="Q237" s="15"/>
    </row>
    <row r="238" spans="1:17">
      <c r="A238" s="314"/>
      <c r="B238" s="74"/>
      <c r="C238" s="324" t="s">
        <v>712</v>
      </c>
      <c r="D238" s="47"/>
      <c r="E238" s="48"/>
      <c r="F238" s="36">
        <v>1711</v>
      </c>
      <c r="G238" s="148"/>
      <c r="H238" s="325" t="s">
        <v>578</v>
      </c>
      <c r="I238" s="39" t="s">
        <v>767</v>
      </c>
      <c r="J238" s="3"/>
      <c r="K238" s="30"/>
      <c r="L238" s="149"/>
      <c r="M238" s="3"/>
      <c r="N238" s="150"/>
      <c r="O238" s="73"/>
      <c r="P238" s="15"/>
      <c r="Q238" s="15"/>
    </row>
    <row r="239" spans="1:17">
      <c r="A239" s="314"/>
      <c r="B239" s="74"/>
      <c r="C239" s="324" t="s">
        <v>713</v>
      </c>
      <c r="D239" s="333"/>
      <c r="E239" s="334"/>
      <c r="F239" s="36">
        <v>1279</v>
      </c>
      <c r="G239" s="148"/>
      <c r="H239" s="325" t="s">
        <v>579</v>
      </c>
      <c r="I239" s="39" t="s">
        <v>767</v>
      </c>
      <c r="J239" s="3"/>
      <c r="K239" s="30"/>
      <c r="L239" s="149"/>
      <c r="M239" s="3"/>
      <c r="N239" s="150"/>
      <c r="O239" s="73"/>
      <c r="P239" s="15"/>
      <c r="Q239" s="15"/>
    </row>
    <row r="240" spans="1:17" ht="15" customHeight="1">
      <c r="A240" s="314"/>
      <c r="B240" s="74"/>
      <c r="C240" s="324" t="s">
        <v>714</v>
      </c>
      <c r="D240" s="333"/>
      <c r="E240" s="334"/>
      <c r="F240" s="36">
        <v>1712</v>
      </c>
      <c r="G240" s="148"/>
      <c r="H240" s="325" t="s">
        <v>580</v>
      </c>
      <c r="I240" s="39" t="s">
        <v>767</v>
      </c>
      <c r="J240" s="3"/>
      <c r="K240" s="30"/>
      <c r="L240" s="149"/>
      <c r="M240" s="3"/>
      <c r="N240" s="150"/>
      <c r="O240" s="73"/>
      <c r="P240" s="15"/>
      <c r="Q240" s="15"/>
    </row>
    <row r="241" spans="1:17" ht="15" customHeight="1">
      <c r="A241" s="314"/>
      <c r="B241" s="74"/>
      <c r="C241" s="324" t="s">
        <v>715</v>
      </c>
      <c r="D241" s="333"/>
      <c r="E241" s="334"/>
      <c r="F241" s="36">
        <v>1280</v>
      </c>
      <c r="G241" s="148"/>
      <c r="H241" s="325" t="s">
        <v>581</v>
      </c>
      <c r="I241" s="39" t="s">
        <v>767</v>
      </c>
      <c r="J241" s="3"/>
      <c r="K241" s="30"/>
      <c r="L241" s="149"/>
      <c r="M241" s="3"/>
      <c r="N241" s="150"/>
      <c r="O241" s="73"/>
      <c r="P241" s="15"/>
      <c r="Q241" s="15"/>
    </row>
    <row r="242" spans="1:17" ht="15" customHeight="1">
      <c r="A242" s="314"/>
      <c r="B242" s="74"/>
      <c r="C242" s="324" t="s">
        <v>716</v>
      </c>
      <c r="D242" s="333"/>
      <c r="E242" s="334"/>
      <c r="F242" s="36">
        <v>1281</v>
      </c>
      <c r="G242" s="148"/>
      <c r="H242" s="325" t="s">
        <v>582</v>
      </c>
      <c r="I242" s="39" t="s">
        <v>767</v>
      </c>
      <c r="J242" s="3"/>
      <c r="K242" s="30"/>
      <c r="L242" s="149"/>
      <c r="M242" s="3"/>
      <c r="N242" s="150"/>
      <c r="O242" s="73"/>
      <c r="P242" s="15"/>
      <c r="Q242" s="15"/>
    </row>
    <row r="243" spans="1:17" ht="15" customHeight="1">
      <c r="A243" s="314"/>
      <c r="B243" s="74"/>
      <c r="C243" s="324" t="s">
        <v>717</v>
      </c>
      <c r="D243" s="333"/>
      <c r="E243" s="334"/>
      <c r="F243" s="36">
        <v>1282</v>
      </c>
      <c r="G243" s="148"/>
      <c r="H243" s="325" t="s">
        <v>718</v>
      </c>
      <c r="I243" s="39" t="s">
        <v>767</v>
      </c>
      <c r="J243" s="3"/>
      <c r="K243" s="30"/>
      <c r="L243" s="149"/>
      <c r="M243" s="3"/>
      <c r="N243" s="150"/>
      <c r="O243" s="73"/>
      <c r="P243" s="15"/>
      <c r="Q243" s="15"/>
    </row>
    <row r="244" spans="1:17" ht="15" customHeight="1">
      <c r="A244" s="314"/>
      <c r="B244" s="74"/>
      <c r="C244" s="326" t="s">
        <v>537</v>
      </c>
      <c r="D244" s="333"/>
      <c r="E244" s="334"/>
      <c r="F244" s="36">
        <v>1283</v>
      </c>
      <c r="G244" s="148"/>
      <c r="H244" s="325" t="s">
        <v>583</v>
      </c>
      <c r="I244" s="39" t="s">
        <v>767</v>
      </c>
      <c r="J244" s="3"/>
      <c r="K244" s="30"/>
      <c r="L244" s="149"/>
      <c r="M244" s="3"/>
      <c r="N244" s="150"/>
      <c r="O244" s="73"/>
      <c r="P244" s="15"/>
      <c r="Q244" s="15"/>
    </row>
    <row r="245" spans="1:17" ht="15" customHeight="1">
      <c r="A245" s="314"/>
      <c r="B245" s="74"/>
      <c r="C245" s="324" t="s">
        <v>719</v>
      </c>
      <c r="D245" s="333"/>
      <c r="E245" s="334"/>
      <c r="F245" s="36">
        <v>1284</v>
      </c>
      <c r="G245" s="148"/>
      <c r="H245" s="325" t="s">
        <v>720</v>
      </c>
      <c r="I245" s="39" t="s">
        <v>767</v>
      </c>
      <c r="J245" s="3"/>
      <c r="K245" s="30"/>
      <c r="L245" s="149"/>
      <c r="M245" s="3"/>
      <c r="N245" s="150"/>
      <c r="O245" s="73"/>
      <c r="P245" s="15"/>
      <c r="Q245" s="15"/>
    </row>
    <row r="246" spans="1:17" ht="15" customHeight="1">
      <c r="A246" s="314"/>
      <c r="B246" s="74"/>
      <c r="C246" s="324" t="s">
        <v>721</v>
      </c>
      <c r="D246" s="333"/>
      <c r="E246" s="334"/>
      <c r="F246" s="36">
        <v>1713</v>
      </c>
      <c r="G246" s="148"/>
      <c r="H246" s="325" t="s">
        <v>722</v>
      </c>
      <c r="I246" s="39" t="s">
        <v>767</v>
      </c>
      <c r="J246" s="3"/>
      <c r="K246" s="30"/>
      <c r="L246" s="149"/>
      <c r="M246" s="3"/>
      <c r="N246" s="150"/>
      <c r="O246" s="73"/>
      <c r="P246" s="15"/>
      <c r="Q246" s="15"/>
    </row>
    <row r="247" spans="1:17" ht="15" customHeight="1">
      <c r="A247" s="314"/>
      <c r="B247" s="74"/>
      <c r="C247" s="324" t="s">
        <v>723</v>
      </c>
      <c r="D247" s="333"/>
      <c r="E247" s="334"/>
      <c r="F247" s="36">
        <v>1285</v>
      </c>
      <c r="G247" s="148"/>
      <c r="H247" s="325" t="s">
        <v>724</v>
      </c>
      <c r="I247" s="39" t="s">
        <v>767</v>
      </c>
      <c r="J247" s="3"/>
      <c r="K247" s="30"/>
      <c r="L247" s="149"/>
      <c r="M247" s="3"/>
      <c r="N247" s="150"/>
      <c r="O247" s="73"/>
      <c r="P247" s="15"/>
      <c r="Q247" s="15"/>
    </row>
    <row r="248" spans="1:17" ht="15" customHeight="1">
      <c r="A248" s="314"/>
      <c r="B248" s="74"/>
      <c r="C248" s="326" t="s">
        <v>538</v>
      </c>
      <c r="D248" s="333"/>
      <c r="E248" s="334"/>
      <c r="F248" s="36">
        <v>1286</v>
      </c>
      <c r="G248" s="148"/>
      <c r="H248" s="325" t="s">
        <v>725</v>
      </c>
      <c r="I248" s="39" t="s">
        <v>767</v>
      </c>
      <c r="J248" s="3"/>
      <c r="K248" s="30"/>
      <c r="L248" s="149"/>
      <c r="M248" s="3"/>
      <c r="N248" s="150"/>
      <c r="O248" s="73"/>
      <c r="P248" s="3"/>
      <c r="Q248" s="15"/>
    </row>
    <row r="249" spans="1:17" ht="15" customHeight="1">
      <c r="A249" s="314"/>
      <c r="B249" s="74"/>
      <c r="C249" s="324" t="s">
        <v>726</v>
      </c>
      <c r="D249" s="333"/>
      <c r="E249" s="334"/>
      <c r="F249" s="36">
        <v>1287</v>
      </c>
      <c r="G249" s="148"/>
      <c r="H249" s="325" t="s">
        <v>727</v>
      </c>
      <c r="I249" s="39" t="s">
        <v>767</v>
      </c>
      <c r="J249" s="3"/>
      <c r="K249" s="30"/>
      <c r="L249" s="149"/>
      <c r="M249" s="3"/>
      <c r="N249" s="150"/>
      <c r="O249" s="73"/>
      <c r="P249" s="3"/>
      <c r="Q249" s="15"/>
    </row>
    <row r="250" spans="1:17" ht="15" customHeight="1">
      <c r="A250" s="314"/>
      <c r="B250" s="74"/>
      <c r="C250" s="324" t="s">
        <v>728</v>
      </c>
      <c r="D250" s="333"/>
      <c r="E250" s="334"/>
      <c r="F250" s="36">
        <v>1714</v>
      </c>
      <c r="G250" s="148"/>
      <c r="H250" s="325" t="s">
        <v>729</v>
      </c>
      <c r="I250" s="39" t="s">
        <v>767</v>
      </c>
      <c r="J250" s="3"/>
      <c r="K250" s="30"/>
      <c r="L250" s="149"/>
      <c r="M250" s="3"/>
      <c r="N250" s="150"/>
      <c r="O250" s="73"/>
      <c r="P250" s="3"/>
      <c r="Q250" s="15"/>
    </row>
    <row r="251" spans="1:17" ht="15" customHeight="1">
      <c r="A251" s="314"/>
      <c r="B251" s="74"/>
      <c r="C251" s="16"/>
      <c r="D251" s="16"/>
      <c r="E251" s="16"/>
      <c r="F251" s="29"/>
      <c r="G251" s="298"/>
      <c r="H251" s="132"/>
      <c r="I251" s="23"/>
      <c r="J251" s="3"/>
      <c r="K251" s="23"/>
      <c r="L251" s="11"/>
      <c r="M251" s="3"/>
      <c r="N251" s="23"/>
      <c r="O251" s="73"/>
      <c r="P251" s="3"/>
      <c r="Q251" s="15"/>
    </row>
    <row r="252" spans="1:17" ht="15" customHeight="1">
      <c r="A252" s="314"/>
      <c r="B252" s="74"/>
      <c r="C252" s="43" t="s">
        <v>484</v>
      </c>
      <c r="D252" s="44"/>
      <c r="E252" s="45"/>
      <c r="F252" s="59" t="s">
        <v>128</v>
      </c>
      <c r="G252" s="298" t="s">
        <v>365</v>
      </c>
      <c r="H252" s="23"/>
      <c r="I252" s="27" t="s">
        <v>11</v>
      </c>
      <c r="J252" s="3"/>
      <c r="K252" s="27" t="s">
        <v>123</v>
      </c>
      <c r="L252" s="27" t="s">
        <v>130</v>
      </c>
      <c r="M252" s="3"/>
      <c r="N252" s="27" t="s">
        <v>132</v>
      </c>
      <c r="O252" s="73"/>
      <c r="P252" s="15"/>
      <c r="Q252" s="15"/>
    </row>
    <row r="253" spans="1:17" ht="15" customHeight="1">
      <c r="A253" s="314"/>
      <c r="B253" s="317"/>
      <c r="C253" s="324" t="s">
        <v>485</v>
      </c>
      <c r="D253" s="327"/>
      <c r="E253" s="48"/>
      <c r="F253" s="336"/>
      <c r="G253" s="337"/>
      <c r="H253" s="325"/>
      <c r="I253" s="337"/>
      <c r="J253" s="338"/>
      <c r="K253" s="337"/>
      <c r="L253" s="337"/>
      <c r="M253" s="339"/>
      <c r="N253" s="337"/>
      <c r="O253" s="340"/>
      <c r="P253" s="3"/>
      <c r="Q253" s="15"/>
    </row>
    <row r="254" spans="1:17" ht="15" customHeight="1">
      <c r="A254" s="314"/>
      <c r="B254" s="317"/>
      <c r="C254" s="326" t="s">
        <v>486</v>
      </c>
      <c r="D254" s="327"/>
      <c r="E254" s="48"/>
      <c r="F254" s="36">
        <v>1178</v>
      </c>
      <c r="G254" s="149"/>
      <c r="H254" s="325" t="s">
        <v>487</v>
      </c>
      <c r="I254" s="39" t="s">
        <v>767</v>
      </c>
      <c r="J254" s="338"/>
      <c r="K254" s="30"/>
      <c r="L254" s="149"/>
      <c r="M254" s="338"/>
      <c r="N254" s="315"/>
      <c r="O254" s="340"/>
      <c r="P254" s="3"/>
      <c r="Q254" s="15"/>
    </row>
    <row r="255" spans="1:17" ht="15" customHeight="1">
      <c r="A255" s="314"/>
      <c r="B255" s="317"/>
      <c r="C255" s="326" t="s">
        <v>488</v>
      </c>
      <c r="D255" s="327"/>
      <c r="E255" s="48"/>
      <c r="F255" s="36">
        <v>1179</v>
      </c>
      <c r="G255" s="149"/>
      <c r="H255" s="325" t="s">
        <v>489</v>
      </c>
      <c r="I255" s="39" t="s">
        <v>767</v>
      </c>
      <c r="J255" s="338"/>
      <c r="K255" s="30"/>
      <c r="L255" s="149"/>
      <c r="M255" s="338"/>
      <c r="N255" s="315"/>
      <c r="O255" s="340"/>
      <c r="P255" s="3"/>
      <c r="Q255" s="15"/>
    </row>
    <row r="256" spans="1:17" ht="15" customHeight="1">
      <c r="A256" s="314"/>
      <c r="B256" s="317"/>
      <c r="C256" s="326" t="s">
        <v>490</v>
      </c>
      <c r="D256" s="327"/>
      <c r="E256" s="48"/>
      <c r="F256" s="36">
        <v>1180</v>
      </c>
      <c r="G256" s="149"/>
      <c r="H256" s="325" t="s">
        <v>491</v>
      </c>
      <c r="I256" s="39" t="s">
        <v>767</v>
      </c>
      <c r="J256" s="338"/>
      <c r="K256" s="30"/>
      <c r="L256" s="149"/>
      <c r="M256" s="338"/>
      <c r="N256" s="315"/>
      <c r="O256" s="340"/>
      <c r="P256" s="3"/>
      <c r="Q256" s="15"/>
    </row>
    <row r="257" spans="1:17" ht="15" customHeight="1">
      <c r="A257" s="314"/>
      <c r="B257" s="317"/>
      <c r="C257" s="326" t="s">
        <v>492</v>
      </c>
      <c r="D257" s="327"/>
      <c r="E257" s="48"/>
      <c r="F257" s="36">
        <v>1181</v>
      </c>
      <c r="G257" s="149"/>
      <c r="H257" s="325" t="s">
        <v>493</v>
      </c>
      <c r="I257" s="39" t="s">
        <v>767</v>
      </c>
      <c r="J257" s="338"/>
      <c r="K257" s="30"/>
      <c r="L257" s="149"/>
      <c r="M257" s="338"/>
      <c r="N257" s="315"/>
      <c r="O257" s="340"/>
      <c r="P257" s="3"/>
      <c r="Q257" s="15"/>
    </row>
    <row r="258" spans="1:17" ht="15" customHeight="1">
      <c r="A258" s="314"/>
      <c r="B258" s="317"/>
      <c r="C258" s="326" t="s">
        <v>494</v>
      </c>
      <c r="D258" s="327"/>
      <c r="E258" s="48"/>
      <c r="F258" s="36">
        <v>1182</v>
      </c>
      <c r="G258" s="149"/>
      <c r="H258" s="325" t="s">
        <v>495</v>
      </c>
      <c r="I258" s="39" t="s">
        <v>767</v>
      </c>
      <c r="J258" s="338"/>
      <c r="K258" s="30"/>
      <c r="L258" s="149"/>
      <c r="M258" s="338"/>
      <c r="N258" s="315"/>
      <c r="O258" s="340"/>
      <c r="P258" s="3"/>
      <c r="Q258" s="15"/>
    </row>
    <row r="259" spans="1:17" ht="15" customHeight="1">
      <c r="A259" s="314"/>
      <c r="B259" s="317"/>
      <c r="C259" s="326" t="s">
        <v>496</v>
      </c>
      <c r="D259" s="327"/>
      <c r="E259" s="48"/>
      <c r="F259" s="36">
        <v>1183</v>
      </c>
      <c r="G259" s="149"/>
      <c r="H259" s="325" t="s">
        <v>497</v>
      </c>
      <c r="I259" s="39" t="s">
        <v>767</v>
      </c>
      <c r="J259" s="338"/>
      <c r="K259" s="30"/>
      <c r="L259" s="149"/>
      <c r="M259" s="338"/>
      <c r="N259" s="315"/>
      <c r="O259" s="340"/>
      <c r="P259" s="3"/>
      <c r="Q259" s="15"/>
    </row>
    <row r="260" spans="1:17" ht="15" customHeight="1">
      <c r="A260" s="314"/>
      <c r="B260" s="317"/>
      <c r="C260" s="324" t="s">
        <v>498</v>
      </c>
      <c r="D260" s="327"/>
      <c r="E260" s="48"/>
      <c r="F260" s="336"/>
      <c r="G260" s="337"/>
      <c r="H260" s="325"/>
      <c r="I260" s="337"/>
      <c r="J260" s="338"/>
      <c r="K260" s="337"/>
      <c r="L260" s="337"/>
      <c r="M260" s="339"/>
      <c r="N260" s="337"/>
      <c r="O260" s="340"/>
      <c r="P260" s="3"/>
      <c r="Q260" s="15"/>
    </row>
    <row r="261" spans="1:17" ht="15" customHeight="1">
      <c r="A261" s="314"/>
      <c r="B261" s="317"/>
      <c r="C261" s="326" t="s">
        <v>499</v>
      </c>
      <c r="D261" s="327"/>
      <c r="E261" s="48"/>
      <c r="F261" s="36">
        <v>1184</v>
      </c>
      <c r="G261" s="149"/>
      <c r="H261" s="325" t="s">
        <v>500</v>
      </c>
      <c r="I261" s="39" t="s">
        <v>767</v>
      </c>
      <c r="J261" s="338"/>
      <c r="K261" s="30"/>
      <c r="L261" s="149"/>
      <c r="M261" s="338"/>
      <c r="N261" s="315"/>
      <c r="O261" s="340"/>
      <c r="P261" s="3"/>
      <c r="Q261" s="15"/>
    </row>
    <row r="262" spans="1:17" ht="15" customHeight="1">
      <c r="A262" s="314"/>
      <c r="B262" s="317"/>
      <c r="C262" s="326" t="s">
        <v>501</v>
      </c>
      <c r="D262" s="327"/>
      <c r="E262" s="48"/>
      <c r="F262" s="36">
        <v>1185</v>
      </c>
      <c r="G262" s="149"/>
      <c r="H262" s="325" t="s">
        <v>502</v>
      </c>
      <c r="I262" s="39" t="s">
        <v>767</v>
      </c>
      <c r="J262" s="338"/>
      <c r="K262" s="30"/>
      <c r="L262" s="149"/>
      <c r="M262" s="338"/>
      <c r="N262" s="315"/>
      <c r="O262" s="340"/>
      <c r="P262" s="3"/>
      <c r="Q262" s="15"/>
    </row>
    <row r="263" spans="1:17" ht="15" customHeight="1">
      <c r="A263" s="314"/>
      <c r="B263" s="317"/>
      <c r="C263" s="326" t="s">
        <v>503</v>
      </c>
      <c r="D263" s="327"/>
      <c r="E263" s="48"/>
      <c r="F263" s="36">
        <v>1186</v>
      </c>
      <c r="G263" s="149"/>
      <c r="H263" s="325" t="s">
        <v>504</v>
      </c>
      <c r="I263" s="39" t="s">
        <v>767</v>
      </c>
      <c r="J263" s="338"/>
      <c r="K263" s="30"/>
      <c r="L263" s="149"/>
      <c r="M263" s="338"/>
      <c r="N263" s="315"/>
      <c r="O263" s="340"/>
      <c r="P263" s="3"/>
      <c r="Q263" s="15"/>
    </row>
    <row r="264" spans="1:17" ht="15" customHeight="1">
      <c r="A264" s="314"/>
      <c r="B264" s="317"/>
      <c r="C264" s="326" t="s">
        <v>505</v>
      </c>
      <c r="D264" s="327"/>
      <c r="E264" s="48"/>
      <c r="F264" s="36">
        <v>1187</v>
      </c>
      <c r="G264" s="149"/>
      <c r="H264" s="325" t="s">
        <v>506</v>
      </c>
      <c r="I264" s="39" t="s">
        <v>767</v>
      </c>
      <c r="J264" s="338"/>
      <c r="K264" s="30"/>
      <c r="L264" s="149"/>
      <c r="M264" s="338"/>
      <c r="N264" s="315"/>
      <c r="O264" s="340"/>
      <c r="P264" s="15"/>
      <c r="Q264" s="15"/>
    </row>
    <row r="265" spans="1:17" ht="15" customHeight="1">
      <c r="A265" s="314"/>
      <c r="B265" s="74"/>
      <c r="C265" s="46" t="s">
        <v>507</v>
      </c>
      <c r="D265" s="47"/>
      <c r="E265" s="48"/>
      <c r="F265" s="32"/>
      <c r="G265" s="31"/>
      <c r="H265" s="23"/>
      <c r="I265" s="31"/>
      <c r="J265" s="3"/>
      <c r="K265" s="31"/>
      <c r="L265" s="31"/>
      <c r="M265" s="25"/>
      <c r="N265" s="31"/>
      <c r="O265" s="73"/>
      <c r="P265" s="15"/>
      <c r="Q265" s="15"/>
    </row>
    <row r="266" spans="1:17" s="342" customFormat="1" ht="15" customHeight="1">
      <c r="A266" s="335"/>
      <c r="B266" s="74"/>
      <c r="C266" s="142" t="s">
        <v>508</v>
      </c>
      <c r="D266" s="47"/>
      <c r="E266" s="48"/>
      <c r="F266" s="36">
        <v>1188</v>
      </c>
      <c r="G266" s="148"/>
      <c r="H266" s="23" t="s">
        <v>509</v>
      </c>
      <c r="I266" s="39" t="s">
        <v>767</v>
      </c>
      <c r="J266" s="3"/>
      <c r="K266" s="30"/>
      <c r="L266" s="149"/>
      <c r="M266" s="3"/>
      <c r="N266" s="150"/>
      <c r="O266" s="73"/>
      <c r="P266" s="341"/>
      <c r="Q266" s="341"/>
    </row>
    <row r="267" spans="1:17" s="342" customFormat="1" ht="15" customHeight="1">
      <c r="A267" s="335"/>
      <c r="B267" s="74"/>
      <c r="C267" s="142" t="s">
        <v>510</v>
      </c>
      <c r="D267" s="47"/>
      <c r="E267" s="48"/>
      <c r="F267" s="36">
        <v>1189</v>
      </c>
      <c r="G267" s="148"/>
      <c r="H267" s="23" t="s">
        <v>511</v>
      </c>
      <c r="I267" s="39" t="s">
        <v>767</v>
      </c>
      <c r="J267" s="3"/>
      <c r="K267" s="30"/>
      <c r="L267" s="149"/>
      <c r="M267" s="3"/>
      <c r="N267" s="150"/>
      <c r="O267" s="73"/>
      <c r="P267" s="341"/>
      <c r="Q267" s="341"/>
    </row>
    <row r="268" spans="1:17" s="342" customFormat="1" ht="15" customHeight="1">
      <c r="A268" s="335"/>
      <c r="B268" s="74"/>
      <c r="C268" s="302" t="s">
        <v>512</v>
      </c>
      <c r="D268" s="303"/>
      <c r="E268" s="304"/>
      <c r="F268" s="32"/>
      <c r="G268" s="31"/>
      <c r="H268" s="23"/>
      <c r="I268" s="31"/>
      <c r="J268" s="3"/>
      <c r="K268" s="31"/>
      <c r="L268" s="31"/>
      <c r="M268" s="25"/>
      <c r="N268" s="31"/>
      <c r="O268" s="73"/>
      <c r="P268" s="341"/>
      <c r="Q268" s="341"/>
    </row>
    <row r="269" spans="1:17" s="342" customFormat="1" ht="15" customHeight="1">
      <c r="A269" s="335"/>
      <c r="B269" s="74"/>
      <c r="C269" s="142" t="s">
        <v>499</v>
      </c>
      <c r="D269" s="47"/>
      <c r="E269" s="48"/>
      <c r="F269" s="36">
        <v>1190</v>
      </c>
      <c r="G269" s="148"/>
      <c r="H269" s="23" t="s">
        <v>513</v>
      </c>
      <c r="I269" s="39" t="s">
        <v>767</v>
      </c>
      <c r="J269" s="3"/>
      <c r="K269" s="30"/>
      <c r="L269" s="149"/>
      <c r="M269" s="3"/>
      <c r="N269" s="150"/>
      <c r="O269" s="73"/>
      <c r="P269" s="341"/>
      <c r="Q269" s="341"/>
    </row>
    <row r="270" spans="1:17" s="342" customFormat="1" ht="15" customHeight="1">
      <c r="A270" s="335"/>
      <c r="B270" s="74"/>
      <c r="C270" s="142" t="s">
        <v>501</v>
      </c>
      <c r="D270" s="47"/>
      <c r="E270" s="48"/>
      <c r="F270" s="36">
        <v>1191</v>
      </c>
      <c r="G270" s="148"/>
      <c r="H270" s="23" t="s">
        <v>514</v>
      </c>
      <c r="I270" s="39" t="s">
        <v>767</v>
      </c>
      <c r="J270" s="3"/>
      <c r="K270" s="30"/>
      <c r="L270" s="149"/>
      <c r="M270" s="3"/>
      <c r="N270" s="150"/>
      <c r="O270" s="73"/>
      <c r="P270" s="341"/>
      <c r="Q270" s="341"/>
    </row>
    <row r="271" spans="1:17" s="342" customFormat="1" ht="15" customHeight="1">
      <c r="A271" s="335"/>
      <c r="B271" s="74"/>
      <c r="C271" s="142" t="s">
        <v>515</v>
      </c>
      <c r="D271" s="47"/>
      <c r="E271" s="48"/>
      <c r="F271" s="36">
        <v>1192</v>
      </c>
      <c r="G271" s="148"/>
      <c r="H271" s="23" t="s">
        <v>516</v>
      </c>
      <c r="I271" s="39" t="s">
        <v>767</v>
      </c>
      <c r="J271" s="3"/>
      <c r="K271" s="30"/>
      <c r="L271" s="149"/>
      <c r="M271" s="3"/>
      <c r="N271" s="150"/>
      <c r="O271" s="73"/>
      <c r="P271" s="341"/>
      <c r="Q271" s="341"/>
    </row>
    <row r="272" spans="1:17" s="342" customFormat="1" ht="15" customHeight="1">
      <c r="A272" s="335"/>
      <c r="B272" s="74"/>
      <c r="C272" s="142" t="s">
        <v>517</v>
      </c>
      <c r="D272" s="47"/>
      <c r="E272" s="48"/>
      <c r="F272" s="36">
        <v>1193</v>
      </c>
      <c r="G272" s="148"/>
      <c r="H272" s="23" t="s">
        <v>518</v>
      </c>
      <c r="I272" s="39" t="s">
        <v>767</v>
      </c>
      <c r="J272" s="3"/>
      <c r="K272" s="30"/>
      <c r="L272" s="149"/>
      <c r="M272" s="3"/>
      <c r="N272" s="150"/>
      <c r="O272" s="73"/>
      <c r="P272" s="341"/>
      <c r="Q272" s="341"/>
    </row>
    <row r="273" spans="1:17" s="342" customFormat="1" ht="15" customHeight="1">
      <c r="A273" s="335"/>
      <c r="B273" s="74"/>
      <c r="C273" s="46" t="s">
        <v>539</v>
      </c>
      <c r="D273" s="47"/>
      <c r="E273" s="48"/>
      <c r="F273" s="32"/>
      <c r="G273" s="31"/>
      <c r="H273" s="23"/>
      <c r="I273" s="31"/>
      <c r="J273" s="3"/>
      <c r="K273" s="31"/>
      <c r="L273" s="31"/>
      <c r="M273" s="25"/>
      <c r="N273" s="31"/>
      <c r="O273" s="73"/>
      <c r="P273" s="341"/>
      <c r="Q273" s="341"/>
    </row>
    <row r="274" spans="1:17" s="342" customFormat="1" ht="15" customHeight="1">
      <c r="A274" s="335"/>
      <c r="B274" s="74"/>
      <c r="C274" s="142" t="s">
        <v>499</v>
      </c>
      <c r="D274" s="47"/>
      <c r="E274" s="48"/>
      <c r="F274" s="36">
        <v>1194</v>
      </c>
      <c r="G274" s="148"/>
      <c r="H274" s="23" t="s">
        <v>584</v>
      </c>
      <c r="I274" s="39" t="s">
        <v>767</v>
      </c>
      <c r="J274" s="3"/>
      <c r="K274" s="30"/>
      <c r="L274" s="149"/>
      <c r="M274" s="3"/>
      <c r="N274" s="150"/>
      <c r="O274" s="73"/>
      <c r="P274" s="341"/>
      <c r="Q274" s="341"/>
    </row>
    <row r="275" spans="1:17" s="342" customFormat="1" ht="15" customHeight="1">
      <c r="A275" s="335"/>
      <c r="B275" s="74"/>
      <c r="C275" s="142" t="s">
        <v>501</v>
      </c>
      <c r="D275" s="47"/>
      <c r="E275" s="48"/>
      <c r="F275" s="36">
        <v>1195</v>
      </c>
      <c r="G275" s="148"/>
      <c r="H275" s="23" t="s">
        <v>585</v>
      </c>
      <c r="I275" s="39" t="s">
        <v>767</v>
      </c>
      <c r="J275" s="3"/>
      <c r="K275" s="30"/>
      <c r="L275" s="149"/>
      <c r="M275" s="3"/>
      <c r="N275" s="150"/>
      <c r="O275" s="73"/>
      <c r="P275" s="341"/>
      <c r="Q275" s="341"/>
    </row>
    <row r="276" spans="1:17" s="342" customFormat="1" ht="15" customHeight="1">
      <c r="A276" s="335"/>
      <c r="B276" s="74"/>
      <c r="C276" s="142" t="s">
        <v>515</v>
      </c>
      <c r="D276" s="47"/>
      <c r="E276" s="48"/>
      <c r="F276" s="36">
        <v>1196</v>
      </c>
      <c r="G276" s="148"/>
      <c r="H276" s="23" t="s">
        <v>586</v>
      </c>
      <c r="I276" s="39" t="s">
        <v>767</v>
      </c>
      <c r="J276" s="3"/>
      <c r="K276" s="30"/>
      <c r="L276" s="149"/>
      <c r="M276" s="3"/>
      <c r="N276" s="150"/>
      <c r="O276" s="73"/>
      <c r="P276" s="341"/>
      <c r="Q276" s="341"/>
    </row>
    <row r="277" spans="1:17" s="342" customFormat="1" ht="15" customHeight="1">
      <c r="A277" s="335"/>
      <c r="B277" s="74"/>
      <c r="C277" s="142" t="s">
        <v>517</v>
      </c>
      <c r="D277" s="47"/>
      <c r="E277" s="48"/>
      <c r="F277" s="36">
        <v>1197</v>
      </c>
      <c r="G277" s="148"/>
      <c r="H277" s="23" t="s">
        <v>587</v>
      </c>
      <c r="I277" s="39" t="s">
        <v>767</v>
      </c>
      <c r="J277" s="3"/>
      <c r="K277" s="30"/>
      <c r="L277" s="149"/>
      <c r="M277" s="3"/>
      <c r="N277" s="150"/>
      <c r="O277" s="73"/>
      <c r="P277" s="341"/>
      <c r="Q277" s="341"/>
    </row>
    <row r="278" spans="1:17" ht="15" customHeight="1">
      <c r="A278" s="314"/>
      <c r="B278" s="74"/>
      <c r="C278" s="16"/>
      <c r="D278" s="16"/>
      <c r="E278" s="16"/>
      <c r="F278" s="29"/>
      <c r="G278" s="298"/>
      <c r="H278" s="132"/>
      <c r="I278" s="23"/>
      <c r="J278" s="3"/>
      <c r="K278" s="23"/>
      <c r="L278" s="11"/>
      <c r="M278" s="3"/>
      <c r="N278" s="23"/>
      <c r="O278" s="73"/>
      <c r="P278" s="15"/>
      <c r="Q278" s="15"/>
    </row>
    <row r="279" spans="1:17" ht="15" customHeight="1">
      <c r="A279" s="314"/>
      <c r="B279" s="74"/>
      <c r="C279" s="43" t="s">
        <v>540</v>
      </c>
      <c r="D279" s="44"/>
      <c r="E279" s="45"/>
      <c r="F279" s="59" t="s">
        <v>128</v>
      </c>
      <c r="G279" s="298" t="s">
        <v>365</v>
      </c>
      <c r="H279" s="23"/>
      <c r="I279" s="27" t="s">
        <v>11</v>
      </c>
      <c r="J279" s="3"/>
      <c r="K279" s="27" t="s">
        <v>123</v>
      </c>
      <c r="L279" s="27" t="s">
        <v>130</v>
      </c>
      <c r="M279" s="3"/>
      <c r="N279" s="27" t="s">
        <v>132</v>
      </c>
      <c r="O279" s="73"/>
      <c r="P279" s="15"/>
      <c r="Q279" s="15"/>
    </row>
    <row r="280" spans="1:17" ht="15" customHeight="1">
      <c r="A280" s="314"/>
      <c r="B280" s="74"/>
      <c r="C280" s="324" t="s">
        <v>541</v>
      </c>
      <c r="D280" s="333"/>
      <c r="E280" s="334"/>
      <c r="F280" s="36">
        <v>1296</v>
      </c>
      <c r="G280" s="148"/>
      <c r="H280" s="325" t="s">
        <v>519</v>
      </c>
      <c r="I280" s="39" t="s">
        <v>767</v>
      </c>
      <c r="J280" s="338"/>
      <c r="K280" s="30"/>
      <c r="L280" s="149"/>
      <c r="M280" s="338"/>
      <c r="N280" s="315"/>
      <c r="O280" s="73"/>
      <c r="P280" s="15"/>
      <c r="Q280" s="15"/>
    </row>
    <row r="281" spans="1:17" ht="15" customHeight="1">
      <c r="A281" s="314"/>
      <c r="B281" s="74"/>
      <c r="C281" s="324" t="s">
        <v>730</v>
      </c>
      <c r="D281" s="333"/>
      <c r="E281" s="334"/>
      <c r="F281" s="36">
        <v>1298</v>
      </c>
      <c r="G281" s="299"/>
      <c r="H281" s="325" t="s">
        <v>731</v>
      </c>
      <c r="I281" s="39" t="s">
        <v>767</v>
      </c>
      <c r="J281" s="338"/>
      <c r="K281" s="30"/>
      <c r="L281" s="149"/>
      <c r="M281" s="338"/>
      <c r="N281" s="315"/>
      <c r="O281" s="73"/>
      <c r="P281" s="15"/>
      <c r="Q281" s="15"/>
    </row>
    <row r="282" spans="1:17" ht="15" customHeight="1">
      <c r="A282" s="314"/>
      <c r="B282" s="122"/>
      <c r="C282" s="102"/>
      <c r="D282" s="102"/>
      <c r="E282" s="102"/>
      <c r="F282" s="123"/>
      <c r="G282" s="102"/>
      <c r="H282" s="134"/>
      <c r="I282" s="102"/>
      <c r="J282" s="104"/>
      <c r="K282" s="104"/>
      <c r="L282" s="102"/>
      <c r="M282" s="104"/>
      <c r="N282" s="102"/>
      <c r="O282" s="115"/>
      <c r="P282" s="15"/>
      <c r="Q282" s="15"/>
    </row>
    <row r="283" spans="1:17" ht="15" customHeight="1">
      <c r="A283" s="314"/>
      <c r="B283" s="51" t="s">
        <v>118</v>
      </c>
      <c r="C283" s="52"/>
      <c r="D283" s="52"/>
      <c r="E283" s="52"/>
      <c r="F283" s="52"/>
      <c r="G283" s="52"/>
      <c r="H283" s="69"/>
      <c r="I283" s="52"/>
      <c r="J283" s="52"/>
      <c r="K283" s="52"/>
      <c r="L283" s="52"/>
      <c r="M283" s="52"/>
      <c r="N283" s="52"/>
      <c r="O283" s="53"/>
      <c r="P283" s="15"/>
      <c r="Q283" s="15"/>
    </row>
    <row r="284" spans="1:17" ht="15" customHeight="1">
      <c r="A284" s="314"/>
      <c r="B284" s="135"/>
      <c r="C284" s="136"/>
      <c r="D284" s="136"/>
      <c r="E284" s="138"/>
      <c r="F284" s="137"/>
      <c r="G284" s="138"/>
      <c r="H284" s="139"/>
      <c r="I284" s="138"/>
      <c r="J284" s="138"/>
      <c r="K284" s="138"/>
      <c r="L284" s="138"/>
      <c r="M284" s="138"/>
      <c r="N284" s="138"/>
      <c r="O284" s="140"/>
      <c r="P284" s="15"/>
      <c r="Q284" s="15"/>
    </row>
    <row r="285" spans="1:17" ht="15" customHeight="1">
      <c r="A285" s="314"/>
      <c r="B285" s="82"/>
      <c r="C285" s="4"/>
      <c r="D285" s="4"/>
      <c r="E285" s="298" t="s">
        <v>125</v>
      </c>
      <c r="F285" s="298"/>
      <c r="G285" s="26" t="s">
        <v>125</v>
      </c>
      <c r="H285" s="70"/>
      <c r="I285" s="27"/>
      <c r="J285" s="1"/>
      <c r="K285" s="1"/>
      <c r="L285" s="4"/>
      <c r="M285" s="1"/>
      <c r="N285" s="1"/>
      <c r="O285" s="83"/>
      <c r="P285" s="15"/>
      <c r="Q285" s="15"/>
    </row>
    <row r="286" spans="1:17" ht="15" customHeight="1">
      <c r="A286" s="314"/>
      <c r="B286" s="82"/>
      <c r="C286" s="61" t="s">
        <v>542</v>
      </c>
      <c r="D286" s="62"/>
      <c r="E286" s="298" t="s">
        <v>771</v>
      </c>
      <c r="F286" s="42" t="s">
        <v>128</v>
      </c>
      <c r="G286" s="26" t="s">
        <v>124</v>
      </c>
      <c r="H286" s="70"/>
      <c r="I286" s="27" t="s">
        <v>11</v>
      </c>
      <c r="J286" s="1"/>
      <c r="K286" s="1"/>
      <c r="L286" s="298" t="s">
        <v>129</v>
      </c>
      <c r="M286" s="1"/>
      <c r="N286" s="27" t="s">
        <v>132</v>
      </c>
      <c r="O286" s="83"/>
      <c r="P286" s="15"/>
      <c r="Q286" s="15"/>
    </row>
    <row r="287" spans="1:17" ht="15" customHeight="1">
      <c r="A287" s="314"/>
      <c r="B287" s="82"/>
      <c r="C287" s="99" t="s">
        <v>133</v>
      </c>
      <c r="D287" s="108"/>
      <c r="E287" s="147" t="s">
        <v>768</v>
      </c>
      <c r="F287" s="141">
        <v>1166</v>
      </c>
      <c r="G287" s="60" t="s">
        <v>523</v>
      </c>
      <c r="H287" s="343" t="s">
        <v>588</v>
      </c>
      <c r="I287" s="39" t="s">
        <v>772</v>
      </c>
      <c r="J287" s="1"/>
      <c r="K287" s="1"/>
      <c r="L287" s="149"/>
      <c r="M287" s="1"/>
      <c r="N287" s="150"/>
      <c r="O287" s="83"/>
      <c r="P287" s="15"/>
      <c r="Q287" s="15"/>
    </row>
    <row r="288" spans="1:17" ht="15" customHeight="1">
      <c r="A288" s="314"/>
      <c r="B288" s="82"/>
      <c r="C288" s="99" t="s">
        <v>134</v>
      </c>
      <c r="D288" s="108"/>
      <c r="E288" s="147" t="s">
        <v>768</v>
      </c>
      <c r="F288" s="141">
        <v>1167</v>
      </c>
      <c r="G288" s="60" t="s">
        <v>523</v>
      </c>
      <c r="H288" s="325" t="s">
        <v>589</v>
      </c>
      <c r="I288" s="39" t="s">
        <v>773</v>
      </c>
      <c r="J288" s="1"/>
      <c r="K288" s="1"/>
      <c r="L288" s="149"/>
      <c r="M288" s="1"/>
      <c r="N288" s="150"/>
      <c r="O288" s="83"/>
      <c r="P288" s="15"/>
      <c r="Q288" s="15"/>
    </row>
    <row r="289" spans="1:17" ht="15" customHeight="1">
      <c r="A289" s="314"/>
      <c r="B289" s="82"/>
      <c r="C289" s="99" t="s">
        <v>135</v>
      </c>
      <c r="D289" s="108"/>
      <c r="E289" s="147" t="s">
        <v>768</v>
      </c>
      <c r="F289" s="141">
        <v>1168</v>
      </c>
      <c r="G289" s="60" t="s">
        <v>523</v>
      </c>
      <c r="H289" s="325" t="s">
        <v>590</v>
      </c>
      <c r="I289" s="39" t="s">
        <v>774</v>
      </c>
      <c r="J289" s="1"/>
      <c r="K289" s="1"/>
      <c r="L289" s="149"/>
      <c r="M289" s="1"/>
      <c r="N289" s="150"/>
      <c r="O289" s="83"/>
      <c r="P289" s="15"/>
      <c r="Q289" s="15"/>
    </row>
    <row r="290" spans="1:17" ht="15" customHeight="1">
      <c r="A290" s="314"/>
      <c r="B290" s="82"/>
      <c r="C290" s="99" t="s">
        <v>136</v>
      </c>
      <c r="D290" s="108"/>
      <c r="E290" s="147" t="s">
        <v>768</v>
      </c>
      <c r="F290" s="141">
        <v>1169</v>
      </c>
      <c r="G290" s="60" t="s">
        <v>523</v>
      </c>
      <c r="H290" s="325" t="s">
        <v>591</v>
      </c>
      <c r="I290" s="39" t="s">
        <v>774</v>
      </c>
      <c r="J290" s="1"/>
      <c r="K290" s="1"/>
      <c r="L290" s="149"/>
      <c r="M290" s="1"/>
      <c r="N290" s="150"/>
      <c r="O290" s="83"/>
      <c r="P290" s="15"/>
      <c r="Q290" s="15"/>
    </row>
    <row r="291" spans="1:17" ht="15" customHeight="1">
      <c r="A291" s="314"/>
      <c r="B291" s="82"/>
      <c r="C291" s="99" t="s">
        <v>137</v>
      </c>
      <c r="D291" s="108"/>
      <c r="E291" s="147" t="s">
        <v>768</v>
      </c>
      <c r="F291" s="141">
        <v>1170</v>
      </c>
      <c r="G291" s="60" t="s">
        <v>523</v>
      </c>
      <c r="H291" s="325" t="s">
        <v>592</v>
      </c>
      <c r="I291" s="39" t="s">
        <v>775</v>
      </c>
      <c r="J291" s="1"/>
      <c r="K291" s="1"/>
      <c r="L291" s="149"/>
      <c r="M291" s="1"/>
      <c r="N291" s="150"/>
      <c r="O291" s="83"/>
      <c r="P291" s="15"/>
      <c r="Q291" s="15"/>
    </row>
    <row r="292" spans="1:17" ht="15" customHeight="1">
      <c r="A292" s="314"/>
      <c r="B292" s="82"/>
      <c r="C292" s="99" t="s">
        <v>138</v>
      </c>
      <c r="D292" s="108"/>
      <c r="E292" s="147" t="s">
        <v>768</v>
      </c>
      <c r="F292" s="141">
        <v>1171</v>
      </c>
      <c r="G292" s="60" t="s">
        <v>523</v>
      </c>
      <c r="H292" s="325" t="s">
        <v>593</v>
      </c>
      <c r="I292" s="39" t="s">
        <v>776</v>
      </c>
      <c r="J292" s="1"/>
      <c r="K292" s="1"/>
      <c r="L292" s="149"/>
      <c r="M292" s="1"/>
      <c r="N292" s="150"/>
      <c r="O292" s="83"/>
      <c r="P292" s="15"/>
      <c r="Q292" s="15"/>
    </row>
    <row r="293" spans="1:17" ht="15" customHeight="1">
      <c r="A293" s="314"/>
      <c r="B293" s="82"/>
      <c r="C293" s="99" t="s">
        <v>139</v>
      </c>
      <c r="D293" s="108"/>
      <c r="E293" s="147" t="s">
        <v>768</v>
      </c>
      <c r="F293" s="141">
        <v>1172</v>
      </c>
      <c r="G293" s="60" t="s">
        <v>523</v>
      </c>
      <c r="H293" s="325" t="s">
        <v>594</v>
      </c>
      <c r="I293" s="39" t="s">
        <v>777</v>
      </c>
      <c r="J293" s="1"/>
      <c r="K293" s="1"/>
      <c r="L293" s="149"/>
      <c r="M293" s="1"/>
      <c r="N293" s="150"/>
      <c r="O293" s="83"/>
      <c r="P293" s="15"/>
      <c r="Q293" s="15"/>
    </row>
    <row r="294" spans="1:17" ht="15" customHeight="1">
      <c r="A294" s="314"/>
      <c r="B294" s="82"/>
      <c r="C294" s="99" t="s">
        <v>140</v>
      </c>
      <c r="D294" s="108"/>
      <c r="E294" s="147" t="s">
        <v>768</v>
      </c>
      <c r="F294" s="141">
        <v>1173</v>
      </c>
      <c r="G294" s="60" t="s">
        <v>523</v>
      </c>
      <c r="H294" s="325" t="s">
        <v>595</v>
      </c>
      <c r="I294" s="39" t="s">
        <v>777</v>
      </c>
      <c r="J294" s="1"/>
      <c r="K294" s="1"/>
      <c r="L294" s="149"/>
      <c r="M294" s="1"/>
      <c r="N294" s="150"/>
      <c r="O294" s="83"/>
      <c r="P294" s="15"/>
      <c r="Q294" s="15"/>
    </row>
    <row r="295" spans="1:17" ht="15" customHeight="1">
      <c r="A295" s="314"/>
      <c r="B295" s="82"/>
      <c r="C295" s="99" t="s">
        <v>141</v>
      </c>
      <c r="D295" s="108"/>
      <c r="E295" s="147" t="s">
        <v>768</v>
      </c>
      <c r="F295" s="141">
        <v>1174</v>
      </c>
      <c r="G295" s="60" t="s">
        <v>523</v>
      </c>
      <c r="H295" s="325" t="s">
        <v>596</v>
      </c>
      <c r="I295" s="39" t="s">
        <v>778</v>
      </c>
      <c r="J295" s="1"/>
      <c r="K295" s="1"/>
      <c r="L295" s="149"/>
      <c r="M295" s="1"/>
      <c r="N295" s="150"/>
      <c r="O295" s="83"/>
      <c r="P295" s="15"/>
      <c r="Q295" s="15"/>
    </row>
    <row r="296" spans="1:17" ht="15" customHeight="1">
      <c r="A296" s="314"/>
      <c r="B296" s="82"/>
      <c r="C296" s="99" t="s">
        <v>142</v>
      </c>
      <c r="D296" s="108"/>
      <c r="E296" s="147" t="s">
        <v>768</v>
      </c>
      <c r="F296" s="141">
        <v>1175</v>
      </c>
      <c r="G296" s="60" t="s">
        <v>523</v>
      </c>
      <c r="H296" s="325" t="s">
        <v>597</v>
      </c>
      <c r="I296" s="39" t="s">
        <v>776</v>
      </c>
      <c r="J296" s="1"/>
      <c r="K296" s="1"/>
      <c r="L296" s="149"/>
      <c r="M296" s="1"/>
      <c r="N296" s="150"/>
      <c r="O296" s="83"/>
      <c r="P296" s="15"/>
      <c r="Q296" s="15"/>
    </row>
    <row r="297" spans="1:17" ht="20.100000000000001" customHeight="1">
      <c r="A297" s="314"/>
      <c r="B297" s="82"/>
      <c r="C297" s="99" t="s">
        <v>143</v>
      </c>
      <c r="D297" s="108"/>
      <c r="E297" s="147" t="s">
        <v>768</v>
      </c>
      <c r="F297" s="141">
        <v>1176</v>
      </c>
      <c r="G297" s="60" t="s">
        <v>523</v>
      </c>
      <c r="H297" s="325" t="s">
        <v>598</v>
      </c>
      <c r="I297" s="39" t="s">
        <v>776</v>
      </c>
      <c r="J297" s="1"/>
      <c r="K297" s="1"/>
      <c r="L297" s="149"/>
      <c r="M297" s="1"/>
      <c r="N297" s="150"/>
      <c r="O297" s="83"/>
      <c r="P297" s="15"/>
      <c r="Q297" s="15"/>
    </row>
    <row r="298" spans="1:17" customFormat="1" ht="20.100000000000001" customHeight="1">
      <c r="A298" s="314"/>
      <c r="B298" s="82"/>
      <c r="C298" s="99" t="s">
        <v>144</v>
      </c>
      <c r="D298" s="108"/>
      <c r="E298" s="147" t="s">
        <v>768</v>
      </c>
      <c r="F298" s="141">
        <v>1177</v>
      </c>
      <c r="G298" s="60" t="s">
        <v>523</v>
      </c>
      <c r="H298" s="325" t="s">
        <v>599</v>
      </c>
      <c r="I298" s="39" t="s">
        <v>779</v>
      </c>
      <c r="J298" s="1"/>
      <c r="K298" s="1"/>
      <c r="L298" s="149"/>
      <c r="M298" s="1"/>
      <c r="N298" s="150"/>
      <c r="O298" s="83"/>
      <c r="P298" s="146"/>
    </row>
    <row r="299" spans="1:17" customFormat="1" ht="20.100000000000001" customHeight="1">
      <c r="A299" s="314"/>
      <c r="B299" s="82"/>
      <c r="C299" s="46" t="s">
        <v>131</v>
      </c>
      <c r="D299" s="101"/>
      <c r="E299" s="31"/>
      <c r="F299" s="31"/>
      <c r="G299" s="31"/>
      <c r="H299" s="325"/>
      <c r="I299" s="31"/>
      <c r="J299" s="1"/>
      <c r="K299" s="1"/>
      <c r="L299" s="1"/>
      <c r="M299" s="1"/>
      <c r="N299" s="1"/>
      <c r="O299" s="83"/>
      <c r="P299" s="146"/>
    </row>
    <row r="300" spans="1:17" customFormat="1" ht="15" customHeight="1">
      <c r="A300" s="314"/>
      <c r="B300" s="82"/>
      <c r="C300" s="142" t="s">
        <v>732</v>
      </c>
      <c r="D300" s="101"/>
      <c r="E300" s="31"/>
      <c r="F300" s="31"/>
      <c r="G300" s="31"/>
      <c r="H300" s="325" t="s">
        <v>600</v>
      </c>
      <c r="I300" s="39" t="s">
        <v>780</v>
      </c>
      <c r="J300" s="1"/>
      <c r="K300" s="1"/>
      <c r="L300" s="1"/>
      <c r="M300" s="1"/>
      <c r="N300" s="1"/>
      <c r="O300" s="83"/>
      <c r="P300" s="146"/>
    </row>
    <row r="301" spans="1:17" customFormat="1" ht="15" customHeight="1">
      <c r="A301" s="314"/>
      <c r="B301" s="82"/>
      <c r="C301" s="142" t="s">
        <v>146</v>
      </c>
      <c r="D301" s="101"/>
      <c r="E301" s="31"/>
      <c r="F301" s="31"/>
      <c r="G301" s="31"/>
      <c r="H301" s="325" t="s">
        <v>601</v>
      </c>
      <c r="I301" s="39" t="s">
        <v>780</v>
      </c>
      <c r="J301" s="1"/>
      <c r="K301" s="1"/>
      <c r="L301" s="1"/>
      <c r="M301" s="1"/>
      <c r="N301" s="1"/>
      <c r="O301" s="83"/>
      <c r="P301" s="146"/>
    </row>
    <row r="302" spans="1:17" customFormat="1" ht="15" customHeight="1">
      <c r="A302" s="314"/>
      <c r="B302" s="82"/>
      <c r="C302" s="142" t="s">
        <v>145</v>
      </c>
      <c r="D302" s="101"/>
      <c r="E302" s="31"/>
      <c r="F302" s="31"/>
      <c r="G302" s="31"/>
      <c r="H302" s="325" t="s">
        <v>602</v>
      </c>
      <c r="I302" s="39" t="s">
        <v>781</v>
      </c>
      <c r="J302" s="1"/>
      <c r="K302" s="1"/>
      <c r="L302" s="1"/>
      <c r="M302" s="1"/>
      <c r="N302" s="1"/>
      <c r="O302" s="83"/>
      <c r="P302" s="146"/>
    </row>
    <row r="303" spans="1:17" customFormat="1" ht="15" customHeight="1">
      <c r="A303" s="314"/>
      <c r="B303" s="82"/>
      <c r="C303" s="142" t="s">
        <v>189</v>
      </c>
      <c r="D303" s="101"/>
      <c r="E303" s="31"/>
      <c r="F303" s="31"/>
      <c r="G303" s="31"/>
      <c r="H303" s="325" t="s">
        <v>603</v>
      </c>
      <c r="I303" s="39" t="s">
        <v>779</v>
      </c>
      <c r="J303" s="1"/>
      <c r="K303" s="1"/>
      <c r="L303" s="1"/>
      <c r="M303" s="1"/>
      <c r="N303" s="1"/>
      <c r="O303" s="83"/>
      <c r="P303" s="146"/>
    </row>
    <row r="304" spans="1:17" customFormat="1" ht="15" customHeight="1">
      <c r="A304" s="314"/>
      <c r="B304" s="82"/>
      <c r="C304" s="142" t="s">
        <v>190</v>
      </c>
      <c r="D304" s="101"/>
      <c r="E304" s="31"/>
      <c r="F304" s="31"/>
      <c r="G304" s="31"/>
      <c r="H304" s="325" t="s">
        <v>604</v>
      </c>
      <c r="I304" s="39" t="s">
        <v>782</v>
      </c>
      <c r="J304" s="1"/>
      <c r="K304" s="1"/>
      <c r="L304" s="1"/>
      <c r="M304" s="1"/>
      <c r="N304" s="1"/>
      <c r="O304" s="83"/>
      <c r="P304" s="146"/>
    </row>
    <row r="305" spans="1:16" customFormat="1" ht="15" customHeight="1">
      <c r="A305" s="314"/>
      <c r="B305" s="82"/>
      <c r="C305" s="142" t="s">
        <v>191</v>
      </c>
      <c r="D305" s="101"/>
      <c r="E305" s="31"/>
      <c r="F305" s="31"/>
      <c r="G305" s="31"/>
      <c r="H305" s="325" t="s">
        <v>605</v>
      </c>
      <c r="I305" s="39" t="s">
        <v>783</v>
      </c>
      <c r="J305" s="1"/>
      <c r="K305" s="1"/>
      <c r="L305" s="1"/>
      <c r="M305" s="1"/>
      <c r="N305" s="1"/>
      <c r="O305" s="83"/>
      <c r="P305" s="146"/>
    </row>
    <row r="306" spans="1:16" customFormat="1" ht="15" customHeight="1">
      <c r="A306" s="314"/>
      <c r="B306" s="82"/>
      <c r="C306" s="142" t="s">
        <v>192</v>
      </c>
      <c r="D306" s="101"/>
      <c r="E306" s="31"/>
      <c r="F306" s="31"/>
      <c r="G306" s="31"/>
      <c r="H306" s="325" t="s">
        <v>606</v>
      </c>
      <c r="I306" s="39" t="s">
        <v>784</v>
      </c>
      <c r="J306" s="1"/>
      <c r="K306" s="1"/>
      <c r="L306" s="1"/>
      <c r="M306" s="1"/>
      <c r="N306" s="1"/>
      <c r="O306" s="83"/>
      <c r="P306" s="146"/>
    </row>
    <row r="307" spans="1:16" customFormat="1" ht="15" customHeight="1">
      <c r="A307" s="314"/>
      <c r="B307" s="82"/>
      <c r="C307" s="142" t="s">
        <v>520</v>
      </c>
      <c r="D307" s="101"/>
      <c r="E307" s="31"/>
      <c r="F307" s="31"/>
      <c r="G307" s="31"/>
      <c r="H307" s="325" t="s">
        <v>607</v>
      </c>
      <c r="I307" s="39" t="s">
        <v>782</v>
      </c>
      <c r="J307" s="1"/>
      <c r="K307" s="1"/>
      <c r="L307" s="1"/>
      <c r="M307" s="1"/>
      <c r="N307" s="1"/>
      <c r="O307" s="83"/>
      <c r="P307" s="146"/>
    </row>
    <row r="308" spans="1:16" customFormat="1" ht="15" customHeight="1">
      <c r="A308" s="314"/>
      <c r="B308" s="82"/>
      <c r="C308" s="142" t="s">
        <v>521</v>
      </c>
      <c r="D308" s="101"/>
      <c r="E308" s="31"/>
      <c r="F308" s="31"/>
      <c r="G308" s="31"/>
      <c r="H308" s="325" t="s">
        <v>608</v>
      </c>
      <c r="I308" s="39" t="s">
        <v>785</v>
      </c>
      <c r="J308" s="1"/>
      <c r="K308" s="1"/>
      <c r="L308" s="1"/>
      <c r="M308" s="1"/>
      <c r="N308" s="1"/>
      <c r="O308" s="83"/>
      <c r="P308" s="146"/>
    </row>
    <row r="309" spans="1:16" customFormat="1" ht="15" customHeight="1">
      <c r="A309" s="314"/>
      <c r="B309" s="82"/>
      <c r="C309" s="142" t="s">
        <v>522</v>
      </c>
      <c r="D309" s="101"/>
      <c r="E309" s="31"/>
      <c r="F309" s="31"/>
      <c r="G309" s="31"/>
      <c r="H309" s="325" t="s">
        <v>609</v>
      </c>
      <c r="I309" s="39" t="s">
        <v>786</v>
      </c>
      <c r="J309" s="1"/>
      <c r="K309" s="1"/>
      <c r="L309" s="1"/>
      <c r="M309" s="1"/>
      <c r="N309" s="1"/>
      <c r="O309" s="83"/>
      <c r="P309" s="146"/>
    </row>
    <row r="310" spans="1:16" customFormat="1" ht="15" customHeight="1">
      <c r="A310" s="314"/>
      <c r="B310" s="82"/>
      <c r="C310" s="326" t="s">
        <v>610</v>
      </c>
      <c r="D310" s="101"/>
      <c r="E310" s="337"/>
      <c r="F310" s="337"/>
      <c r="G310" s="337"/>
      <c r="H310" s="323" t="s">
        <v>611</v>
      </c>
      <c r="I310" s="39" t="s">
        <v>777</v>
      </c>
      <c r="J310" s="1"/>
      <c r="K310" s="1"/>
      <c r="L310" s="1"/>
      <c r="M310" s="1"/>
      <c r="N310" s="1"/>
      <c r="O310" s="83"/>
      <c r="P310" s="146"/>
    </row>
    <row r="311" spans="1:16" customFormat="1" ht="15" customHeight="1">
      <c r="A311" s="314"/>
      <c r="B311" s="84"/>
      <c r="C311" s="85"/>
      <c r="D311" s="85"/>
      <c r="E311" s="85"/>
      <c r="F311" s="85"/>
      <c r="G311" s="85"/>
      <c r="H311" s="86"/>
      <c r="I311" s="85"/>
      <c r="J311" s="85"/>
      <c r="K311" s="85"/>
      <c r="L311" s="85"/>
      <c r="M311" s="85"/>
      <c r="N311" s="85"/>
      <c r="O311" s="87"/>
      <c r="P311" s="146"/>
    </row>
  </sheetData>
  <mergeCells count="3">
    <mergeCell ref="C2:E2"/>
    <mergeCell ref="C37:E38"/>
    <mergeCell ref="C57:E58"/>
  </mergeCells>
  <conditionalFormatting sqref="I1:I1048576">
    <cfRule type="containsText" dxfId="1" priority="1" operator="containsText" text="Errors">
      <formula>NOT(ISERROR(SEARCH("Errors",I1)))</formula>
    </cfRule>
    <cfRule type="containsText" dxfId="0" priority="2" operator="containsText" text="Please">
      <formula>NOT(ISERROR(SEARCH("Please",I1)))</formula>
    </cfRule>
  </conditionalFormatting>
  <pageMargins left="0.25" right="0.25" top="0.75" bottom="0.75" header="0.3" footer="0.3"/>
  <pageSetup paperSize="9" scale="46" fitToHeight="0" orientation="landscape" r:id="rId1"/>
  <rowBreaks count="7" manualBreakCount="7">
    <brk id="39" max="16383" man="1"/>
    <brk id="81" max="16383" man="1"/>
    <brk id="124" max="16383" man="1"/>
    <brk id="159" max="16383" man="1"/>
    <brk id="196" max="14" man="1"/>
    <brk id="242" max="14" man="1"/>
    <brk id="297" max="14" man="1"/>
  </rowBreaks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I53"/>
  <sheetViews>
    <sheetView showGridLines="0" zoomScale="90" zoomScaleNormal="90" workbookViewId="0">
      <selection activeCell="F42" sqref="F42"/>
    </sheetView>
  </sheetViews>
  <sheetFormatPr defaultColWidth="0" defaultRowHeight="12.75" customHeight="1" zeroHeight="1"/>
  <cols>
    <col min="1" max="1" width="29.85546875" style="153" bestFit="1" customWidth="1"/>
    <col min="2" max="4" width="12.7109375" style="154" customWidth="1"/>
    <col min="5" max="6" width="14.7109375" style="154" customWidth="1"/>
    <col min="7" max="8" width="18.7109375" style="154" customWidth="1"/>
    <col min="9" max="9" width="14.7109375" style="155" customWidth="1"/>
    <col min="10" max="16384" width="9.140625" style="155" hidden="1"/>
  </cols>
  <sheetData>
    <row r="1" spans="1:9" s="289" customFormat="1" ht="15.75">
      <c r="A1" s="290" t="s">
        <v>239</v>
      </c>
      <c r="B1" s="290" t="s">
        <v>240</v>
      </c>
      <c r="C1" s="309" t="s">
        <v>241</v>
      </c>
      <c r="D1" s="309" t="s">
        <v>242</v>
      </c>
      <c r="E1" s="288">
        <f>+COUNTA(D3:D48)</f>
        <v>36</v>
      </c>
      <c r="F1" s="154"/>
      <c r="G1" s="527" t="s">
        <v>668</v>
      </c>
      <c r="H1" s="527"/>
      <c r="I1" s="288">
        <f>+COUNTA(H3:H47)</f>
        <v>33</v>
      </c>
    </row>
    <row r="2" spans="1:9" ht="15.75">
      <c r="G2" s="381" t="s">
        <v>239</v>
      </c>
      <c r="H2" s="381" t="s">
        <v>241</v>
      </c>
    </row>
    <row r="3" spans="1:9">
      <c r="A3" s="153" t="s">
        <v>243</v>
      </c>
      <c r="B3" s="154" t="s">
        <v>345</v>
      </c>
      <c r="C3" s="154" t="s">
        <v>7</v>
      </c>
      <c r="D3" s="154" t="s">
        <v>244</v>
      </c>
      <c r="G3" s="382" t="s">
        <v>243</v>
      </c>
      <c r="H3" s="154" t="s">
        <v>7</v>
      </c>
    </row>
    <row r="4" spans="1:9">
      <c r="A4" s="153" t="s">
        <v>246</v>
      </c>
      <c r="B4" s="154" t="s">
        <v>344</v>
      </c>
      <c r="C4" s="154" t="s">
        <v>5</v>
      </c>
      <c r="D4" s="154" t="s">
        <v>247</v>
      </c>
      <c r="G4" s="382" t="s">
        <v>246</v>
      </c>
      <c r="H4" s="154" t="s">
        <v>5</v>
      </c>
    </row>
    <row r="5" spans="1:9">
      <c r="A5" s="153" t="s">
        <v>248</v>
      </c>
      <c r="B5" s="154" t="s">
        <v>348</v>
      </c>
      <c r="C5" s="154" t="s">
        <v>249</v>
      </c>
      <c r="D5" s="154" t="s">
        <v>250</v>
      </c>
      <c r="G5" s="382" t="s">
        <v>248</v>
      </c>
      <c r="H5" s="154" t="s">
        <v>249</v>
      </c>
    </row>
    <row r="6" spans="1:9">
      <c r="A6" s="153" t="s">
        <v>297</v>
      </c>
      <c r="B6" s="154" t="s">
        <v>335</v>
      </c>
      <c r="C6" s="154" t="s">
        <v>2</v>
      </c>
      <c r="D6" s="154" t="s">
        <v>298</v>
      </c>
      <c r="G6" s="382" t="s">
        <v>297</v>
      </c>
      <c r="H6" s="154" t="s">
        <v>2</v>
      </c>
    </row>
    <row r="7" spans="1:9">
      <c r="A7" s="153" t="s">
        <v>251</v>
      </c>
      <c r="B7" s="154" t="s">
        <v>380</v>
      </c>
      <c r="C7" s="154" t="s">
        <v>4</v>
      </c>
      <c r="D7" s="154" t="s">
        <v>252</v>
      </c>
      <c r="G7" s="382" t="s">
        <v>251</v>
      </c>
      <c r="H7" s="154" t="s">
        <v>4</v>
      </c>
    </row>
    <row r="8" spans="1:9">
      <c r="A8" s="153" t="s">
        <v>378</v>
      </c>
      <c r="B8" s="154" t="s">
        <v>381</v>
      </c>
      <c r="C8" s="154" t="s">
        <v>4</v>
      </c>
      <c r="D8" s="154" t="s">
        <v>378</v>
      </c>
      <c r="G8" s="382" t="s">
        <v>253</v>
      </c>
      <c r="H8" s="154" t="s">
        <v>5</v>
      </c>
    </row>
    <row r="9" spans="1:9">
      <c r="A9" s="153" t="s">
        <v>253</v>
      </c>
      <c r="B9" s="154" t="s">
        <v>368</v>
      </c>
      <c r="C9" s="154" t="s">
        <v>5</v>
      </c>
      <c r="D9" s="154" t="s">
        <v>254</v>
      </c>
      <c r="G9" s="382" t="s">
        <v>255</v>
      </c>
      <c r="H9" s="154" t="s">
        <v>5</v>
      </c>
    </row>
    <row r="10" spans="1:9">
      <c r="A10" s="153" t="s">
        <v>255</v>
      </c>
      <c r="B10" s="154" t="s">
        <v>342</v>
      </c>
      <c r="C10" s="154" t="s">
        <v>5</v>
      </c>
      <c r="D10" s="154" t="s">
        <v>256</v>
      </c>
      <c r="G10" s="382" t="s">
        <v>299</v>
      </c>
      <c r="H10" s="154" t="s">
        <v>2</v>
      </c>
    </row>
    <row r="11" spans="1:9">
      <c r="A11" s="153" t="s">
        <v>299</v>
      </c>
      <c r="B11" s="154" t="s">
        <v>336</v>
      </c>
      <c r="C11" s="154" t="s">
        <v>2</v>
      </c>
      <c r="D11" s="154" t="s">
        <v>300</v>
      </c>
      <c r="G11" s="382" t="s">
        <v>257</v>
      </c>
      <c r="H11" s="154" t="s">
        <v>5</v>
      </c>
    </row>
    <row r="12" spans="1:9">
      <c r="A12" s="153" t="s">
        <v>257</v>
      </c>
      <c r="B12" s="154" t="s">
        <v>370</v>
      </c>
      <c r="C12" s="154" t="s">
        <v>5</v>
      </c>
      <c r="D12" s="154" t="s">
        <v>258</v>
      </c>
      <c r="G12" s="382" t="s">
        <v>259</v>
      </c>
      <c r="H12" s="154" t="s">
        <v>5</v>
      </c>
    </row>
    <row r="13" spans="1:9">
      <c r="A13" s="153" t="s">
        <v>259</v>
      </c>
      <c r="B13" s="154" t="s">
        <v>343</v>
      </c>
      <c r="C13" s="154" t="s">
        <v>5</v>
      </c>
      <c r="D13" s="154" t="s">
        <v>260</v>
      </c>
      <c r="G13" s="382" t="s">
        <v>261</v>
      </c>
      <c r="H13" s="154" t="s">
        <v>3</v>
      </c>
    </row>
    <row r="14" spans="1:9">
      <c r="A14" s="153" t="s">
        <v>261</v>
      </c>
      <c r="B14" s="154" t="s">
        <v>341</v>
      </c>
      <c r="C14" s="154" t="s">
        <v>3</v>
      </c>
      <c r="D14" s="154" t="s">
        <v>262</v>
      </c>
      <c r="G14" s="382" t="s">
        <v>301</v>
      </c>
      <c r="H14" s="154" t="s">
        <v>2</v>
      </c>
    </row>
    <row r="15" spans="1:9">
      <c r="A15" s="153" t="s">
        <v>301</v>
      </c>
      <c r="B15" s="154" t="s">
        <v>337</v>
      </c>
      <c r="C15" s="154" t="s">
        <v>2</v>
      </c>
      <c r="D15" s="154" t="s">
        <v>302</v>
      </c>
      <c r="G15" s="382" t="s">
        <v>263</v>
      </c>
      <c r="H15" s="154" t="s">
        <v>8</v>
      </c>
    </row>
    <row r="16" spans="1:9">
      <c r="A16" s="153" t="s">
        <v>263</v>
      </c>
      <c r="B16" s="154" t="s">
        <v>331</v>
      </c>
      <c r="C16" s="154" t="s">
        <v>8</v>
      </c>
      <c r="D16" s="154" t="s">
        <v>263</v>
      </c>
      <c r="G16" s="382" t="s">
        <v>303</v>
      </c>
      <c r="H16" s="154" t="s">
        <v>2</v>
      </c>
    </row>
    <row r="17" spans="1:8">
      <c r="A17" s="153" t="s">
        <v>303</v>
      </c>
      <c r="B17" s="154" t="s">
        <v>338</v>
      </c>
      <c r="C17" s="154" t="s">
        <v>2</v>
      </c>
      <c r="D17" s="154" t="s">
        <v>304</v>
      </c>
      <c r="G17" s="382" t="s">
        <v>264</v>
      </c>
      <c r="H17" s="154" t="s">
        <v>265</v>
      </c>
    </row>
    <row r="18" spans="1:8">
      <c r="A18" s="153" t="s">
        <v>264</v>
      </c>
      <c r="B18" s="154" t="s">
        <v>366</v>
      </c>
      <c r="C18" s="154" t="s">
        <v>265</v>
      </c>
      <c r="D18" s="154" t="s">
        <v>266</v>
      </c>
      <c r="G18" s="382" t="s">
        <v>267</v>
      </c>
      <c r="H18" s="154" t="s">
        <v>9</v>
      </c>
    </row>
    <row r="19" spans="1:8">
      <c r="A19" s="153" t="s">
        <v>267</v>
      </c>
      <c r="B19" s="154" t="s">
        <v>369</v>
      </c>
      <c r="C19" s="154" t="s">
        <v>9</v>
      </c>
      <c r="D19" s="154" t="s">
        <v>268</v>
      </c>
      <c r="G19" s="382" t="s">
        <v>269</v>
      </c>
      <c r="H19" s="154" t="s">
        <v>249</v>
      </c>
    </row>
    <row r="20" spans="1:8">
      <c r="A20" s="153" t="s">
        <v>269</v>
      </c>
      <c r="B20" s="154" t="s">
        <v>349</v>
      </c>
      <c r="C20" s="154" t="s">
        <v>249</v>
      </c>
      <c r="D20" s="154" t="s">
        <v>270</v>
      </c>
      <c r="G20" s="382" t="s">
        <v>271</v>
      </c>
      <c r="H20" s="154" t="s">
        <v>7</v>
      </c>
    </row>
    <row r="21" spans="1:8">
      <c r="A21" s="153" t="s">
        <v>271</v>
      </c>
      <c r="B21" s="154" t="s">
        <v>346</v>
      </c>
      <c r="C21" s="154" t="s">
        <v>7</v>
      </c>
      <c r="D21" s="154" t="s">
        <v>271</v>
      </c>
      <c r="G21" s="382" t="s">
        <v>272</v>
      </c>
      <c r="H21" s="154" t="s">
        <v>6</v>
      </c>
    </row>
    <row r="22" spans="1:8">
      <c r="A22" s="153" t="s">
        <v>272</v>
      </c>
      <c r="B22" s="154" t="s">
        <v>332</v>
      </c>
      <c r="C22" s="154" t="s">
        <v>6</v>
      </c>
      <c r="D22" s="154" t="s">
        <v>273</v>
      </c>
      <c r="G22" s="382" t="s">
        <v>274</v>
      </c>
      <c r="H22" s="154" t="s">
        <v>1</v>
      </c>
    </row>
    <row r="23" spans="1:8">
      <c r="A23" s="153" t="s">
        <v>274</v>
      </c>
      <c r="B23" s="154" t="s">
        <v>330</v>
      </c>
      <c r="C23" s="154" t="s">
        <v>1</v>
      </c>
      <c r="D23" s="154" t="s">
        <v>274</v>
      </c>
      <c r="G23" s="382" t="s">
        <v>275</v>
      </c>
      <c r="H23" s="154" t="s">
        <v>4</v>
      </c>
    </row>
    <row r="24" spans="1:8">
      <c r="A24" s="153" t="s">
        <v>275</v>
      </c>
      <c r="B24" s="154" t="s">
        <v>382</v>
      </c>
      <c r="C24" s="154" t="s">
        <v>4</v>
      </c>
      <c r="D24" s="154" t="s">
        <v>276</v>
      </c>
      <c r="G24" s="382" t="s">
        <v>306</v>
      </c>
      <c r="H24" s="154" t="s">
        <v>2</v>
      </c>
    </row>
    <row r="25" spans="1:8">
      <c r="A25" s="153" t="s">
        <v>306</v>
      </c>
      <c r="B25" s="154" t="s">
        <v>339</v>
      </c>
      <c r="C25" s="154" t="s">
        <v>2</v>
      </c>
      <c r="D25" s="154" t="s">
        <v>307</v>
      </c>
      <c r="G25" s="382" t="s">
        <v>277</v>
      </c>
      <c r="H25" s="154" t="s">
        <v>249</v>
      </c>
    </row>
    <row r="26" spans="1:8">
      <c r="A26" s="153" t="s">
        <v>277</v>
      </c>
      <c r="B26" s="154" t="s">
        <v>350</v>
      </c>
      <c r="C26" s="154" t="s">
        <v>249</v>
      </c>
      <c r="D26" s="154" t="s">
        <v>278</v>
      </c>
      <c r="G26" s="382" t="s">
        <v>279</v>
      </c>
      <c r="H26" s="154" t="s">
        <v>249</v>
      </c>
    </row>
    <row r="27" spans="1:8">
      <c r="A27" s="153" t="s">
        <v>279</v>
      </c>
      <c r="B27" s="154" t="s">
        <v>351</v>
      </c>
      <c r="C27" s="154" t="s">
        <v>249</v>
      </c>
      <c r="D27" s="154" t="s">
        <v>280</v>
      </c>
      <c r="G27" s="382" t="s">
        <v>281</v>
      </c>
      <c r="H27" s="154" t="s">
        <v>9</v>
      </c>
    </row>
    <row r="28" spans="1:8">
      <c r="A28" s="153" t="s">
        <v>281</v>
      </c>
      <c r="B28" s="154" t="s">
        <v>371</v>
      </c>
      <c r="C28" s="154" t="s">
        <v>9</v>
      </c>
      <c r="D28" s="154" t="s">
        <v>282</v>
      </c>
      <c r="G28" s="382" t="s">
        <v>283</v>
      </c>
      <c r="H28" s="154" t="s">
        <v>7</v>
      </c>
    </row>
    <row r="29" spans="1:8">
      <c r="A29" s="153" t="s">
        <v>398</v>
      </c>
      <c r="B29" s="154" t="s">
        <v>399</v>
      </c>
      <c r="C29" s="154" t="s">
        <v>3</v>
      </c>
      <c r="D29" s="154" t="s">
        <v>760</v>
      </c>
      <c r="G29" s="382" t="s">
        <v>285</v>
      </c>
      <c r="H29" s="154" t="s">
        <v>249</v>
      </c>
    </row>
    <row r="30" spans="1:8">
      <c r="A30" s="153" t="s">
        <v>283</v>
      </c>
      <c r="B30" s="154" t="s">
        <v>347</v>
      </c>
      <c r="C30" s="154" t="s">
        <v>7</v>
      </c>
      <c r="D30" s="154" t="s">
        <v>284</v>
      </c>
      <c r="G30" s="382" t="s">
        <v>286</v>
      </c>
      <c r="H30" s="154" t="s">
        <v>4</v>
      </c>
    </row>
    <row r="31" spans="1:8">
      <c r="A31" s="153" t="s">
        <v>285</v>
      </c>
      <c r="B31" s="154" t="s">
        <v>352</v>
      </c>
      <c r="C31" s="154" t="s">
        <v>249</v>
      </c>
      <c r="D31" s="154" t="s">
        <v>285</v>
      </c>
      <c r="G31" s="382" t="s">
        <v>288</v>
      </c>
      <c r="H31" s="154" t="s">
        <v>9</v>
      </c>
    </row>
    <row r="32" spans="1:8">
      <c r="A32" s="153" t="s">
        <v>650</v>
      </c>
      <c r="B32" s="154" t="s">
        <v>648</v>
      </c>
      <c r="C32" s="154" t="s">
        <v>4</v>
      </c>
      <c r="D32" s="154" t="s">
        <v>656</v>
      </c>
      <c r="G32" s="382" t="s">
        <v>289</v>
      </c>
      <c r="H32" s="154" t="s">
        <v>5</v>
      </c>
    </row>
    <row r="33" spans="1:8">
      <c r="A33" s="153" t="s">
        <v>286</v>
      </c>
      <c r="B33" s="154" t="s">
        <v>379</v>
      </c>
      <c r="C33" s="154" t="s">
        <v>4</v>
      </c>
      <c r="D33" s="154" t="s">
        <v>287</v>
      </c>
      <c r="G33" s="382" t="s">
        <v>291</v>
      </c>
      <c r="H33" s="154" t="s">
        <v>249</v>
      </c>
    </row>
    <row r="34" spans="1:8">
      <c r="A34" s="153" t="s">
        <v>288</v>
      </c>
      <c r="B34" s="154" t="s">
        <v>372</v>
      </c>
      <c r="C34" s="154" t="s">
        <v>9</v>
      </c>
      <c r="D34" s="154" t="s">
        <v>288</v>
      </c>
      <c r="G34" s="382" t="s">
        <v>293</v>
      </c>
      <c r="H34" s="154" t="s">
        <v>9</v>
      </c>
    </row>
    <row r="35" spans="1:8">
      <c r="A35" s="153" t="s">
        <v>289</v>
      </c>
      <c r="B35" s="154" t="s">
        <v>367</v>
      </c>
      <c r="C35" s="154" t="s">
        <v>5</v>
      </c>
      <c r="D35" s="154" t="s">
        <v>290</v>
      </c>
      <c r="G35" s="382" t="s">
        <v>295</v>
      </c>
      <c r="H35" s="154" t="s">
        <v>6</v>
      </c>
    </row>
    <row r="36" spans="1:8">
      <c r="A36" s="153" t="s">
        <v>291</v>
      </c>
      <c r="B36" s="154" t="s">
        <v>334</v>
      </c>
      <c r="C36" s="154" t="s">
        <v>249</v>
      </c>
      <c r="D36" s="154" t="s">
        <v>292</v>
      </c>
    </row>
    <row r="37" spans="1:8">
      <c r="A37" s="153" t="s">
        <v>293</v>
      </c>
      <c r="B37" s="154" t="s">
        <v>373</v>
      </c>
      <c r="C37" s="154" t="s">
        <v>9</v>
      </c>
      <c r="D37" s="154" t="s">
        <v>294</v>
      </c>
    </row>
    <row r="38" spans="1:8">
      <c r="A38" s="153" t="s">
        <v>295</v>
      </c>
      <c r="B38" s="154" t="s">
        <v>333</v>
      </c>
      <c r="C38" s="154" t="s">
        <v>6</v>
      </c>
      <c r="D38" s="154" t="s">
        <v>296</v>
      </c>
    </row>
    <row r="39" spans="1:8">
      <c r="C39" s="156"/>
    </row>
    <row r="40" spans="1:8">
      <c r="C40" s="156"/>
    </row>
    <row r="41" spans="1:8">
      <c r="C41" s="156"/>
    </row>
    <row r="42" spans="1:8">
      <c r="C42" s="156"/>
    </row>
    <row r="43" spans="1:8">
      <c r="C43" s="156"/>
    </row>
    <row r="44" spans="1:8">
      <c r="C44" s="156"/>
    </row>
    <row r="45" spans="1:8">
      <c r="C45" s="156"/>
    </row>
    <row r="46" spans="1:8">
      <c r="C46" s="156"/>
    </row>
    <row r="47" spans="1:8" ht="12.75" customHeight="1">
      <c r="C47" s="156"/>
    </row>
    <row r="48" spans="1:8" ht="12.75" customHeight="1"/>
    <row r="49" ht="12.75" customHeight="1"/>
    <row r="50" ht="12.75" customHeight="1"/>
    <row r="51" ht="12.75" hidden="1" customHeight="1"/>
    <row r="52" ht="12.75" hidden="1" customHeight="1"/>
    <row r="53" ht="12.75" hidden="1" customHeight="1"/>
  </sheetData>
  <sortState ref="A3:D38">
    <sortCondition ref="A3"/>
  </sortState>
  <mergeCells count="1"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U65"/>
  <sheetViews>
    <sheetView showGridLines="0" tabSelected="1" zoomScale="50" zoomScaleNormal="50" workbookViewId="0">
      <pane xSplit="5" ySplit="6" topLeftCell="F7" activePane="bottomRight" state="frozen"/>
      <selection activeCell="E1" sqref="E1"/>
      <selection pane="topRight" activeCell="E1" sqref="E1"/>
      <selection pane="bottomLeft" activeCell="E1" sqref="E1"/>
      <selection pane="bottomRight" activeCell="M20" sqref="M20"/>
    </sheetView>
  </sheetViews>
  <sheetFormatPr defaultColWidth="9.140625" defaultRowHeight="0" customHeight="1" zeroHeight="1"/>
  <cols>
    <col min="1" max="1" width="9.7109375" style="305" hidden="1" customWidth="1"/>
    <col min="2" max="2" width="11.140625" style="305" hidden="1" customWidth="1"/>
    <col min="3" max="3" width="20.28515625" style="305" hidden="1" customWidth="1"/>
    <col min="4" max="4" width="15.42578125" style="280" hidden="1" customWidth="1"/>
    <col min="5" max="5" width="38.7109375" style="159" customWidth="1"/>
    <col min="6" max="6" width="20.7109375" style="158" customWidth="1"/>
    <col min="7" max="7" width="20.7109375" style="192" customWidth="1"/>
    <col min="8" max="17" width="20.7109375" style="158" customWidth="1"/>
    <col min="18" max="18" width="4.7109375" style="158" customWidth="1"/>
    <col min="19" max="20" width="9.140625" style="158" customWidth="1"/>
    <col min="21" max="21" width="11.42578125" style="158" customWidth="1"/>
    <col min="22" max="22" width="9.140625" style="158" customWidth="1"/>
    <col min="23" max="16384" width="9.140625" style="158"/>
  </cols>
  <sheetData>
    <row r="1" spans="1:21" s="280" customFormat="1" ht="15.75" customHeight="1">
      <c r="A1" s="305"/>
      <c r="B1" s="305"/>
      <c r="C1" s="305"/>
      <c r="E1" s="284"/>
      <c r="F1" s="285">
        <v>1103</v>
      </c>
      <c r="G1" s="286">
        <v>1045</v>
      </c>
      <c r="H1" s="285">
        <v>1052</v>
      </c>
      <c r="I1" s="285">
        <v>1060</v>
      </c>
      <c r="J1" s="285">
        <v>1073</v>
      </c>
      <c r="K1" s="285">
        <v>1074</v>
      </c>
      <c r="L1" s="285">
        <v>1077</v>
      </c>
      <c r="M1" s="285">
        <v>1080</v>
      </c>
      <c r="N1" s="285">
        <v>1085</v>
      </c>
      <c r="O1" s="285">
        <v>1086</v>
      </c>
      <c r="P1" s="285">
        <v>1087</v>
      </c>
      <c r="Q1" s="285">
        <v>1091</v>
      </c>
    </row>
    <row r="2" spans="1:21" s="160" customFormat="1" ht="24" customHeight="1" thickBot="1">
      <c r="A2" s="306"/>
      <c r="B2" s="306"/>
      <c r="C2" s="306"/>
      <c r="D2" s="281"/>
      <c r="E2" s="161"/>
      <c r="F2" s="475" t="s">
        <v>761</v>
      </c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</row>
    <row r="3" spans="1:21" s="162" customFormat="1" ht="24" customHeight="1">
      <c r="A3" s="307"/>
      <c r="B3" s="307"/>
      <c r="C3" s="307"/>
      <c r="D3" s="282"/>
      <c r="E3" s="163" t="s">
        <v>310</v>
      </c>
      <c r="F3" s="488" t="s">
        <v>311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21" s="164" customFormat="1" ht="18.75" customHeight="1">
      <c r="A4" s="308"/>
      <c r="B4" s="308"/>
      <c r="C4" s="308"/>
      <c r="D4" s="283"/>
      <c r="E4" s="165"/>
      <c r="F4" s="166" t="s">
        <v>312</v>
      </c>
      <c r="G4" s="491" t="s">
        <v>313</v>
      </c>
      <c r="H4" s="491"/>
      <c r="I4" s="491"/>
      <c r="J4" s="492" t="s">
        <v>314</v>
      </c>
      <c r="K4" s="492"/>
      <c r="L4" s="492"/>
      <c r="M4" s="493" t="s">
        <v>315</v>
      </c>
      <c r="N4" s="493"/>
      <c r="O4" s="493"/>
      <c r="P4" s="494" t="s">
        <v>316</v>
      </c>
      <c r="Q4" s="494"/>
    </row>
    <row r="5" spans="1:21" s="164" customFormat="1" ht="18.75">
      <c r="A5" s="308">
        <v>1005</v>
      </c>
      <c r="B5" s="308">
        <v>1007</v>
      </c>
      <c r="C5" s="308"/>
      <c r="D5" s="283"/>
      <c r="E5" s="165"/>
      <c r="F5" s="484" t="s">
        <v>317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6"/>
    </row>
    <row r="6" spans="1:21" ht="110.25" customHeight="1" thickBot="1">
      <c r="E6" s="167" t="s">
        <v>318</v>
      </c>
      <c r="F6" s="168" t="s">
        <v>392</v>
      </c>
      <c r="G6" s="169" t="s">
        <v>319</v>
      </c>
      <c r="H6" s="170" t="s">
        <v>320</v>
      </c>
      <c r="I6" s="171" t="s">
        <v>321</v>
      </c>
      <c r="J6" s="172" t="s">
        <v>322</v>
      </c>
      <c r="K6" s="173" t="s">
        <v>323</v>
      </c>
      <c r="L6" s="174" t="s">
        <v>324</v>
      </c>
      <c r="M6" s="175" t="s">
        <v>393</v>
      </c>
      <c r="N6" s="176" t="s">
        <v>325</v>
      </c>
      <c r="O6" s="177" t="s">
        <v>326</v>
      </c>
      <c r="P6" s="178" t="s">
        <v>327</v>
      </c>
      <c r="Q6" s="179" t="s">
        <v>328</v>
      </c>
    </row>
    <row r="7" spans="1:21" ht="24.95" customHeight="1">
      <c r="A7" s="305">
        <v>1</v>
      </c>
      <c r="B7" s="305">
        <v>1</v>
      </c>
      <c r="C7" s="305" t="s">
        <v>345</v>
      </c>
      <c r="E7" s="180" t="s">
        <v>243</v>
      </c>
      <c r="F7" s="200">
        <v>487465.96058150003</v>
      </c>
      <c r="G7" s="201">
        <v>75132.811691999988</v>
      </c>
      <c r="H7" s="202">
        <v>41433.686389000002</v>
      </c>
      <c r="I7" s="203">
        <v>113618.221083</v>
      </c>
      <c r="J7" s="204">
        <v>10315795</v>
      </c>
      <c r="K7" s="202">
        <v>187153.95671299999</v>
      </c>
      <c r="L7" s="205">
        <v>11873</v>
      </c>
      <c r="M7" s="204">
        <v>1244620</v>
      </c>
      <c r="N7" s="202">
        <v>1888</v>
      </c>
      <c r="O7" s="205">
        <v>1343.7293259999999</v>
      </c>
      <c r="P7" s="204">
        <v>119217</v>
      </c>
      <c r="Q7" s="205">
        <v>119705.74973499999</v>
      </c>
      <c r="U7" s="410"/>
    </row>
    <row r="8" spans="1:21" ht="24.95" customHeight="1">
      <c r="A8" s="305">
        <v>1</v>
      </c>
      <c r="B8" s="305">
        <v>1000</v>
      </c>
      <c r="C8" s="305" t="s">
        <v>344</v>
      </c>
      <c r="E8" s="180" t="s">
        <v>246</v>
      </c>
      <c r="F8" s="181">
        <v>239168.68059999999</v>
      </c>
      <c r="G8" s="182">
        <v>21518.523000000001</v>
      </c>
      <c r="H8" s="183">
        <v>6781.973</v>
      </c>
      <c r="I8" s="184">
        <v>15266.739</v>
      </c>
      <c r="J8" s="185">
        <v>194635.7</v>
      </c>
      <c r="K8" s="183">
        <v>11810.723</v>
      </c>
      <c r="L8" s="186">
        <v>0</v>
      </c>
      <c r="M8" s="185">
        <v>74060.596000000005</v>
      </c>
      <c r="N8" s="183">
        <v>1300.5540000000001</v>
      </c>
      <c r="O8" s="186">
        <v>498.43200000000002</v>
      </c>
      <c r="P8" s="185">
        <v>22569.888999999999</v>
      </c>
      <c r="Q8" s="186">
        <v>5105.1059999999998</v>
      </c>
      <c r="U8" s="410"/>
    </row>
    <row r="9" spans="1:21" ht="24.95" customHeight="1">
      <c r="A9" s="305">
        <v>1.127103457</v>
      </c>
      <c r="B9" s="305">
        <v>1</v>
      </c>
      <c r="C9" s="305" t="s">
        <v>348</v>
      </c>
      <c r="E9" s="180" t="s">
        <v>248</v>
      </c>
      <c r="F9" s="181">
        <v>1282327.0179945831</v>
      </c>
      <c r="G9" s="182">
        <v>167993.60296115992</v>
      </c>
      <c r="H9" s="183">
        <v>186249.99347781827</v>
      </c>
      <c r="I9" s="184">
        <v>204110.53620835181</v>
      </c>
      <c r="J9" s="185">
        <v>44140426.420855217</v>
      </c>
      <c r="K9" s="183">
        <v>114566.685093679</v>
      </c>
      <c r="L9" s="186">
        <v>276942.38251396664</v>
      </c>
      <c r="M9" s="185">
        <v>27501535.119146459</v>
      </c>
      <c r="N9" s="183">
        <v>89048.895761228239</v>
      </c>
      <c r="O9" s="186">
        <v>17694.397171443001</v>
      </c>
      <c r="P9" s="185">
        <v>752595.15582532506</v>
      </c>
      <c r="Q9" s="186">
        <v>558075.13280243706</v>
      </c>
      <c r="U9" s="410"/>
    </row>
    <row r="10" spans="1:21" ht="24.95" customHeight="1">
      <c r="A10" s="305">
        <v>1</v>
      </c>
      <c r="B10" s="305">
        <v>1000</v>
      </c>
      <c r="C10" s="305" t="s">
        <v>335</v>
      </c>
      <c r="E10" s="180" t="s">
        <v>297</v>
      </c>
      <c r="F10" s="181">
        <v>233086.68774138004</v>
      </c>
      <c r="G10" s="182">
        <v>49754.006948220042</v>
      </c>
      <c r="H10" s="183">
        <v>89108.036119320008</v>
      </c>
      <c r="I10" s="184">
        <v>46300.635320519999</v>
      </c>
      <c r="J10" s="185">
        <v>2056688.746</v>
      </c>
      <c r="K10" s="183">
        <v>102999.48627739001</v>
      </c>
      <c r="L10" s="186">
        <v>8140.898972</v>
      </c>
      <c r="M10" s="185">
        <v>1080617.8604185774</v>
      </c>
      <c r="N10" s="183">
        <v>4466.3783932000024</v>
      </c>
      <c r="O10" s="186">
        <v>376.23534810000001</v>
      </c>
      <c r="P10" s="185">
        <v>31210.036</v>
      </c>
      <c r="Q10" s="186">
        <v>12887.446</v>
      </c>
      <c r="U10" s="410"/>
    </row>
    <row r="11" spans="1:21" ht="24.95" customHeight="1">
      <c r="A11" s="305">
        <v>1</v>
      </c>
      <c r="B11" s="305">
        <v>1000</v>
      </c>
      <c r="C11" s="305" t="s">
        <v>380</v>
      </c>
      <c r="E11" s="180" t="s">
        <v>251</v>
      </c>
      <c r="F11" s="181">
        <v>719400.70799999998</v>
      </c>
      <c r="G11" s="182">
        <v>44588.20757028208</v>
      </c>
      <c r="H11" s="183">
        <v>72801.278333487106</v>
      </c>
      <c r="I11" s="184">
        <v>112103.469</v>
      </c>
      <c r="J11" s="185">
        <v>6524536.9224534342</v>
      </c>
      <c r="K11" s="183">
        <v>786157.48400000005</v>
      </c>
      <c r="L11" s="186">
        <v>30373.62977363</v>
      </c>
      <c r="M11" s="185">
        <v>2682654.8110000002</v>
      </c>
      <c r="N11" s="183">
        <v>8629.6862797059857</v>
      </c>
      <c r="O11" s="186">
        <v>1291.8579999999999</v>
      </c>
      <c r="P11" s="185">
        <v>356646.99099999998</v>
      </c>
      <c r="Q11" s="186">
        <v>330276.64399999997</v>
      </c>
      <c r="U11" s="410"/>
    </row>
    <row r="12" spans="1:21" ht="24.95" customHeight="1">
      <c r="A12" s="305">
        <v>1</v>
      </c>
      <c r="B12" s="305">
        <v>1000</v>
      </c>
      <c r="C12" s="305" t="s">
        <v>381</v>
      </c>
      <c r="E12" s="180" t="s">
        <v>378</v>
      </c>
      <c r="F12" s="181">
        <v>218553.42288549297</v>
      </c>
      <c r="G12" s="182">
        <v>5179.0130033315363</v>
      </c>
      <c r="H12" s="183">
        <v>20525.032753319319</v>
      </c>
      <c r="I12" s="184">
        <v>31264.706999999999</v>
      </c>
      <c r="J12" s="185">
        <v>914724.21100000001</v>
      </c>
      <c r="K12" s="183">
        <v>37721.14</v>
      </c>
      <c r="L12" s="186">
        <v>959.23400000000004</v>
      </c>
      <c r="M12" s="185">
        <v>331698.35499999998</v>
      </c>
      <c r="N12" s="183">
        <v>868.14300000000003</v>
      </c>
      <c r="O12" s="186">
        <v>336.68799999999999</v>
      </c>
      <c r="P12" s="185">
        <v>12443.135</v>
      </c>
      <c r="Q12" s="186">
        <v>17971.491000000002</v>
      </c>
      <c r="U12" s="410"/>
    </row>
    <row r="13" spans="1:21" ht="24.95" customHeight="1">
      <c r="A13" s="305">
        <v>1</v>
      </c>
      <c r="B13" s="305">
        <v>1000</v>
      </c>
      <c r="C13" s="305" t="s">
        <v>368</v>
      </c>
      <c r="E13" s="180" t="s">
        <v>253</v>
      </c>
      <c r="F13" s="181">
        <v>1819746.235167</v>
      </c>
      <c r="G13" s="182">
        <v>121491.735</v>
      </c>
      <c r="H13" s="183">
        <v>172401.11</v>
      </c>
      <c r="I13" s="184">
        <v>292930.20299999998</v>
      </c>
      <c r="J13" s="185">
        <v>41862460.236911923</v>
      </c>
      <c r="K13" s="183">
        <v>5411303.4529999997</v>
      </c>
      <c r="L13" s="186">
        <v>200275.58900000001</v>
      </c>
      <c r="M13" s="185">
        <v>20262889.412</v>
      </c>
      <c r="N13" s="183">
        <v>66460.918999999994</v>
      </c>
      <c r="O13" s="186">
        <v>9519.1479999999992</v>
      </c>
      <c r="P13" s="185">
        <v>942044.52899999998</v>
      </c>
      <c r="Q13" s="186">
        <v>871025.90099999995</v>
      </c>
      <c r="U13" s="410"/>
    </row>
    <row r="14" spans="1:21" ht="24.95" customHeight="1">
      <c r="A14" s="305">
        <v>1</v>
      </c>
      <c r="B14" s="305">
        <v>1</v>
      </c>
      <c r="C14" s="305" t="s">
        <v>342</v>
      </c>
      <c r="E14" s="180" t="s">
        <v>255</v>
      </c>
      <c r="F14" s="181">
        <v>1183741.7403856278</v>
      </c>
      <c r="G14" s="182">
        <v>67100.575256720738</v>
      </c>
      <c r="H14" s="183">
        <v>111571.61499506317</v>
      </c>
      <c r="I14" s="184">
        <v>265030.850216288</v>
      </c>
      <c r="J14" s="185">
        <v>20522902.369566504</v>
      </c>
      <c r="K14" s="183">
        <v>89874.073000000004</v>
      </c>
      <c r="L14" s="186">
        <v>37832.427795000003</v>
      </c>
      <c r="M14" s="185">
        <v>5051947.9999999991</v>
      </c>
      <c r="N14" s="183">
        <v>33891.320323281048</v>
      </c>
      <c r="O14" s="186">
        <v>13409.644</v>
      </c>
      <c r="P14" s="185">
        <v>183554.50691827293</v>
      </c>
      <c r="Q14" s="186">
        <v>166076.959454</v>
      </c>
      <c r="U14" s="410"/>
    </row>
    <row r="15" spans="1:21" ht="24.95" customHeight="1">
      <c r="A15" s="305">
        <v>1</v>
      </c>
      <c r="B15" s="305">
        <v>1</v>
      </c>
      <c r="C15" s="305" t="s">
        <v>336</v>
      </c>
      <c r="E15" s="180" t="s">
        <v>299</v>
      </c>
      <c r="F15" s="181">
        <v>475579.39832624968</v>
      </c>
      <c r="G15" s="182">
        <v>76084.854866380017</v>
      </c>
      <c r="H15" s="183">
        <v>82554.50697771</v>
      </c>
      <c r="I15" s="184">
        <v>66885.634139300004</v>
      </c>
      <c r="J15" s="185">
        <v>25733367.812578127</v>
      </c>
      <c r="K15" s="183">
        <v>317455</v>
      </c>
      <c r="L15" s="186">
        <v>39661</v>
      </c>
      <c r="M15" s="185">
        <v>3962698</v>
      </c>
      <c r="N15" s="183">
        <v>17274.033248711501</v>
      </c>
      <c r="O15" s="186">
        <v>5519.6603112180746</v>
      </c>
      <c r="P15" s="185">
        <v>184011</v>
      </c>
      <c r="Q15" s="186">
        <v>110015</v>
      </c>
      <c r="U15" s="410"/>
    </row>
    <row r="16" spans="1:21" ht="24.95" customHeight="1">
      <c r="A16" s="305">
        <v>1</v>
      </c>
      <c r="B16" s="305">
        <v>1</v>
      </c>
      <c r="C16" s="305" t="s">
        <v>370</v>
      </c>
      <c r="E16" s="180" t="s">
        <v>257</v>
      </c>
      <c r="F16" s="181">
        <v>1493620.3200042148</v>
      </c>
      <c r="G16" s="182">
        <v>166024.65697749544</v>
      </c>
      <c r="H16" s="183">
        <v>140370.04034849856</v>
      </c>
      <c r="I16" s="184">
        <v>247476.48301094322</v>
      </c>
      <c r="J16" s="185">
        <v>27393632.487020269</v>
      </c>
      <c r="K16" s="183">
        <v>2656000</v>
      </c>
      <c r="L16" s="186">
        <v>84496.550587551479</v>
      </c>
      <c r="M16" s="185">
        <v>12131158.746142227</v>
      </c>
      <c r="N16" s="183">
        <v>22852.906274080407</v>
      </c>
      <c r="O16" s="186">
        <v>4789.2216420993527</v>
      </c>
      <c r="P16" s="185">
        <v>377112.3269252599</v>
      </c>
      <c r="Q16" s="186">
        <v>293870.50040398294</v>
      </c>
      <c r="U16" s="410"/>
    </row>
    <row r="17" spans="1:21" ht="24.95" customHeight="1">
      <c r="A17" s="305">
        <v>1</v>
      </c>
      <c r="B17" s="305">
        <v>1000</v>
      </c>
      <c r="C17" s="305" t="s">
        <v>343</v>
      </c>
      <c r="E17" s="180" t="s">
        <v>259</v>
      </c>
      <c r="F17" s="181">
        <v>700607.18736414169</v>
      </c>
      <c r="G17" s="182">
        <v>53058.220072708813</v>
      </c>
      <c r="H17" s="183">
        <v>59484.337403777463</v>
      </c>
      <c r="I17" s="184">
        <v>146960.469898852</v>
      </c>
      <c r="J17" s="185">
        <v>5857924.7414706554</v>
      </c>
      <c r="K17" s="183">
        <v>265598.38395460998</v>
      </c>
      <c r="L17" s="186">
        <v>2446.0569999999998</v>
      </c>
      <c r="M17" s="185">
        <v>450836.06513391668</v>
      </c>
      <c r="N17" s="183">
        <v>29409.494174877829</v>
      </c>
      <c r="O17" s="186">
        <v>6872.1231844598205</v>
      </c>
      <c r="P17" s="185">
        <v>94417.224245376376</v>
      </c>
      <c r="Q17" s="186">
        <v>84037.941036428965</v>
      </c>
      <c r="U17" s="410"/>
    </row>
    <row r="18" spans="1:21" ht="24.95" customHeight="1">
      <c r="A18" s="305">
        <v>0.13432013900000001</v>
      </c>
      <c r="B18" s="305">
        <v>1</v>
      </c>
      <c r="C18" s="305" t="s">
        <v>341</v>
      </c>
      <c r="E18" s="180" t="s">
        <v>261</v>
      </c>
      <c r="F18" s="181">
        <v>461768.07072857686</v>
      </c>
      <c r="G18" s="182">
        <v>47487.273301781999</v>
      </c>
      <c r="H18" s="183">
        <v>33216.027173310002</v>
      </c>
      <c r="I18" s="184">
        <v>194480.38309629299</v>
      </c>
      <c r="J18" s="185">
        <v>653220.86445979599</v>
      </c>
      <c r="K18" s="183">
        <v>152881.97332854901</v>
      </c>
      <c r="L18" s="186">
        <v>20795.578240119001</v>
      </c>
      <c r="M18" s="185">
        <v>5058400.395840615</v>
      </c>
      <c r="N18" s="183">
        <v>670.12317347099997</v>
      </c>
      <c r="O18" s="186">
        <v>947.09130008900001</v>
      </c>
      <c r="P18" s="185">
        <v>181264.89326036102</v>
      </c>
      <c r="Q18" s="186">
        <v>208437.58873978301</v>
      </c>
      <c r="U18" s="410"/>
    </row>
    <row r="19" spans="1:21" ht="24.95" customHeight="1">
      <c r="A19" s="305">
        <v>1</v>
      </c>
      <c r="B19" s="305">
        <v>1</v>
      </c>
      <c r="C19" s="305" t="s">
        <v>337</v>
      </c>
      <c r="E19" s="180" t="s">
        <v>301</v>
      </c>
      <c r="F19" s="181">
        <v>1409118.447862338</v>
      </c>
      <c r="G19" s="182">
        <v>227571.42683373677</v>
      </c>
      <c r="H19" s="183">
        <v>279086.61181769019</v>
      </c>
      <c r="I19" s="184">
        <v>178930.17434558002</v>
      </c>
      <c r="J19" s="185">
        <v>96093441.395061776</v>
      </c>
      <c r="K19" s="183">
        <v>3118809.2569913319</v>
      </c>
      <c r="L19" s="186">
        <v>249814.09999999998</v>
      </c>
      <c r="M19" s="185">
        <v>41873167.563544497</v>
      </c>
      <c r="N19" s="183">
        <v>161059.30044665176</v>
      </c>
      <c r="O19" s="186">
        <v>21185.827236004101</v>
      </c>
      <c r="P19" s="185">
        <v>695472</v>
      </c>
      <c r="Q19" s="186">
        <v>544092</v>
      </c>
      <c r="U19" s="410"/>
    </row>
    <row r="20" spans="1:21" ht="24.95" customHeight="1">
      <c r="A20" s="305">
        <v>0.10162291800000001</v>
      </c>
      <c r="B20" s="305">
        <v>1000</v>
      </c>
      <c r="C20" s="305" t="s">
        <v>331</v>
      </c>
      <c r="E20" s="180" t="s">
        <v>263</v>
      </c>
      <c r="F20" s="181">
        <v>265770.57734303683</v>
      </c>
      <c r="G20" s="182">
        <v>15873.49532616927</v>
      </c>
      <c r="H20" s="183">
        <v>28392.482308793613</v>
      </c>
      <c r="I20" s="184">
        <v>80484.978322972762</v>
      </c>
      <c r="J20" s="185">
        <v>14445786.573700964</v>
      </c>
      <c r="K20" s="183">
        <v>146743.49359200001</v>
      </c>
      <c r="L20" s="186">
        <v>20426.755281757203</v>
      </c>
      <c r="M20" s="185">
        <v>495403.18892488803</v>
      </c>
      <c r="N20" s="183">
        <v>3738.4613273813579</v>
      </c>
      <c r="O20" s="186">
        <v>5933.8638049380006</v>
      </c>
      <c r="P20" s="185">
        <v>101204.73969243</v>
      </c>
      <c r="Q20" s="186">
        <v>69241.443959723372</v>
      </c>
      <c r="U20" s="410"/>
    </row>
    <row r="21" spans="1:21" ht="24.95" customHeight="1">
      <c r="A21" s="305">
        <v>1</v>
      </c>
      <c r="B21" s="305">
        <v>1000000</v>
      </c>
      <c r="C21" s="305" t="s">
        <v>338</v>
      </c>
      <c r="E21" s="180" t="s">
        <v>303</v>
      </c>
      <c r="F21" s="181">
        <v>432903.49594379996</v>
      </c>
      <c r="G21" s="182">
        <v>152338.56450000001</v>
      </c>
      <c r="H21" s="183">
        <v>179464.82091499999</v>
      </c>
      <c r="I21" s="184">
        <v>108657.389586</v>
      </c>
      <c r="J21" s="185">
        <v>6692884.0611640001</v>
      </c>
      <c r="K21" s="183">
        <v>936047.503868</v>
      </c>
      <c r="L21" s="186">
        <v>17105.330720000002</v>
      </c>
      <c r="M21" s="185">
        <v>1133588.9113380001</v>
      </c>
      <c r="N21" s="183">
        <v>17217.655805999999</v>
      </c>
      <c r="O21" s="186">
        <v>3421.5780329999998</v>
      </c>
      <c r="P21" s="185">
        <v>79266.313334000006</v>
      </c>
      <c r="Q21" s="186">
        <v>31519.626256</v>
      </c>
      <c r="U21" s="410"/>
    </row>
    <row r="22" spans="1:21" ht="24.95" customHeight="1">
      <c r="A22" s="305">
        <v>1</v>
      </c>
      <c r="B22" s="305">
        <v>1000</v>
      </c>
      <c r="C22" s="305" t="s">
        <v>366</v>
      </c>
      <c r="E22" s="180" t="s">
        <v>264</v>
      </c>
      <c r="F22" s="181">
        <v>236506.53962036996</v>
      </c>
      <c r="G22" s="182">
        <v>17315.80536609</v>
      </c>
      <c r="H22" s="183">
        <v>23916.464492750001</v>
      </c>
      <c r="I22" s="184">
        <v>40681.799509849996</v>
      </c>
      <c r="J22" s="185">
        <v>8018405.5640000002</v>
      </c>
      <c r="K22" s="183">
        <v>194407.386</v>
      </c>
      <c r="L22" s="186">
        <v>5272.5230725116107</v>
      </c>
      <c r="M22" s="185">
        <v>222167.63752499997</v>
      </c>
      <c r="N22" s="183">
        <v>5274.5074489899989</v>
      </c>
      <c r="O22" s="186">
        <v>842.85291014999996</v>
      </c>
      <c r="P22" s="185">
        <v>121194.01527878</v>
      </c>
      <c r="Q22" s="186">
        <v>94982.787626549994</v>
      </c>
      <c r="U22" s="410"/>
    </row>
    <row r="23" spans="1:21" ht="24.95" customHeight="1">
      <c r="A23" s="305">
        <v>0.101586786</v>
      </c>
      <c r="B23" s="305">
        <v>1000</v>
      </c>
      <c r="C23" s="305" t="s">
        <v>369</v>
      </c>
      <c r="E23" s="180" t="s">
        <v>267</v>
      </c>
      <c r="F23" s="181">
        <v>288883.1407128693</v>
      </c>
      <c r="G23" s="182">
        <v>15701.473405213512</v>
      </c>
      <c r="H23" s="183">
        <v>15607.449643464071</v>
      </c>
      <c r="I23" s="184">
        <v>151847.84846566254</v>
      </c>
      <c r="J23" s="185">
        <v>8651812.2899641711</v>
      </c>
      <c r="K23" s="183">
        <v>233488.03066450308</v>
      </c>
      <c r="L23" s="186">
        <v>7715.8427950434179</v>
      </c>
      <c r="M23" s="185">
        <v>419116.65846658516</v>
      </c>
      <c r="N23" s="183">
        <v>2625.1924762859826</v>
      </c>
      <c r="O23" s="186">
        <v>162.36809021273402</v>
      </c>
      <c r="P23" s="185">
        <v>110517.88244198376</v>
      </c>
      <c r="Q23" s="186">
        <v>68212.271517089306</v>
      </c>
      <c r="U23" s="410"/>
    </row>
    <row r="24" spans="1:21" ht="24.95" customHeight="1">
      <c r="A24" s="305">
        <v>0.83381972800000004</v>
      </c>
      <c r="B24" s="305">
        <v>1</v>
      </c>
      <c r="C24" s="305" t="s">
        <v>349</v>
      </c>
      <c r="E24" s="180" t="s">
        <v>269</v>
      </c>
      <c r="F24" s="181">
        <v>2168531.1357533964</v>
      </c>
      <c r="G24" s="182">
        <v>233563.01323242064</v>
      </c>
      <c r="H24" s="183">
        <v>221653.12765914266</v>
      </c>
      <c r="I24" s="184">
        <v>386939.07645900291</v>
      </c>
      <c r="J24" s="185">
        <v>84732260.854291812</v>
      </c>
      <c r="K24" s="183">
        <v>6459190.3313402254</v>
      </c>
      <c r="L24" s="186">
        <v>184370.30374130941</v>
      </c>
      <c r="M24" s="185">
        <v>21130045.2628536</v>
      </c>
      <c r="N24" s="183">
        <v>92422.275062049375</v>
      </c>
      <c r="O24" s="186">
        <v>11296.112730059584</v>
      </c>
      <c r="P24" s="185">
        <v>1341440.6017366778</v>
      </c>
      <c r="Q24" s="186">
        <v>1163205.0454584779</v>
      </c>
      <c r="U24" s="410"/>
    </row>
    <row r="25" spans="1:21" ht="24.95" customHeight="1">
      <c r="A25" s="305">
        <v>1</v>
      </c>
      <c r="B25" s="305">
        <v>1</v>
      </c>
      <c r="C25" s="305" t="s">
        <v>346</v>
      </c>
      <c r="E25" s="180" t="s">
        <v>271</v>
      </c>
      <c r="F25" s="181">
        <v>1085213.6954300001</v>
      </c>
      <c r="G25" s="182">
        <v>132974.366408</v>
      </c>
      <c r="H25" s="183">
        <v>113912.272</v>
      </c>
      <c r="I25" s="184">
        <v>171967.628</v>
      </c>
      <c r="J25" s="185">
        <v>26954151.210420217</v>
      </c>
      <c r="K25" s="183">
        <v>189815.55</v>
      </c>
      <c r="L25" s="186">
        <v>37659</v>
      </c>
      <c r="M25" s="185">
        <v>3800937</v>
      </c>
      <c r="N25" s="183">
        <v>7991.2250000000058</v>
      </c>
      <c r="O25" s="186">
        <v>2034</v>
      </c>
      <c r="P25" s="185">
        <v>720420.10499999998</v>
      </c>
      <c r="Q25" s="186">
        <v>594215</v>
      </c>
      <c r="U25" s="410"/>
    </row>
    <row r="26" spans="1:21" ht="24.95" customHeight="1">
      <c r="A26" s="305">
        <v>1</v>
      </c>
      <c r="B26" s="305">
        <v>1000</v>
      </c>
      <c r="C26" s="305" t="s">
        <v>332</v>
      </c>
      <c r="E26" s="180" t="s">
        <v>272</v>
      </c>
      <c r="F26" s="181">
        <v>688523.67748700001</v>
      </c>
      <c r="G26" s="182">
        <v>145310.5778761667</v>
      </c>
      <c r="H26" s="183">
        <v>95746.803388432018</v>
      </c>
      <c r="I26" s="184">
        <v>149180.49428909921</v>
      </c>
      <c r="J26" s="185">
        <v>10294598.201533144</v>
      </c>
      <c r="K26" s="183">
        <v>380807.9713372775</v>
      </c>
      <c r="L26" s="186">
        <v>23419.382000000001</v>
      </c>
      <c r="M26" s="185">
        <v>2618621.038560573</v>
      </c>
      <c r="N26" s="183">
        <v>21698.377765240155</v>
      </c>
      <c r="O26" s="186">
        <v>2854.8780516996758</v>
      </c>
      <c r="P26" s="185">
        <v>169257.57594400001</v>
      </c>
      <c r="Q26" s="186">
        <v>121014.51540199999</v>
      </c>
      <c r="U26" s="410"/>
    </row>
    <row r="27" spans="1:21" ht="24.95" customHeight="1">
      <c r="A27" s="305">
        <v>1</v>
      </c>
      <c r="B27" s="305">
        <v>1</v>
      </c>
      <c r="C27" s="305" t="s">
        <v>330</v>
      </c>
      <c r="E27" s="180" t="s">
        <v>274</v>
      </c>
      <c r="F27" s="181">
        <v>274955.99956272607</v>
      </c>
      <c r="G27" s="182">
        <v>47059.110814176864</v>
      </c>
      <c r="H27" s="183">
        <v>80608.962662798309</v>
      </c>
      <c r="I27" s="184">
        <v>31591.632519711391</v>
      </c>
      <c r="J27" s="185">
        <v>4057329.4087167801</v>
      </c>
      <c r="K27" s="183">
        <v>258825.74530400001</v>
      </c>
      <c r="L27" s="186">
        <v>146.30000000000001</v>
      </c>
      <c r="M27" s="185">
        <v>418935.29811467195</v>
      </c>
      <c r="N27" s="183">
        <v>3425.6051087095002</v>
      </c>
      <c r="O27" s="186">
        <v>2293</v>
      </c>
      <c r="P27" s="185">
        <v>123662</v>
      </c>
      <c r="Q27" s="186">
        <v>171266</v>
      </c>
      <c r="U27" s="410"/>
    </row>
    <row r="28" spans="1:21" ht="24.95" customHeight="1">
      <c r="A28" s="305">
        <v>1</v>
      </c>
      <c r="B28" s="305">
        <v>1000</v>
      </c>
      <c r="C28" s="305" t="s">
        <v>382</v>
      </c>
      <c r="E28" s="180" t="s">
        <v>275</v>
      </c>
      <c r="F28" s="181">
        <v>350133.70145019563</v>
      </c>
      <c r="G28" s="182">
        <v>8788.1567643426279</v>
      </c>
      <c r="H28" s="183">
        <v>25407.95252701742</v>
      </c>
      <c r="I28" s="184">
        <v>54958.968035221464</v>
      </c>
      <c r="J28" s="185">
        <v>1542047.2940304966</v>
      </c>
      <c r="K28" s="183">
        <v>195249.22106948</v>
      </c>
      <c r="L28" s="186">
        <v>508.77983329000006</v>
      </c>
      <c r="M28" s="185">
        <v>466889.451</v>
      </c>
      <c r="N28" s="183">
        <v>3141.7094619542695</v>
      </c>
      <c r="O28" s="186">
        <v>744.63800000000003</v>
      </c>
      <c r="P28" s="185">
        <v>48835.853999999999</v>
      </c>
      <c r="Q28" s="186">
        <v>9626.6040310000008</v>
      </c>
      <c r="U28" s="410"/>
    </row>
    <row r="29" spans="1:21" ht="24.95" customHeight="1">
      <c r="A29" s="305">
        <v>1</v>
      </c>
      <c r="B29" s="305">
        <v>1000000</v>
      </c>
      <c r="C29" s="305" t="s">
        <v>339</v>
      </c>
      <c r="E29" s="180" t="s">
        <v>306</v>
      </c>
      <c r="F29" s="181">
        <v>257945.42943514852</v>
      </c>
      <c r="G29" s="182">
        <v>95473.743833877161</v>
      </c>
      <c r="H29" s="183">
        <v>90557.080426635686</v>
      </c>
      <c r="I29" s="184">
        <v>45167.941461629998</v>
      </c>
      <c r="J29" s="185">
        <v>4918238.5533699999</v>
      </c>
      <c r="K29" s="183">
        <v>290589.06051118998</v>
      </c>
      <c r="L29" s="186">
        <v>22510.511708425911</v>
      </c>
      <c r="M29" s="185">
        <v>1803413.429639294</v>
      </c>
      <c r="N29" s="183">
        <v>14419.964481330004</v>
      </c>
      <c r="O29" s="186">
        <v>1360.8299857699999</v>
      </c>
      <c r="P29" s="185">
        <v>66938.182866999996</v>
      </c>
      <c r="Q29" s="186">
        <v>13402.711732</v>
      </c>
      <c r="U29" s="410"/>
    </row>
    <row r="30" spans="1:21" ht="24.95" customHeight="1">
      <c r="A30" s="305">
        <v>1.127103457</v>
      </c>
      <c r="B30" s="305">
        <v>1</v>
      </c>
      <c r="C30" s="305" t="s">
        <v>350</v>
      </c>
      <c r="E30" s="180" t="s">
        <v>277</v>
      </c>
      <c r="F30" s="181">
        <v>810088.36503585801</v>
      </c>
      <c r="G30" s="182">
        <v>51849.013228914002</v>
      </c>
      <c r="H30" s="183">
        <v>76174.160037887996</v>
      </c>
      <c r="I30" s="184">
        <v>163699.378991223</v>
      </c>
      <c r="J30" s="185">
        <v>13760547.999821348</v>
      </c>
      <c r="K30" s="183">
        <v>31492.397692037001</v>
      </c>
      <c r="L30" s="186">
        <v>25864.770131236</v>
      </c>
      <c r="M30" s="185">
        <v>4221508.5159171931</v>
      </c>
      <c r="N30" s="183">
        <v>12692.312029277</v>
      </c>
      <c r="O30" s="186">
        <v>4160.138859787</v>
      </c>
      <c r="P30" s="185">
        <v>59023.026732719001</v>
      </c>
      <c r="Q30" s="186">
        <v>107561.737108424</v>
      </c>
      <c r="U30" s="410"/>
    </row>
    <row r="31" spans="1:21" ht="24.95" customHeight="1">
      <c r="A31" s="305">
        <v>1.127103457</v>
      </c>
      <c r="B31" s="305">
        <v>1</v>
      </c>
      <c r="C31" s="305" t="s">
        <v>351</v>
      </c>
      <c r="E31" s="180" t="s">
        <v>279</v>
      </c>
      <c r="F31" s="181">
        <v>274818.31489109225</v>
      </c>
      <c r="G31" s="182">
        <v>3341.5719408255418</v>
      </c>
      <c r="H31" s="183">
        <v>2621.2445839146276</v>
      </c>
      <c r="I31" s="184">
        <v>54973.707279345392</v>
      </c>
      <c r="J31" s="185">
        <v>719820.61240996723</v>
      </c>
      <c r="K31" s="183">
        <v>0</v>
      </c>
      <c r="L31" s="186">
        <v>0</v>
      </c>
      <c r="M31" s="185">
        <v>249678.64255595961</v>
      </c>
      <c r="N31" s="183">
        <v>1039.6133480322464</v>
      </c>
      <c r="O31" s="186">
        <v>89.924180677271309</v>
      </c>
      <c r="P31" s="185">
        <v>4078.9874108829999</v>
      </c>
      <c r="Q31" s="186">
        <v>887.28423265818242</v>
      </c>
      <c r="U31" s="410"/>
    </row>
    <row r="32" spans="1:21" ht="24.95" customHeight="1">
      <c r="A32" s="305">
        <v>1</v>
      </c>
      <c r="B32" s="305">
        <v>1000</v>
      </c>
      <c r="C32" s="305" t="s">
        <v>371</v>
      </c>
      <c r="E32" s="180" t="s">
        <v>281</v>
      </c>
      <c r="F32" s="181">
        <v>543607.67229999998</v>
      </c>
      <c r="G32" s="182">
        <v>98850.542000000001</v>
      </c>
      <c r="H32" s="183">
        <v>46707.781000000003</v>
      </c>
      <c r="I32" s="184">
        <v>228955.258</v>
      </c>
      <c r="J32" s="185">
        <v>27555231.839000002</v>
      </c>
      <c r="K32" s="183">
        <v>720000</v>
      </c>
      <c r="L32" s="186">
        <v>76203.241999999998</v>
      </c>
      <c r="M32" s="185">
        <v>7228676.5959999999</v>
      </c>
      <c r="N32" s="183">
        <v>26685.618999999999</v>
      </c>
      <c r="O32" s="186">
        <v>2342</v>
      </c>
      <c r="P32" s="185">
        <v>344638</v>
      </c>
      <c r="Q32" s="186">
        <v>309756</v>
      </c>
      <c r="U32" s="410"/>
    </row>
    <row r="33" spans="1:21" ht="24.95" customHeight="1">
      <c r="A33" s="305">
        <v>0.13432013900000001</v>
      </c>
      <c r="B33" s="305">
        <v>1</v>
      </c>
      <c r="C33" s="305" t="s">
        <v>399</v>
      </c>
      <c r="E33" s="180" t="s">
        <v>398</v>
      </c>
      <c r="F33" s="181">
        <v>206633.09729662488</v>
      </c>
      <c r="G33" s="182">
        <v>16446.649729701916</v>
      </c>
      <c r="H33" s="183">
        <v>1559.9524287303291</v>
      </c>
      <c r="I33" s="184">
        <v>174096.20018971799</v>
      </c>
      <c r="J33" s="185">
        <v>5721.2598978112583</v>
      </c>
      <c r="K33" s="183">
        <v>108337.519952118</v>
      </c>
      <c r="L33" s="186">
        <v>1867.0499321</v>
      </c>
      <c r="M33" s="185">
        <v>150524.49806759966</v>
      </c>
      <c r="N33" s="183">
        <v>665.36466827053425</v>
      </c>
      <c r="O33" s="186">
        <v>503.59387105963401</v>
      </c>
      <c r="P33" s="185">
        <v>8532.7661145550992</v>
      </c>
      <c r="Q33" s="186">
        <v>4014.0439340896282</v>
      </c>
      <c r="U33" s="410"/>
    </row>
    <row r="34" spans="1:21" ht="24.95" customHeight="1">
      <c r="A34" s="305">
        <v>1</v>
      </c>
      <c r="B34" s="305">
        <v>1</v>
      </c>
      <c r="C34" s="305" t="s">
        <v>347</v>
      </c>
      <c r="E34" s="180" t="s">
        <v>283</v>
      </c>
      <c r="F34" s="181">
        <v>619543.89999999991</v>
      </c>
      <c r="G34" s="182">
        <v>22346</v>
      </c>
      <c r="H34" s="183">
        <v>44257</v>
      </c>
      <c r="I34" s="184">
        <v>152769</v>
      </c>
      <c r="J34" s="185">
        <v>17560415.07353206</v>
      </c>
      <c r="K34" s="183">
        <v>10</v>
      </c>
      <c r="L34" s="186">
        <v>7177</v>
      </c>
      <c r="M34" s="185">
        <v>2910541</v>
      </c>
      <c r="N34" s="183">
        <v>1903</v>
      </c>
      <c r="O34" s="186">
        <v>1432</v>
      </c>
      <c r="P34" s="185">
        <v>221848</v>
      </c>
      <c r="Q34" s="186">
        <v>68673.254057585</v>
      </c>
      <c r="U34" s="410"/>
    </row>
    <row r="35" spans="1:21" ht="24.95" customHeight="1">
      <c r="A35" s="305">
        <v>1.127103457</v>
      </c>
      <c r="B35" s="305">
        <v>1</v>
      </c>
      <c r="C35" s="305" t="s">
        <v>352</v>
      </c>
      <c r="E35" s="180" t="s">
        <v>285</v>
      </c>
      <c r="F35" s="181">
        <v>776287.88488457631</v>
      </c>
      <c r="G35" s="182">
        <v>108672.14881920004</v>
      </c>
      <c r="H35" s="183">
        <v>120581.20590544412</v>
      </c>
      <c r="I35" s="184">
        <v>95195.157978219999</v>
      </c>
      <c r="J35" s="185">
        <v>32567741.176981188</v>
      </c>
      <c r="K35" s="183">
        <v>27407.774763869002</v>
      </c>
      <c r="L35" s="186">
        <v>49293.870470723494</v>
      </c>
      <c r="M35" s="185">
        <v>15748876.564091172</v>
      </c>
      <c r="N35" s="183">
        <v>11049.789151427049</v>
      </c>
      <c r="O35" s="186">
        <v>3746.4918910680003</v>
      </c>
      <c r="P35" s="185">
        <v>234374.66881102911</v>
      </c>
      <c r="Q35" s="186">
        <v>201388.17104620871</v>
      </c>
      <c r="U35" s="410"/>
    </row>
    <row r="36" spans="1:21" ht="24.95" customHeight="1">
      <c r="A36" s="305">
        <v>1</v>
      </c>
      <c r="B36" s="305">
        <v>1000</v>
      </c>
      <c r="C36" s="305" t="s">
        <v>648</v>
      </c>
      <c r="E36" s="180" t="s">
        <v>650</v>
      </c>
      <c r="F36" s="181">
        <v>226499.06349999999</v>
      </c>
      <c r="G36" s="182">
        <v>6775.3540000000003</v>
      </c>
      <c r="H36" s="183">
        <v>15218.316000000001</v>
      </c>
      <c r="I36" s="184">
        <v>33029.686999999998</v>
      </c>
      <c r="J36" s="185">
        <v>239967.671</v>
      </c>
      <c r="K36" s="183">
        <v>76424.048999999999</v>
      </c>
      <c r="L36" s="186">
        <v>572.65599999999995</v>
      </c>
      <c r="M36" s="185">
        <v>167236.405</v>
      </c>
      <c r="N36" s="183">
        <v>1215.761</v>
      </c>
      <c r="O36" s="186">
        <v>176.28200000000001</v>
      </c>
      <c r="P36" s="185">
        <v>57486.855000000003</v>
      </c>
      <c r="Q36" s="186">
        <v>57836.733999999997</v>
      </c>
      <c r="U36" s="410"/>
    </row>
    <row r="37" spans="1:21" ht="24.95" customHeight="1">
      <c r="A37" s="305">
        <v>1</v>
      </c>
      <c r="B37" s="305">
        <v>1</v>
      </c>
      <c r="C37" s="305" t="s">
        <v>379</v>
      </c>
      <c r="E37" s="180" t="s">
        <v>286</v>
      </c>
      <c r="F37" s="181">
        <v>1495034.663105608</v>
      </c>
      <c r="G37" s="182">
        <v>96431.298813753732</v>
      </c>
      <c r="H37" s="183">
        <v>151209.15656047495</v>
      </c>
      <c r="I37" s="184">
        <v>322521.22626577114</v>
      </c>
      <c r="J37" s="185">
        <v>12622725.138009258</v>
      </c>
      <c r="K37" s="183">
        <v>1016219</v>
      </c>
      <c r="L37" s="186">
        <v>58496.466139023774</v>
      </c>
      <c r="M37" s="185">
        <v>4673700.3049999997</v>
      </c>
      <c r="N37" s="183">
        <v>19956.17844141135</v>
      </c>
      <c r="O37" s="186">
        <v>1359.645</v>
      </c>
      <c r="P37" s="185">
        <v>935174.42299999995</v>
      </c>
      <c r="Q37" s="186">
        <v>809432.8499400001</v>
      </c>
      <c r="U37" s="410"/>
    </row>
    <row r="38" spans="1:21" ht="24.95" customHeight="1">
      <c r="A38" s="305">
        <v>0.101586786</v>
      </c>
      <c r="B38" s="305">
        <v>1000</v>
      </c>
      <c r="C38" s="305" t="s">
        <v>372</v>
      </c>
      <c r="E38" s="180" t="s">
        <v>288</v>
      </c>
      <c r="F38" s="181">
        <v>257339.41242210122</v>
      </c>
      <c r="G38" s="182">
        <v>24386.094598829935</v>
      </c>
      <c r="H38" s="183">
        <v>31928.979400537526</v>
      </c>
      <c r="I38" s="184">
        <v>95456.342670886195</v>
      </c>
      <c r="J38" s="185">
        <v>19504830.130656071</v>
      </c>
      <c r="K38" s="183">
        <v>817347.11274073867</v>
      </c>
      <c r="L38" s="186">
        <v>383.24575616657017</v>
      </c>
      <c r="M38" s="185">
        <v>1573571.797717836</v>
      </c>
      <c r="N38" s="183">
        <v>8628.651167119584</v>
      </c>
      <c r="O38" s="186">
        <v>308.35754609226001</v>
      </c>
      <c r="P38" s="185">
        <v>94830.593953452029</v>
      </c>
      <c r="Q38" s="186">
        <v>185596.07471728203</v>
      </c>
      <c r="R38" s="187"/>
      <c r="U38" s="410"/>
    </row>
    <row r="39" spans="1:21" ht="24.95" customHeight="1">
      <c r="A39" s="305">
        <v>1</v>
      </c>
      <c r="B39" s="305">
        <v>1000000</v>
      </c>
      <c r="C39" s="305" t="s">
        <v>367</v>
      </c>
      <c r="E39" s="180" t="s">
        <v>289</v>
      </c>
      <c r="F39" s="181">
        <v>1160560.6381612998</v>
      </c>
      <c r="G39" s="182">
        <v>162938.15520235</v>
      </c>
      <c r="H39" s="183">
        <v>172910.60981541997</v>
      </c>
      <c r="I39" s="184">
        <v>231037.22965302001</v>
      </c>
      <c r="J39" s="185">
        <v>28208825.376822818</v>
      </c>
      <c r="K39" s="183">
        <v>2404634.5460343999</v>
      </c>
      <c r="L39" s="186">
        <v>109976.14866572</v>
      </c>
      <c r="M39" s="185">
        <v>15307275.988652</v>
      </c>
      <c r="N39" s="183">
        <v>82505.042564920004</v>
      </c>
      <c r="O39" s="186">
        <v>6194.4142179999999</v>
      </c>
      <c r="P39" s="185">
        <v>474260.66830399999</v>
      </c>
      <c r="Q39" s="186">
        <v>386830.43403902004</v>
      </c>
      <c r="R39" s="187"/>
      <c r="U39" s="410"/>
    </row>
    <row r="40" spans="1:21" ht="24.95" customHeight="1">
      <c r="A40" s="305">
        <v>0.83381972800000004</v>
      </c>
      <c r="B40" s="305">
        <v>1</v>
      </c>
      <c r="C40" s="305" t="s">
        <v>334</v>
      </c>
      <c r="E40" s="180" t="s">
        <v>291</v>
      </c>
      <c r="F40" s="181">
        <v>639213.02117214096</v>
      </c>
      <c r="G40" s="182">
        <v>110319.05930880118</v>
      </c>
      <c r="H40" s="183">
        <v>130355.3788621962</v>
      </c>
      <c r="I40" s="184">
        <v>95573.279558191265</v>
      </c>
      <c r="J40" s="185">
        <v>25444845.237306237</v>
      </c>
      <c r="K40" s="183">
        <v>1088639.1640249239</v>
      </c>
      <c r="L40" s="186">
        <v>34995.413984160004</v>
      </c>
      <c r="M40" s="185">
        <v>5113788.8757729763</v>
      </c>
      <c r="N40" s="183">
        <v>41837.214599493542</v>
      </c>
      <c r="O40" s="186">
        <v>1615.942632864</v>
      </c>
      <c r="P40" s="185">
        <v>497017.25841206044</v>
      </c>
      <c r="Q40" s="186">
        <v>403245.02641352382</v>
      </c>
      <c r="U40" s="410"/>
    </row>
    <row r="41" spans="1:21" ht="24.95" customHeight="1">
      <c r="A41" s="305">
        <v>0.101586786</v>
      </c>
      <c r="B41" s="305">
        <v>1000</v>
      </c>
      <c r="C41" s="305" t="s">
        <v>373</v>
      </c>
      <c r="E41" s="180" t="s">
        <v>293</v>
      </c>
      <c r="F41" s="212">
        <v>217987.69414665244</v>
      </c>
      <c r="G41" s="213">
        <v>10311.884406850295</v>
      </c>
      <c r="H41" s="214">
        <v>13113.424843841121</v>
      </c>
      <c r="I41" s="215">
        <v>111386.55208509458</v>
      </c>
      <c r="J41" s="216">
        <v>8759769.1620757673</v>
      </c>
      <c r="K41" s="214">
        <v>187758.89945372494</v>
      </c>
      <c r="L41" s="217">
        <v>65.769520165692001</v>
      </c>
      <c r="M41" s="216">
        <v>703504.82952581707</v>
      </c>
      <c r="N41" s="214">
        <v>2696.4328969157018</v>
      </c>
      <c r="O41" s="217">
        <v>41.274507978228002</v>
      </c>
      <c r="P41" s="216">
        <v>34091.838756513425</v>
      </c>
      <c r="Q41" s="217">
        <v>14149.238156084219</v>
      </c>
      <c r="U41" s="410"/>
    </row>
    <row r="42" spans="1:21" ht="24.95" customHeight="1" thickBot="1">
      <c r="A42" s="305">
        <v>1</v>
      </c>
      <c r="B42" s="305">
        <v>1000</v>
      </c>
      <c r="C42" s="305" t="s">
        <v>333</v>
      </c>
      <c r="E42" s="180" t="s">
        <v>295</v>
      </c>
      <c r="F42" s="206">
        <v>959035.23879999993</v>
      </c>
      <c r="G42" s="207">
        <v>147286.19</v>
      </c>
      <c r="H42" s="208">
        <v>189996.533</v>
      </c>
      <c r="I42" s="209">
        <v>147483.21599999999</v>
      </c>
      <c r="J42" s="210">
        <v>13026642.532024559</v>
      </c>
      <c r="K42" s="208">
        <v>385151.511</v>
      </c>
      <c r="L42" s="211">
        <v>59587.078999999998</v>
      </c>
      <c r="M42" s="210">
        <v>2329743.9679999999</v>
      </c>
      <c r="N42" s="208">
        <v>27442.413</v>
      </c>
      <c r="O42" s="211">
        <v>3462.8029999999999</v>
      </c>
      <c r="P42" s="210">
        <v>466824.51400000002</v>
      </c>
      <c r="Q42" s="211">
        <v>410265.22499999998</v>
      </c>
      <c r="U42" s="410"/>
    </row>
    <row r="43" spans="1:21" ht="15.75">
      <c r="F43" s="188"/>
      <c r="G43" s="189"/>
      <c r="H43" s="187"/>
      <c r="I43" s="187"/>
      <c r="J43" s="187"/>
      <c r="K43" s="187"/>
      <c r="L43" s="187"/>
      <c r="M43" s="187"/>
      <c r="N43" s="187"/>
      <c r="O43" s="187"/>
      <c r="P43" s="187"/>
      <c r="Q43" s="187"/>
    </row>
    <row r="44" spans="1:21" ht="15.75">
      <c r="F44" s="188"/>
      <c r="G44" s="189"/>
      <c r="H44" s="187"/>
      <c r="I44" s="187"/>
      <c r="J44" s="187"/>
      <c r="K44" s="187"/>
      <c r="L44" s="187"/>
      <c r="M44" s="187"/>
      <c r="N44" s="187"/>
      <c r="O44" s="187"/>
    </row>
    <row r="45" spans="1:21" ht="15.75">
      <c r="F45" s="188"/>
      <c r="G45" s="189"/>
      <c r="H45" s="187"/>
      <c r="I45" s="187"/>
      <c r="J45" s="187"/>
      <c r="K45" s="187"/>
      <c r="L45" s="187"/>
      <c r="M45" s="187"/>
      <c r="N45" s="187"/>
      <c r="O45" s="187"/>
      <c r="P45" s="187"/>
      <c r="Q45" s="187"/>
    </row>
    <row r="46" spans="1:21" ht="15.75">
      <c r="F46" s="188"/>
      <c r="G46" s="189"/>
      <c r="H46" s="187"/>
      <c r="I46" s="187"/>
      <c r="J46" s="187"/>
      <c r="K46" s="187"/>
      <c r="L46" s="187"/>
      <c r="M46" s="187"/>
      <c r="N46" s="187"/>
      <c r="O46" s="187"/>
      <c r="P46" s="190" t="s">
        <v>329</v>
      </c>
      <c r="Q46" s="191">
        <v>43413.402488888889</v>
      </c>
    </row>
    <row r="47" spans="1:21" ht="15.75">
      <c r="E47" s="159">
        <v>36</v>
      </c>
      <c r="F47" s="188"/>
      <c r="G47" s="189"/>
      <c r="H47" s="187"/>
      <c r="I47" s="187"/>
      <c r="J47" s="187"/>
      <c r="K47" s="187"/>
      <c r="L47" s="187"/>
      <c r="M47" s="187"/>
      <c r="N47" s="187"/>
      <c r="O47" s="187"/>
      <c r="P47" s="187"/>
      <c r="Q47" s="187"/>
    </row>
    <row r="48" spans="1:21" ht="15.75">
      <c r="F48" s="188"/>
      <c r="G48" s="189"/>
      <c r="H48" s="187"/>
      <c r="I48" s="187"/>
      <c r="J48" s="187"/>
      <c r="K48" s="187"/>
      <c r="L48" s="187"/>
      <c r="M48" s="187"/>
      <c r="N48" s="187"/>
      <c r="O48" s="187"/>
      <c r="P48" s="187"/>
      <c r="Q48" s="187"/>
    </row>
    <row r="49" spans="6:17" ht="15.75">
      <c r="F49" s="188"/>
      <c r="G49" s="189"/>
      <c r="H49" s="187"/>
      <c r="I49" s="187"/>
      <c r="J49" s="187"/>
      <c r="K49" s="187"/>
      <c r="L49" s="187"/>
      <c r="M49" s="187"/>
      <c r="N49" s="187"/>
      <c r="O49" s="187"/>
      <c r="P49" s="187"/>
      <c r="Q49" s="187"/>
    </row>
    <row r="50" spans="6:17" ht="15.75">
      <c r="F50" s="188"/>
      <c r="G50" s="189"/>
      <c r="H50" s="187"/>
      <c r="I50" s="187"/>
      <c r="J50" s="187"/>
      <c r="K50" s="187"/>
      <c r="L50" s="187"/>
      <c r="M50" s="187"/>
      <c r="N50" s="187"/>
      <c r="O50" s="187"/>
      <c r="P50" s="187"/>
      <c r="Q50" s="187"/>
    </row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  <row r="64" spans="6:17" ht="15.75" customHeight="1"/>
    <row r="65" ht="15.75" customHeight="1"/>
  </sheetData>
  <sheetProtection autoFilter="0"/>
  <mergeCells count="6">
    <mergeCell ref="F5:Q5"/>
    <mergeCell ref="F3:Q3"/>
    <mergeCell ref="G4:I4"/>
    <mergeCell ref="J4:L4"/>
    <mergeCell ref="M4:O4"/>
    <mergeCell ref="P4:Q4"/>
  </mergeCells>
  <printOptions horizontalCentered="1"/>
  <pageMargins left="0.35433070866141736" right="0.35433070866141736" top="0.55118110236220474" bottom="0.55118110236220474" header="0.43307086614173229" footer="0.23622047244094491"/>
  <pageSetup paperSize="9" scale="46" orientation="landscape" r:id="rId1"/>
  <headerFooter>
    <oddFooter>&amp;LEuropean Banking Authority&amp;CMinimum level of disclosure, as prescribed by the BCBS documents and methodology - 12 Indicators for assessing systemic importance&amp;REnd-2017 G-SII disclosure exercise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39997558519241921"/>
    <pageSetUpPr fitToPage="1"/>
  </sheetPr>
  <dimension ref="A1:V64"/>
  <sheetViews>
    <sheetView showGridLines="0" zoomScale="50" zoomScaleNormal="50" workbookViewId="0">
      <pane xSplit="5" ySplit="6" topLeftCell="F7" activePane="bottomRight" state="frozen"/>
      <selection activeCell="K22" sqref="K22"/>
      <selection pane="topRight" activeCell="K22" sqref="K22"/>
      <selection pane="bottomLeft" activeCell="K22" sqref="K22"/>
      <selection pane="bottomRight" activeCell="F3" sqref="F3:Q5"/>
    </sheetView>
  </sheetViews>
  <sheetFormatPr defaultColWidth="0" defaultRowHeight="0" customHeight="1" zeroHeight="1"/>
  <cols>
    <col min="1" max="3" width="0" style="280" hidden="1" customWidth="1"/>
    <col min="4" max="4" width="36" style="280" hidden="1" customWidth="1"/>
    <col min="5" max="5" width="38.7109375" style="159" customWidth="1"/>
    <col min="6" max="6" width="20.7109375" style="158" customWidth="1"/>
    <col min="7" max="7" width="20.7109375" style="192" customWidth="1"/>
    <col min="8" max="17" width="20.7109375" style="158" customWidth="1"/>
    <col min="18" max="18" width="4.7109375" style="158" customWidth="1"/>
    <col min="19" max="21" width="9.140625" style="158" customWidth="1"/>
    <col min="22" max="22" width="9.140625" style="158" hidden="1" customWidth="1"/>
    <col min="23" max="16384" width="0" style="158" hidden="1"/>
  </cols>
  <sheetData>
    <row r="1" spans="1:17" s="280" customFormat="1" ht="15.75" customHeight="1">
      <c r="E1" s="284"/>
      <c r="F1" s="285">
        <v>1103</v>
      </c>
      <c r="G1" s="286">
        <v>1045</v>
      </c>
      <c r="H1" s="285">
        <v>1052</v>
      </c>
      <c r="I1" s="285">
        <v>1060</v>
      </c>
      <c r="J1" s="285">
        <v>1073</v>
      </c>
      <c r="K1" s="285">
        <v>1074</v>
      </c>
      <c r="L1" s="285">
        <v>1077</v>
      </c>
      <c r="M1" s="285">
        <v>1080</v>
      </c>
      <c r="N1" s="285">
        <v>1085</v>
      </c>
      <c r="O1" s="285">
        <v>1086</v>
      </c>
      <c r="P1" s="285">
        <v>1087</v>
      </c>
      <c r="Q1" s="285">
        <v>1091</v>
      </c>
    </row>
    <row r="2" spans="1:17" s="160" customFormat="1" ht="24" customHeight="1" thickBot="1">
      <c r="A2" s="281"/>
      <c r="B2" s="281"/>
      <c r="C2" s="281"/>
      <c r="D2" s="281"/>
      <c r="E2" s="161"/>
      <c r="F2" s="487" t="s">
        <v>670</v>
      </c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</row>
    <row r="3" spans="1:17" s="162" customFormat="1" ht="24" customHeight="1">
      <c r="A3" s="282"/>
      <c r="B3" s="282"/>
      <c r="C3" s="282"/>
      <c r="D3" s="282"/>
      <c r="E3" s="163" t="s">
        <v>310</v>
      </c>
      <c r="F3" s="488" t="s">
        <v>311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17" s="164" customFormat="1" ht="18.75">
      <c r="A4" s="283"/>
      <c r="B4" s="283"/>
      <c r="C4" s="283"/>
      <c r="D4" s="283"/>
      <c r="E4" s="165"/>
      <c r="F4" s="166" t="s">
        <v>312</v>
      </c>
      <c r="G4" s="491" t="s">
        <v>313</v>
      </c>
      <c r="H4" s="491"/>
      <c r="I4" s="491"/>
      <c r="J4" s="492" t="s">
        <v>314</v>
      </c>
      <c r="K4" s="492"/>
      <c r="L4" s="492"/>
      <c r="M4" s="493" t="s">
        <v>315</v>
      </c>
      <c r="N4" s="493"/>
      <c r="O4" s="493"/>
      <c r="P4" s="494" t="s">
        <v>316</v>
      </c>
      <c r="Q4" s="494"/>
    </row>
    <row r="5" spans="1:17" s="164" customFormat="1" ht="18.75">
      <c r="A5" s="283">
        <v>1005</v>
      </c>
      <c r="B5" s="283">
        <v>1007</v>
      </c>
      <c r="C5" s="283"/>
      <c r="D5" s="283"/>
      <c r="E5" s="165"/>
      <c r="F5" s="484" t="s">
        <v>317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6"/>
    </row>
    <row r="6" spans="1:17" ht="110.25" customHeight="1" thickBot="1">
      <c r="E6" s="167" t="s">
        <v>318</v>
      </c>
      <c r="F6" s="168" t="s">
        <v>392</v>
      </c>
      <c r="G6" s="169" t="s">
        <v>319</v>
      </c>
      <c r="H6" s="170" t="s">
        <v>320</v>
      </c>
      <c r="I6" s="171" t="s">
        <v>321</v>
      </c>
      <c r="J6" s="172" t="s">
        <v>322</v>
      </c>
      <c r="K6" s="173" t="s">
        <v>323</v>
      </c>
      <c r="L6" s="174" t="s">
        <v>324</v>
      </c>
      <c r="M6" s="175" t="s">
        <v>393</v>
      </c>
      <c r="N6" s="176" t="s">
        <v>325</v>
      </c>
      <c r="O6" s="177" t="s">
        <v>326</v>
      </c>
      <c r="P6" s="178" t="s">
        <v>327</v>
      </c>
      <c r="Q6" s="179" t="s">
        <v>328</v>
      </c>
    </row>
    <row r="7" spans="1:17" ht="24.95" customHeight="1">
      <c r="A7" s="280">
        <v>1</v>
      </c>
      <c r="B7" s="280">
        <v>1000</v>
      </c>
      <c r="C7" s="280" t="s">
        <v>345</v>
      </c>
      <c r="E7" s="180" t="s">
        <v>243</v>
      </c>
      <c r="F7" s="200">
        <v>479926.02389999997</v>
      </c>
      <c r="G7" s="201">
        <v>93217.668000000005</v>
      </c>
      <c r="H7" s="202">
        <v>38147.758999999998</v>
      </c>
      <c r="I7" s="203">
        <v>91979</v>
      </c>
      <c r="J7" s="204">
        <v>3383064.1830000002</v>
      </c>
      <c r="K7" s="202">
        <v>177147.43599999999</v>
      </c>
      <c r="L7" s="205">
        <v>6540.3410000000003</v>
      </c>
      <c r="M7" s="204">
        <v>1210412.4509999999</v>
      </c>
      <c r="N7" s="202">
        <v>1646.136</v>
      </c>
      <c r="O7" s="205">
        <v>2195.9670000000001</v>
      </c>
      <c r="P7" s="204">
        <v>119555.758</v>
      </c>
      <c r="Q7" s="205">
        <v>119782.78599999999</v>
      </c>
    </row>
    <row r="8" spans="1:17" ht="24.95" customHeight="1">
      <c r="A8" s="280">
        <v>1</v>
      </c>
      <c r="B8" s="280">
        <v>1000</v>
      </c>
      <c r="C8" s="280" t="s">
        <v>344</v>
      </c>
      <c r="E8" s="180" t="s">
        <v>246</v>
      </c>
      <c r="F8" s="181">
        <v>236798.29309999998</v>
      </c>
      <c r="G8" s="182">
        <v>26603.721000000001</v>
      </c>
      <c r="H8" s="183">
        <v>5576.2089999999998</v>
      </c>
      <c r="I8" s="184">
        <v>14268.474</v>
      </c>
      <c r="J8" s="185">
        <v>193819.01800000001</v>
      </c>
      <c r="K8" s="183">
        <v>184314.89300000001</v>
      </c>
      <c r="L8" s="186">
        <v>0</v>
      </c>
      <c r="M8" s="185">
        <v>74822.247000000003</v>
      </c>
      <c r="N8" s="183">
        <v>1708.56</v>
      </c>
      <c r="O8" s="186">
        <v>370.84300000000002</v>
      </c>
      <c r="P8" s="185">
        <v>25208.921999999999</v>
      </c>
      <c r="Q8" s="186">
        <v>7443.0770000000002</v>
      </c>
    </row>
    <row r="9" spans="1:17" ht="24.95" customHeight="1">
      <c r="A9" s="280">
        <v>1.167978696</v>
      </c>
      <c r="B9" s="280">
        <v>1</v>
      </c>
      <c r="C9" s="280" t="s">
        <v>348</v>
      </c>
      <c r="E9" s="180" t="s">
        <v>248</v>
      </c>
      <c r="F9" s="181">
        <v>1331969.5699471643</v>
      </c>
      <c r="G9" s="182">
        <v>216437.10972474952</v>
      </c>
      <c r="H9" s="183">
        <v>223194.81850938872</v>
      </c>
      <c r="I9" s="184">
        <v>212191.01351841024</v>
      </c>
      <c r="J9" s="185">
        <v>44223226.421753235</v>
      </c>
      <c r="K9" s="183">
        <v>139322.10520472718</v>
      </c>
      <c r="L9" s="186">
        <v>296172.00820517883</v>
      </c>
      <c r="M9" s="185">
        <v>30374642.999468159</v>
      </c>
      <c r="N9" s="183">
        <v>88716.703142606755</v>
      </c>
      <c r="O9" s="186">
        <v>25474.218894483718</v>
      </c>
      <c r="P9" s="185">
        <v>734604.87276398402</v>
      </c>
      <c r="Q9" s="186">
        <v>565625.21896279207</v>
      </c>
    </row>
    <row r="10" spans="1:17" ht="24.95" customHeight="1">
      <c r="A10" s="280">
        <v>1</v>
      </c>
      <c r="B10" s="280">
        <v>1000</v>
      </c>
      <c r="C10" s="280" t="s">
        <v>335</v>
      </c>
      <c r="E10" s="180" t="s">
        <v>297</v>
      </c>
      <c r="F10" s="181">
        <v>227457.58100000001</v>
      </c>
      <c r="G10" s="182">
        <v>52885.741000000002</v>
      </c>
      <c r="H10" s="183">
        <v>116578.87699999999</v>
      </c>
      <c r="I10" s="184">
        <v>44510.637000000002</v>
      </c>
      <c r="J10" s="185">
        <v>1955916.0049999999</v>
      </c>
      <c r="K10" s="183">
        <v>89008.591</v>
      </c>
      <c r="L10" s="186">
        <v>9686.3269999999993</v>
      </c>
      <c r="M10" s="185">
        <v>1076728.013</v>
      </c>
      <c r="N10" s="183">
        <v>3443.6759999999999</v>
      </c>
      <c r="O10" s="186">
        <v>1411.951</v>
      </c>
      <c r="P10" s="185">
        <v>31099.23</v>
      </c>
      <c r="Q10" s="186">
        <v>8173.1419999999998</v>
      </c>
    </row>
    <row r="11" spans="1:17" ht="24.95" customHeight="1">
      <c r="A11" s="280">
        <v>1</v>
      </c>
      <c r="B11" s="280">
        <v>1000</v>
      </c>
      <c r="C11" s="280" t="s">
        <v>380</v>
      </c>
      <c r="E11" s="180" t="s">
        <v>251</v>
      </c>
      <c r="F11" s="181">
        <v>773146.13459999999</v>
      </c>
      <c r="G11" s="182">
        <v>72160.621917107186</v>
      </c>
      <c r="H11" s="183">
        <v>99424.282251701414</v>
      </c>
      <c r="I11" s="184">
        <v>132801.41500000001</v>
      </c>
      <c r="J11" s="185">
        <v>6568271.5926196743</v>
      </c>
      <c r="K11" s="183">
        <v>680291.81</v>
      </c>
      <c r="L11" s="186">
        <v>27500.6</v>
      </c>
      <c r="M11" s="185">
        <v>2132941.361</v>
      </c>
      <c r="N11" s="183">
        <v>14872.745302564741</v>
      </c>
      <c r="O11" s="186">
        <v>1263.54</v>
      </c>
      <c r="P11" s="185">
        <v>373789.12599999999</v>
      </c>
      <c r="Q11" s="186">
        <v>379645.30599109159</v>
      </c>
    </row>
    <row r="12" spans="1:17" ht="24.95" customHeight="1">
      <c r="A12" s="280">
        <v>1</v>
      </c>
      <c r="B12" s="280">
        <v>1000</v>
      </c>
      <c r="C12" s="280" t="s">
        <v>381</v>
      </c>
      <c r="E12" s="180" t="s">
        <v>378</v>
      </c>
      <c r="F12" s="181">
        <v>194112.33324052906</v>
      </c>
      <c r="G12" s="182">
        <v>2932.22</v>
      </c>
      <c r="H12" s="183">
        <v>16018.748446064159</v>
      </c>
      <c r="I12" s="184">
        <v>31029.489016000003</v>
      </c>
      <c r="J12" s="185">
        <v>946274.49300000002</v>
      </c>
      <c r="K12" s="183">
        <v>35085</v>
      </c>
      <c r="L12" s="186">
        <v>1048.288</v>
      </c>
      <c r="M12" s="185">
        <v>354136.516</v>
      </c>
      <c r="N12" s="183">
        <v>2542.4257021640019</v>
      </c>
      <c r="O12" s="186">
        <v>117.08799999999999</v>
      </c>
      <c r="P12" s="185">
        <v>12815.691999999999</v>
      </c>
      <c r="Q12" s="186">
        <v>21048.268</v>
      </c>
    </row>
    <row r="13" spans="1:17" ht="24.95" customHeight="1">
      <c r="A13" s="280">
        <v>1</v>
      </c>
      <c r="B13" s="280">
        <v>1000</v>
      </c>
      <c r="C13" s="280" t="s">
        <v>368</v>
      </c>
      <c r="E13" s="180" t="s">
        <v>253</v>
      </c>
      <c r="F13" s="181">
        <v>1879936.6462524303</v>
      </c>
      <c r="G13" s="182">
        <v>143431.5870062685</v>
      </c>
      <c r="H13" s="183">
        <v>180092.43947728307</v>
      </c>
      <c r="I13" s="184">
        <v>297840.99276199995</v>
      </c>
      <c r="J13" s="185">
        <v>32208145.386675168</v>
      </c>
      <c r="K13" s="183">
        <v>5060144.1155079864</v>
      </c>
      <c r="L13" s="186">
        <v>162370.47154237729</v>
      </c>
      <c r="M13" s="185">
        <v>21550965.472576514</v>
      </c>
      <c r="N13" s="183">
        <v>85741.67983044275</v>
      </c>
      <c r="O13" s="186">
        <v>14896.171297000003</v>
      </c>
      <c r="P13" s="185">
        <v>1008274.4889999999</v>
      </c>
      <c r="Q13" s="186">
        <v>843713.14580540033</v>
      </c>
    </row>
    <row r="14" spans="1:17" ht="24.95" customHeight="1">
      <c r="A14" s="280">
        <v>1</v>
      </c>
      <c r="B14" s="280">
        <v>1</v>
      </c>
      <c r="C14" s="280" t="s">
        <v>342</v>
      </c>
      <c r="E14" s="180" t="s">
        <v>255</v>
      </c>
      <c r="F14" s="181">
        <v>1163157.3</v>
      </c>
      <c r="G14" s="182">
        <v>64662.872999999985</v>
      </c>
      <c r="H14" s="183">
        <v>113985.35500000001</v>
      </c>
      <c r="I14" s="184">
        <v>280598.78470400005</v>
      </c>
      <c r="J14" s="185">
        <v>23280312.066972472</v>
      </c>
      <c r="K14" s="183">
        <v>87736.266000000003</v>
      </c>
      <c r="L14" s="186">
        <v>38350.042926460002</v>
      </c>
      <c r="M14" s="185">
        <v>8915294</v>
      </c>
      <c r="N14" s="183">
        <v>28221.568114012727</v>
      </c>
      <c r="O14" s="186">
        <v>14889.054999999998</v>
      </c>
      <c r="P14" s="185">
        <v>208648.49654218115</v>
      </c>
      <c r="Q14" s="186">
        <v>118952.35145900003</v>
      </c>
    </row>
    <row r="15" spans="1:17" ht="24.95" customHeight="1">
      <c r="A15" s="280">
        <v>1</v>
      </c>
      <c r="B15" s="280">
        <v>1</v>
      </c>
      <c r="C15" s="280" t="s">
        <v>336</v>
      </c>
      <c r="E15" s="180" t="s">
        <v>299</v>
      </c>
      <c r="F15" s="181">
        <v>492525.02476253349</v>
      </c>
      <c r="G15" s="182">
        <v>106847</v>
      </c>
      <c r="H15" s="183">
        <v>120757</v>
      </c>
      <c r="I15" s="184">
        <v>63127</v>
      </c>
      <c r="J15" s="185">
        <v>25553212.756817378</v>
      </c>
      <c r="K15" s="183">
        <v>279460.95760973997</v>
      </c>
      <c r="L15" s="186">
        <v>33631</v>
      </c>
      <c r="M15" s="185">
        <v>3811392</v>
      </c>
      <c r="N15" s="183">
        <v>6929</v>
      </c>
      <c r="O15" s="186">
        <v>5352</v>
      </c>
      <c r="P15" s="185">
        <v>207292</v>
      </c>
      <c r="Q15" s="186">
        <v>106954</v>
      </c>
    </row>
    <row r="16" spans="1:17" ht="24.95" customHeight="1">
      <c r="A16" s="280">
        <v>1</v>
      </c>
      <c r="B16" s="280">
        <v>1</v>
      </c>
      <c r="C16" s="280" t="s">
        <v>370</v>
      </c>
      <c r="E16" s="180" t="s">
        <v>257</v>
      </c>
      <c r="F16" s="181">
        <v>1447004.0416806717</v>
      </c>
      <c r="G16" s="182">
        <v>161810.60348260106</v>
      </c>
      <c r="H16" s="183">
        <v>139491.87082962287</v>
      </c>
      <c r="I16" s="184">
        <v>241994.04906023355</v>
      </c>
      <c r="J16" s="185">
        <v>28460779.316736545</v>
      </c>
      <c r="K16" s="183">
        <v>2522000</v>
      </c>
      <c r="L16" s="186">
        <v>72429.394829372031</v>
      </c>
      <c r="M16" s="185">
        <v>13362356.9685973</v>
      </c>
      <c r="N16" s="183">
        <v>19601.164093454514</v>
      </c>
      <c r="O16" s="186">
        <v>4680.8090510449983</v>
      </c>
      <c r="P16" s="185">
        <v>355189.83934908989</v>
      </c>
      <c r="Q16" s="186">
        <v>191928.24368853381</v>
      </c>
    </row>
    <row r="17" spans="1:17" ht="24.95" customHeight="1">
      <c r="A17" s="280">
        <v>1</v>
      </c>
      <c r="B17" s="280">
        <v>1000</v>
      </c>
      <c r="C17" s="280" t="s">
        <v>343</v>
      </c>
      <c r="E17" s="180" t="s">
        <v>259</v>
      </c>
      <c r="F17" s="181">
        <v>687372.43617971684</v>
      </c>
      <c r="G17" s="182">
        <v>69653.037877842129</v>
      </c>
      <c r="H17" s="183">
        <v>70801.31179423313</v>
      </c>
      <c r="I17" s="184">
        <v>148142.54786954098</v>
      </c>
      <c r="J17" s="185">
        <v>5661405.9591583554</v>
      </c>
      <c r="K17" s="183">
        <v>316423.18663156999</v>
      </c>
      <c r="L17" s="186">
        <v>2755</v>
      </c>
      <c r="M17" s="185">
        <v>456029.15600000002</v>
      </c>
      <c r="N17" s="183">
        <v>30545.022475367248</v>
      </c>
      <c r="O17" s="186">
        <v>7515.8368690530397</v>
      </c>
      <c r="P17" s="185">
        <v>90872.956477</v>
      </c>
      <c r="Q17" s="186">
        <v>65321.355956841791</v>
      </c>
    </row>
    <row r="18" spans="1:17" ht="24.95" customHeight="1">
      <c r="A18" s="280">
        <v>0.13450984599999999</v>
      </c>
      <c r="B18" s="280">
        <v>1</v>
      </c>
      <c r="C18" s="280" t="s">
        <v>341</v>
      </c>
      <c r="E18" s="180" t="s">
        <v>261</v>
      </c>
      <c r="F18" s="181">
        <v>456299.09568425996</v>
      </c>
      <c r="G18" s="182">
        <v>50264.881365915491</v>
      </c>
      <c r="H18" s="183">
        <v>30932.17808245643</v>
      </c>
      <c r="I18" s="184">
        <v>187066.83073446155</v>
      </c>
      <c r="J18" s="185">
        <v>581466.32520291442</v>
      </c>
      <c r="K18" s="183">
        <v>142483.11568320153</v>
      </c>
      <c r="L18" s="186">
        <v>17875.597576390945</v>
      </c>
      <c r="M18" s="185">
        <v>4267053.2363790553</v>
      </c>
      <c r="N18" s="183">
        <v>651.10559122723862</v>
      </c>
      <c r="O18" s="186">
        <v>1300.5757009739998</v>
      </c>
      <c r="P18" s="185">
        <v>175397.48988883462</v>
      </c>
      <c r="Q18" s="186">
        <v>183943.47879755241</v>
      </c>
    </row>
    <row r="19" spans="1:17" ht="24.95" customHeight="1">
      <c r="A19" s="280">
        <v>1</v>
      </c>
      <c r="B19" s="280">
        <v>1</v>
      </c>
      <c r="C19" s="280" t="s">
        <v>337</v>
      </c>
      <c r="E19" s="180" t="s">
        <v>301</v>
      </c>
      <c r="F19" s="181">
        <v>1363142.5686239148</v>
      </c>
      <c r="G19" s="182">
        <v>210380.55899455963</v>
      </c>
      <c r="H19" s="183">
        <v>257683.59111978195</v>
      </c>
      <c r="I19" s="184">
        <v>178565.06111692003</v>
      </c>
      <c r="J19" s="185">
        <v>100915914.24457067</v>
      </c>
      <c r="K19" s="183">
        <v>2893273.5783160799</v>
      </c>
      <c r="L19" s="186">
        <v>247190</v>
      </c>
      <c r="M19" s="185">
        <v>35908873.179272801</v>
      </c>
      <c r="N19" s="183">
        <v>133914.7209753684</v>
      </c>
      <c r="O19" s="186">
        <v>25196.096066571488</v>
      </c>
      <c r="P19" s="185">
        <v>765481.46299999999</v>
      </c>
      <c r="Q19" s="186">
        <v>550417.95299999998</v>
      </c>
    </row>
    <row r="20" spans="1:17" ht="24.95" customHeight="1">
      <c r="A20" s="280">
        <v>0.110055798</v>
      </c>
      <c r="B20" s="280">
        <v>1000</v>
      </c>
      <c r="C20" s="280" t="s">
        <v>331</v>
      </c>
      <c r="E20" s="180" t="s">
        <v>263</v>
      </c>
      <c r="F20" s="181">
        <v>280613.89085629449</v>
      </c>
      <c r="G20" s="182">
        <v>16702.517042191637</v>
      </c>
      <c r="H20" s="183">
        <v>25158.741005490461</v>
      </c>
      <c r="I20" s="184">
        <v>85035.586318512287</v>
      </c>
      <c r="J20" s="185">
        <v>15841365.085250624</v>
      </c>
      <c r="K20" s="183">
        <v>146814.43453200001</v>
      </c>
      <c r="L20" s="186">
        <v>18021.383794164598</v>
      </c>
      <c r="M20" s="185">
        <v>571733.92759690795</v>
      </c>
      <c r="N20" s="183">
        <v>1560.646903873788</v>
      </c>
      <c r="O20" s="186">
        <v>7933.0981997661947</v>
      </c>
      <c r="P20" s="185">
        <v>109388.639752524</v>
      </c>
      <c r="Q20" s="186">
        <v>81292.779905509218</v>
      </c>
    </row>
    <row r="21" spans="1:17" ht="24.95" customHeight="1">
      <c r="A21" s="280">
        <v>1</v>
      </c>
      <c r="B21" s="280">
        <v>1000000</v>
      </c>
      <c r="C21" s="280" t="s">
        <v>338</v>
      </c>
      <c r="E21" s="180" t="s">
        <v>303</v>
      </c>
      <c r="F21" s="181">
        <v>443344.23728960002</v>
      </c>
      <c r="G21" s="182">
        <v>158202.48610499999</v>
      </c>
      <c r="H21" s="183">
        <v>169668.83709399999</v>
      </c>
      <c r="I21" s="184">
        <v>96140.844171999997</v>
      </c>
      <c r="J21" s="185">
        <v>6354518.1538570002</v>
      </c>
      <c r="K21" s="183">
        <v>869750.75627200003</v>
      </c>
      <c r="L21" s="186">
        <v>29216.93</v>
      </c>
      <c r="M21" s="185">
        <v>1161857.8907339999</v>
      </c>
      <c r="N21" s="183">
        <v>17175.342506000001</v>
      </c>
      <c r="O21" s="186">
        <v>3705.0699380000001</v>
      </c>
      <c r="P21" s="185">
        <v>91717.195909999995</v>
      </c>
      <c r="Q21" s="186">
        <v>32165.731867999999</v>
      </c>
    </row>
    <row r="22" spans="1:17" ht="24.95" customHeight="1">
      <c r="A22" s="280">
        <v>1</v>
      </c>
      <c r="B22" s="280">
        <v>1000</v>
      </c>
      <c r="C22" s="280" t="s">
        <v>366</v>
      </c>
      <c r="E22" s="180" t="s">
        <v>264</v>
      </c>
      <c r="F22" s="181">
        <v>224827.42539414999</v>
      </c>
      <c r="G22" s="182">
        <v>18246.11511004722</v>
      </c>
      <c r="H22" s="183">
        <v>24580.002214579996</v>
      </c>
      <c r="I22" s="184">
        <v>39345.593942330001</v>
      </c>
      <c r="J22" s="185">
        <v>6743905.5389999999</v>
      </c>
      <c r="K22" s="183">
        <v>182523.36199999999</v>
      </c>
      <c r="L22" s="186">
        <v>30</v>
      </c>
      <c r="M22" s="185">
        <v>221619.96059999999</v>
      </c>
      <c r="N22" s="183">
        <v>6110.1491598562707</v>
      </c>
      <c r="O22" s="186">
        <v>1012.2233453499999</v>
      </c>
      <c r="P22" s="185">
        <v>107440.166</v>
      </c>
      <c r="Q22" s="186">
        <v>88667.084394730002</v>
      </c>
    </row>
    <row r="23" spans="1:17" ht="24.95" customHeight="1">
      <c r="A23" s="280">
        <v>0.104684638</v>
      </c>
      <c r="B23" s="280">
        <v>1000</v>
      </c>
      <c r="C23" s="280" t="s">
        <v>369</v>
      </c>
      <c r="E23" s="180" t="s">
        <v>267</v>
      </c>
      <c r="F23" s="181">
        <v>283822.51822767965</v>
      </c>
      <c r="G23" s="182">
        <v>18054.916969345297</v>
      </c>
      <c r="H23" s="183">
        <v>17946.972774540332</v>
      </c>
      <c r="I23" s="184">
        <v>161338.04604952229</v>
      </c>
      <c r="J23" s="185">
        <v>11568547.04927054</v>
      </c>
      <c r="K23" s="183">
        <v>202462.25749211441</v>
      </c>
      <c r="L23" s="186">
        <v>8664.4037029088086</v>
      </c>
      <c r="M23" s="185">
        <v>410405.48459797859</v>
      </c>
      <c r="N23" s="183">
        <v>2829.1357317913998</v>
      </c>
      <c r="O23" s="186">
        <v>246.46282601776929</v>
      </c>
      <c r="P23" s="185">
        <v>107738.88559289659</v>
      </c>
      <c r="Q23" s="186">
        <v>55828.485836011401</v>
      </c>
    </row>
    <row r="24" spans="1:17" ht="24.95" customHeight="1">
      <c r="A24" s="280">
        <v>0.94867659599999998</v>
      </c>
      <c r="B24" s="280">
        <v>1</v>
      </c>
      <c r="C24" s="280" t="s">
        <v>349</v>
      </c>
      <c r="E24" s="180" t="s">
        <v>269</v>
      </c>
      <c r="F24" s="181">
        <v>2266180.1072599208</v>
      </c>
      <c r="G24" s="182">
        <v>216115.53322310623</v>
      </c>
      <c r="H24" s="183">
        <v>245816.85535497521</v>
      </c>
      <c r="I24" s="184">
        <v>372773.64605915075</v>
      </c>
      <c r="J24" s="185">
        <v>91931997.035682753</v>
      </c>
      <c r="K24" s="183">
        <v>5933612.5595501158</v>
      </c>
      <c r="L24" s="186">
        <v>211874.19166687079</v>
      </c>
      <c r="M24" s="185">
        <v>18444765.762508031</v>
      </c>
      <c r="N24" s="183">
        <v>96704.174456936977</v>
      </c>
      <c r="O24" s="186">
        <v>15110.98567262004</v>
      </c>
      <c r="P24" s="185">
        <v>1409115.4608364399</v>
      </c>
      <c r="Q24" s="186">
        <v>1261987.0505182156</v>
      </c>
    </row>
    <row r="25" spans="1:17" ht="24.95" customHeight="1">
      <c r="A25" s="280">
        <v>1</v>
      </c>
      <c r="B25" s="280">
        <v>1</v>
      </c>
      <c r="C25" s="280" t="s">
        <v>346</v>
      </c>
      <c r="E25" s="180" t="s">
        <v>271</v>
      </c>
      <c r="F25" s="181">
        <v>1098265.5</v>
      </c>
      <c r="G25" s="182">
        <v>149151</v>
      </c>
      <c r="H25" s="183">
        <v>127964</v>
      </c>
      <c r="I25" s="184">
        <v>181479</v>
      </c>
      <c r="J25" s="185">
        <v>23947957</v>
      </c>
      <c r="K25" s="183">
        <v>185573</v>
      </c>
      <c r="L25" s="186">
        <v>41918</v>
      </c>
      <c r="M25" s="185">
        <v>3882232</v>
      </c>
      <c r="N25" s="183">
        <v>8302</v>
      </c>
      <c r="O25" s="186">
        <v>2456</v>
      </c>
      <c r="P25" s="185">
        <v>715710</v>
      </c>
      <c r="Q25" s="186">
        <v>617740</v>
      </c>
    </row>
    <row r="26" spans="1:17" ht="24.95" customHeight="1">
      <c r="A26" s="280">
        <v>1</v>
      </c>
      <c r="B26" s="280">
        <v>1000</v>
      </c>
      <c r="C26" s="280" t="s">
        <v>332</v>
      </c>
      <c r="E26" s="180" t="s">
        <v>272</v>
      </c>
      <c r="F26" s="181">
        <v>634857.70900000003</v>
      </c>
      <c r="G26" s="182">
        <v>132143.82089035716</v>
      </c>
      <c r="H26" s="183">
        <v>78573.98</v>
      </c>
      <c r="I26" s="184">
        <v>139605.76561325919</v>
      </c>
      <c r="J26" s="185">
        <v>10828680.92083698</v>
      </c>
      <c r="K26" s="183">
        <v>370221.07199999999</v>
      </c>
      <c r="L26" s="186">
        <v>25465.351999999999</v>
      </c>
      <c r="M26" s="185">
        <v>2478529.3319999999</v>
      </c>
      <c r="N26" s="183">
        <v>18793.399842683517</v>
      </c>
      <c r="O26" s="186">
        <v>3444.24</v>
      </c>
      <c r="P26" s="185">
        <v>150583.53663800002</v>
      </c>
      <c r="Q26" s="186">
        <v>113146.22535300002</v>
      </c>
    </row>
    <row r="27" spans="1:17" ht="24.95" customHeight="1">
      <c r="A27" s="280">
        <v>1</v>
      </c>
      <c r="B27" s="280">
        <v>1</v>
      </c>
      <c r="C27" s="280" t="s">
        <v>330</v>
      </c>
      <c r="E27" s="180" t="s">
        <v>274</v>
      </c>
      <c r="F27" s="181">
        <v>255468.88125869961</v>
      </c>
      <c r="G27" s="182">
        <v>37460.829500603686</v>
      </c>
      <c r="H27" s="183">
        <v>83757.58636920173</v>
      </c>
      <c r="I27" s="184">
        <v>26749.196828403794</v>
      </c>
      <c r="J27" s="185">
        <v>3978800.5844126865</v>
      </c>
      <c r="K27" s="183">
        <v>234681.19994121412</v>
      </c>
      <c r="L27" s="186">
        <v>472</v>
      </c>
      <c r="M27" s="185">
        <v>544472.54321949766</v>
      </c>
      <c r="N27" s="183">
        <v>4207.0390778064975</v>
      </c>
      <c r="O27" s="186">
        <v>2991.1071040000002</v>
      </c>
      <c r="P27" s="185">
        <v>109766.189253</v>
      </c>
      <c r="Q27" s="186">
        <v>149513.92055400001</v>
      </c>
    </row>
    <row r="28" spans="1:17" ht="24.95" customHeight="1">
      <c r="A28" s="280">
        <v>1</v>
      </c>
      <c r="B28" s="280">
        <v>1000</v>
      </c>
      <c r="C28" s="280" t="s">
        <v>382</v>
      </c>
      <c r="E28" s="180" t="s">
        <v>275</v>
      </c>
      <c r="F28" s="181">
        <v>328168.85456944653</v>
      </c>
      <c r="G28" s="182">
        <v>11788.204676882613</v>
      </c>
      <c r="H28" s="183">
        <v>12079.792268627547</v>
      </c>
      <c r="I28" s="184">
        <v>55684.081045380321</v>
      </c>
      <c r="J28" s="185">
        <v>2550528.1902901651</v>
      </c>
      <c r="K28" s="183">
        <v>87883.875976390002</v>
      </c>
      <c r="L28" s="186">
        <v>15</v>
      </c>
      <c r="M28" s="185">
        <v>459649.94900000002</v>
      </c>
      <c r="N28" s="183">
        <v>3949.3022357119676</v>
      </c>
      <c r="O28" s="186">
        <v>640.21299999999997</v>
      </c>
      <c r="P28" s="185">
        <v>20287.823</v>
      </c>
      <c r="Q28" s="186">
        <v>17917.523000000001</v>
      </c>
    </row>
    <row r="29" spans="1:17" ht="24.95" customHeight="1">
      <c r="A29" s="280">
        <v>1</v>
      </c>
      <c r="B29" s="280">
        <v>1000000</v>
      </c>
      <c r="C29" s="280" t="s">
        <v>339</v>
      </c>
      <c r="E29" s="180" t="s">
        <v>306</v>
      </c>
      <c r="F29" s="181">
        <v>253744.71072280302</v>
      </c>
      <c r="G29" s="182">
        <v>88682.379873996135</v>
      </c>
      <c r="H29" s="183">
        <v>79731.692298204885</v>
      </c>
      <c r="I29" s="184">
        <v>46552.96958597</v>
      </c>
      <c r="J29" s="185">
        <v>4540795.6113879997</v>
      </c>
      <c r="K29" s="183">
        <v>283330.43788097997</v>
      </c>
      <c r="L29" s="186">
        <v>26149.901000000002</v>
      </c>
      <c r="M29" s="185">
        <v>1530542.7688322691</v>
      </c>
      <c r="N29" s="183">
        <v>14846.463502000001</v>
      </c>
      <c r="O29" s="186">
        <v>2184.942078</v>
      </c>
      <c r="P29" s="185">
        <v>66817.359557000003</v>
      </c>
      <c r="Q29" s="186">
        <v>35000.588192000003</v>
      </c>
    </row>
    <row r="30" spans="1:17" ht="24.95" customHeight="1">
      <c r="A30" s="280">
        <v>1.167978696</v>
      </c>
      <c r="B30" s="280">
        <v>1</v>
      </c>
      <c r="C30" s="280" t="s">
        <v>350</v>
      </c>
      <c r="E30" s="180" t="s">
        <v>277</v>
      </c>
      <c r="F30" s="181">
        <v>869602.42000079516</v>
      </c>
      <c r="G30" s="182">
        <v>63416.571278016003</v>
      </c>
      <c r="H30" s="183">
        <v>78606.134219496002</v>
      </c>
      <c r="I30" s="184">
        <v>169081.267947744</v>
      </c>
      <c r="J30" s="185">
        <v>22342898.68821593</v>
      </c>
      <c r="K30" s="183">
        <v>13182.975541752001</v>
      </c>
      <c r="L30" s="186">
        <v>31568.128195488</v>
      </c>
      <c r="M30" s="185">
        <v>4829245.018287288</v>
      </c>
      <c r="N30" s="183">
        <v>15549.300379848</v>
      </c>
      <c r="O30" s="186">
        <v>5337.6626407200001</v>
      </c>
      <c r="P30" s="185">
        <v>64297.227214800005</v>
      </c>
      <c r="Q30" s="186">
        <v>118907.239124976</v>
      </c>
    </row>
    <row r="31" spans="1:17" ht="24.95" customHeight="1">
      <c r="A31" s="280">
        <v>1.167978696</v>
      </c>
      <c r="B31" s="280">
        <v>1</v>
      </c>
      <c r="C31" s="280" t="s">
        <v>351</v>
      </c>
      <c r="E31" s="180" t="s">
        <v>279</v>
      </c>
      <c r="F31" s="181">
        <v>273640.97819379228</v>
      </c>
      <c r="G31" s="182">
        <v>3035.6931792768419</v>
      </c>
      <c r="H31" s="183">
        <v>3529.6610817414812</v>
      </c>
      <c r="I31" s="184">
        <v>54122.680837219967</v>
      </c>
      <c r="J31" s="185">
        <v>710263.95388076035</v>
      </c>
      <c r="K31" s="183">
        <v>0</v>
      </c>
      <c r="L31" s="186">
        <v>0</v>
      </c>
      <c r="M31" s="185">
        <v>230383.05817872082</v>
      </c>
      <c r="N31" s="183">
        <v>1879.0850594292635</v>
      </c>
      <c r="O31" s="186">
        <v>348.27201827009588</v>
      </c>
      <c r="P31" s="185">
        <v>5788.5024173760003</v>
      </c>
      <c r="Q31" s="186">
        <v>8613.8400959814771</v>
      </c>
    </row>
    <row r="32" spans="1:17" ht="24.95" customHeight="1">
      <c r="A32" s="280">
        <v>1</v>
      </c>
      <c r="B32" s="280">
        <v>1000</v>
      </c>
      <c r="C32" s="280" t="s">
        <v>371</v>
      </c>
      <c r="E32" s="180" t="s">
        <v>281</v>
      </c>
      <c r="F32" s="181">
        <v>558586.19035771</v>
      </c>
      <c r="G32" s="182">
        <v>90235.273000000001</v>
      </c>
      <c r="H32" s="183">
        <v>44673.663999999997</v>
      </c>
      <c r="I32" s="184">
        <v>245041.247</v>
      </c>
      <c r="J32" s="185">
        <v>34814323.009000003</v>
      </c>
      <c r="K32" s="183">
        <v>711000</v>
      </c>
      <c r="L32" s="186">
        <v>59403.542000000001</v>
      </c>
      <c r="M32" s="185">
        <v>6779147.3269999996</v>
      </c>
      <c r="N32" s="183">
        <v>21544.705000000002</v>
      </c>
      <c r="O32" s="186">
        <v>2470</v>
      </c>
      <c r="P32" s="185">
        <v>357942</v>
      </c>
      <c r="Q32" s="186">
        <v>344864</v>
      </c>
    </row>
    <row r="33" spans="1:18" ht="24.95" customHeight="1">
      <c r="A33" s="280">
        <v>1</v>
      </c>
      <c r="B33" s="280">
        <v>1</v>
      </c>
      <c r="C33" s="280" t="s">
        <v>347</v>
      </c>
      <c r="E33" s="180" t="s">
        <v>283</v>
      </c>
      <c r="F33" s="181">
        <v>681604.89999999991</v>
      </c>
      <c r="G33" s="182">
        <v>26004.291430900292</v>
      </c>
      <c r="H33" s="183">
        <v>57893.17757485107</v>
      </c>
      <c r="I33" s="184">
        <v>179865.18708908529</v>
      </c>
      <c r="J33" s="185">
        <v>13917415</v>
      </c>
      <c r="K33" s="183">
        <v>214</v>
      </c>
      <c r="L33" s="186">
        <v>10054</v>
      </c>
      <c r="M33" s="185">
        <v>3522004.2517560003</v>
      </c>
      <c r="N33" s="183">
        <v>3191.2948105538453</v>
      </c>
      <c r="O33" s="186">
        <v>1678</v>
      </c>
      <c r="P33" s="185">
        <v>244747</v>
      </c>
      <c r="Q33" s="186">
        <v>129242</v>
      </c>
    </row>
    <row r="34" spans="1:18" ht="24.95" customHeight="1">
      <c r="A34" s="280">
        <v>1.167978696</v>
      </c>
      <c r="B34" s="280">
        <v>1</v>
      </c>
      <c r="C34" s="280" t="s">
        <v>352</v>
      </c>
      <c r="E34" s="180" t="s">
        <v>285</v>
      </c>
      <c r="F34" s="181">
        <v>810338.01298705919</v>
      </c>
      <c r="G34" s="182">
        <v>121680.77155958152</v>
      </c>
      <c r="H34" s="183">
        <v>150369.081259128</v>
      </c>
      <c r="I34" s="184">
        <v>95797.612645920002</v>
      </c>
      <c r="J34" s="185">
        <v>41547656.1987096</v>
      </c>
      <c r="K34" s="183">
        <v>24328.996237679999</v>
      </c>
      <c r="L34" s="186">
        <v>57081.870764914282</v>
      </c>
      <c r="M34" s="185">
        <v>22925042.221980996</v>
      </c>
      <c r="N34" s="183">
        <v>12356.196643963538</v>
      </c>
      <c r="O34" s="186">
        <v>5299.1193437520005</v>
      </c>
      <c r="P34" s="185">
        <v>222017.566386552</v>
      </c>
      <c r="Q34" s="186">
        <v>173088.60285372002</v>
      </c>
    </row>
    <row r="35" spans="1:18" ht="24.95" customHeight="1">
      <c r="A35" s="280">
        <v>1</v>
      </c>
      <c r="B35" s="280">
        <v>1000</v>
      </c>
      <c r="C35" s="280" t="s">
        <v>648</v>
      </c>
      <c r="E35" s="180" t="s">
        <v>650</v>
      </c>
      <c r="F35" s="181">
        <v>218581.924076</v>
      </c>
      <c r="G35" s="182">
        <v>7768.4850494839457</v>
      </c>
      <c r="H35" s="183">
        <v>14508.240352068748</v>
      </c>
      <c r="I35" s="184">
        <v>33652.546999999999</v>
      </c>
      <c r="J35" s="185">
        <v>188264.87327039932</v>
      </c>
      <c r="K35" s="183">
        <v>57347.5982</v>
      </c>
      <c r="L35" s="186">
        <v>1618.7</v>
      </c>
      <c r="M35" s="185">
        <v>100985.602</v>
      </c>
      <c r="N35" s="183">
        <v>1520.4839999999999</v>
      </c>
      <c r="O35" s="186">
        <v>250.80699999999999</v>
      </c>
      <c r="P35" s="185">
        <v>49380.752999999997</v>
      </c>
      <c r="Q35" s="186">
        <v>51933.904060492932</v>
      </c>
    </row>
    <row r="36" spans="1:18" ht="24.95" customHeight="1">
      <c r="A36" s="280">
        <v>1</v>
      </c>
      <c r="B36" s="280">
        <v>1</v>
      </c>
      <c r="C36" s="280" t="s">
        <v>379</v>
      </c>
      <c r="E36" s="180" t="s">
        <v>286</v>
      </c>
      <c r="F36" s="181">
        <v>1402130.7058946518</v>
      </c>
      <c r="G36" s="182">
        <v>90257.863245422297</v>
      </c>
      <c r="H36" s="183">
        <v>147542.7719859801</v>
      </c>
      <c r="I36" s="184">
        <v>316574.97265426</v>
      </c>
      <c r="J36" s="185">
        <v>9980729.191354882</v>
      </c>
      <c r="K36" s="183">
        <v>949753</v>
      </c>
      <c r="L36" s="186">
        <v>45583.358967577231</v>
      </c>
      <c r="M36" s="185">
        <v>4462737.2755114902</v>
      </c>
      <c r="N36" s="183">
        <v>17983.760999999999</v>
      </c>
      <c r="O36" s="186">
        <v>1316.143</v>
      </c>
      <c r="P36" s="185">
        <v>901086.90955600014</v>
      </c>
      <c r="Q36" s="186">
        <v>805468.11996936682</v>
      </c>
    </row>
    <row r="37" spans="1:18" ht="24.95" customHeight="1">
      <c r="A37" s="280">
        <v>0.104684638</v>
      </c>
      <c r="B37" s="280">
        <v>1000</v>
      </c>
      <c r="C37" s="280" t="s">
        <v>372</v>
      </c>
      <c r="E37" s="180" t="s">
        <v>288</v>
      </c>
      <c r="F37" s="181">
        <v>267847.62954210647</v>
      </c>
      <c r="G37" s="182">
        <v>23630.248467246965</v>
      </c>
      <c r="H37" s="183">
        <v>38152.096746093252</v>
      </c>
      <c r="I37" s="184">
        <v>95549.573089236641</v>
      </c>
      <c r="J37" s="185">
        <v>5673935.721311396</v>
      </c>
      <c r="K37" s="183">
        <v>718043.57624568697</v>
      </c>
      <c r="L37" s="186">
        <v>5972.4232385707219</v>
      </c>
      <c r="M37" s="185">
        <v>1894919.240593035</v>
      </c>
      <c r="N37" s="183">
        <v>13826.557911593633</v>
      </c>
      <c r="O37" s="186">
        <v>255.06851724179597</v>
      </c>
      <c r="P37" s="185">
        <v>99783.489516490954</v>
      </c>
      <c r="Q37" s="186">
        <v>165949.02373409472</v>
      </c>
      <c r="R37" s="187"/>
    </row>
    <row r="38" spans="1:18" ht="24.95" customHeight="1">
      <c r="A38" s="280">
        <v>1</v>
      </c>
      <c r="B38" s="280">
        <v>1000000</v>
      </c>
      <c r="C38" s="280" t="s">
        <v>367</v>
      </c>
      <c r="E38" s="180" t="s">
        <v>289</v>
      </c>
      <c r="F38" s="181">
        <v>1227083.1988144999</v>
      </c>
      <c r="G38" s="182">
        <v>180500.98812835</v>
      </c>
      <c r="H38" s="183">
        <v>203528.625229</v>
      </c>
      <c r="I38" s="184">
        <v>234364.04029400001</v>
      </c>
      <c r="J38" s="185">
        <v>28571217.535530999</v>
      </c>
      <c r="K38" s="183">
        <v>2433937.2325820001</v>
      </c>
      <c r="L38" s="186">
        <v>110129.06</v>
      </c>
      <c r="M38" s="185">
        <v>15487488.962907</v>
      </c>
      <c r="N38" s="183">
        <v>78320.768901999996</v>
      </c>
      <c r="O38" s="186">
        <v>6335.3694850000002</v>
      </c>
      <c r="P38" s="185">
        <v>471895.94982400001</v>
      </c>
      <c r="Q38" s="186">
        <v>397323.779744</v>
      </c>
      <c r="R38" s="187"/>
    </row>
    <row r="39" spans="1:18" ht="24.95" customHeight="1">
      <c r="A39" s="280">
        <v>0.94867659599999998</v>
      </c>
      <c r="B39" s="280">
        <v>1</v>
      </c>
      <c r="C39" s="280" t="s">
        <v>334</v>
      </c>
      <c r="E39" s="180" t="s">
        <v>291</v>
      </c>
      <c r="F39" s="181">
        <v>687145.43144303013</v>
      </c>
      <c r="G39" s="182">
        <v>124860.45554715977</v>
      </c>
      <c r="H39" s="183">
        <v>154187.09819424909</v>
      </c>
      <c r="I39" s="184">
        <v>101105.31677929994</v>
      </c>
      <c r="J39" s="185">
        <v>26816592.080976553</v>
      </c>
      <c r="K39" s="183">
        <v>818618.63188031642</v>
      </c>
      <c r="L39" s="186">
        <v>30598.140589086001</v>
      </c>
      <c r="M39" s="185">
        <v>5312930.4611745598</v>
      </c>
      <c r="N39" s="183">
        <v>45053.821222649276</v>
      </c>
      <c r="O39" s="186">
        <v>2168.674698456</v>
      </c>
      <c r="P39" s="185">
        <v>448141.82539523643</v>
      </c>
      <c r="Q39" s="186">
        <v>478396.17125734471</v>
      </c>
    </row>
    <row r="40" spans="1:18" ht="24.95" customHeight="1">
      <c r="A40" s="280">
        <v>0.104684638</v>
      </c>
      <c r="B40" s="280">
        <v>1000</v>
      </c>
      <c r="C40" s="280" t="s">
        <v>373</v>
      </c>
      <c r="E40" s="180" t="s">
        <v>293</v>
      </c>
      <c r="F40" s="212">
        <v>221716.12431511696</v>
      </c>
      <c r="G40" s="213">
        <v>22599.854963664337</v>
      </c>
      <c r="H40" s="214">
        <v>12948.757147448316</v>
      </c>
      <c r="I40" s="215">
        <v>117357.93737930094</v>
      </c>
      <c r="J40" s="216">
        <v>8065635.0711673554</v>
      </c>
      <c r="K40" s="214">
        <v>184698.20255751495</v>
      </c>
      <c r="L40" s="217">
        <v>377.26773265629998</v>
      </c>
      <c r="M40" s="216">
        <v>729827.05850171892</v>
      </c>
      <c r="N40" s="214">
        <v>3117.889781091596</v>
      </c>
      <c r="O40" s="217">
        <v>23.361109762166002</v>
      </c>
      <c r="P40" s="216">
        <v>18233.958312791267</v>
      </c>
      <c r="Q40" s="217">
        <v>34083.009627162821</v>
      </c>
    </row>
    <row r="41" spans="1:18" ht="24.95" customHeight="1" thickBot="1">
      <c r="A41" s="280">
        <v>1</v>
      </c>
      <c r="B41" s="280">
        <v>1000</v>
      </c>
      <c r="C41" s="280" t="s">
        <v>333</v>
      </c>
      <c r="E41" s="180" t="s">
        <v>295</v>
      </c>
      <c r="F41" s="206">
        <v>974373.43359999987</v>
      </c>
      <c r="G41" s="207">
        <v>133773.92800000001</v>
      </c>
      <c r="H41" s="208">
        <v>193972.62899999999</v>
      </c>
      <c r="I41" s="209">
        <v>150378.95600000001</v>
      </c>
      <c r="J41" s="210">
        <v>13053531.707292618</v>
      </c>
      <c r="K41" s="208">
        <v>442347.516</v>
      </c>
      <c r="L41" s="211">
        <v>57262.522767994669</v>
      </c>
      <c r="M41" s="210">
        <v>2186154.7250000001</v>
      </c>
      <c r="N41" s="208">
        <v>46169.930999999997</v>
      </c>
      <c r="O41" s="211">
        <v>3914.8119999999999</v>
      </c>
      <c r="P41" s="210">
        <v>446931.35375300003</v>
      </c>
      <c r="Q41" s="211">
        <v>357564.799</v>
      </c>
    </row>
    <row r="42" spans="1:18" ht="15.75">
      <c r="F42" s="188"/>
      <c r="G42" s="189"/>
      <c r="H42" s="187"/>
      <c r="I42" s="187"/>
      <c r="J42" s="187"/>
      <c r="K42" s="187"/>
      <c r="L42" s="187"/>
      <c r="M42" s="187"/>
      <c r="N42" s="187"/>
      <c r="O42" s="187"/>
      <c r="P42" s="187"/>
      <c r="Q42" s="187"/>
    </row>
    <row r="43" spans="1:18" ht="15.75">
      <c r="F43" s="188"/>
      <c r="G43" s="189"/>
      <c r="H43" s="187"/>
      <c r="I43" s="187"/>
      <c r="J43" s="187"/>
      <c r="K43" s="187"/>
      <c r="L43" s="187"/>
      <c r="M43" s="187"/>
      <c r="N43" s="187"/>
      <c r="O43" s="187"/>
    </row>
    <row r="44" spans="1:18" ht="15.75">
      <c r="F44" s="188"/>
      <c r="G44" s="189"/>
      <c r="H44" s="187"/>
      <c r="I44" s="187"/>
      <c r="J44" s="187"/>
      <c r="K44" s="187"/>
      <c r="L44" s="187"/>
      <c r="M44" s="187"/>
      <c r="N44" s="187"/>
      <c r="O44" s="187"/>
      <c r="P44" s="187"/>
      <c r="Q44" s="187"/>
    </row>
    <row r="45" spans="1:18" ht="15.75">
      <c r="F45" s="188"/>
      <c r="G45" s="189"/>
      <c r="H45" s="187"/>
      <c r="I45" s="187"/>
      <c r="J45" s="187"/>
      <c r="K45" s="187"/>
      <c r="L45" s="187"/>
      <c r="M45" s="187"/>
      <c r="N45" s="187"/>
      <c r="O45" s="187"/>
      <c r="P45" s="190" t="s">
        <v>329</v>
      </c>
      <c r="Q45" s="191">
        <f ca="1">NOW()</f>
        <v>43413.405036921293</v>
      </c>
    </row>
    <row r="46" spans="1:18" ht="15.75">
      <c r="E46" s="159">
        <f>+COUNTA(E7:E41)</f>
        <v>35</v>
      </c>
      <c r="F46" s="188"/>
      <c r="G46" s="189"/>
      <c r="H46" s="187"/>
      <c r="I46" s="187"/>
      <c r="J46" s="187"/>
      <c r="K46" s="187"/>
      <c r="L46" s="187"/>
      <c r="M46" s="187"/>
      <c r="N46" s="187"/>
      <c r="O46" s="187"/>
      <c r="P46" s="187"/>
      <c r="Q46" s="187"/>
    </row>
    <row r="47" spans="1:18" ht="15.75">
      <c r="F47" s="188"/>
      <c r="G47" s="189"/>
      <c r="H47" s="187"/>
      <c r="I47" s="187"/>
      <c r="J47" s="187"/>
      <c r="K47" s="187"/>
      <c r="L47" s="187"/>
      <c r="M47" s="187"/>
      <c r="N47" s="187"/>
      <c r="O47" s="187"/>
      <c r="P47" s="187"/>
      <c r="Q47" s="187"/>
    </row>
    <row r="48" spans="1:18" ht="15.75">
      <c r="F48" s="188"/>
      <c r="G48" s="189"/>
      <c r="H48" s="187"/>
      <c r="I48" s="187"/>
      <c r="J48" s="187"/>
      <c r="K48" s="187"/>
      <c r="L48" s="187"/>
      <c r="M48" s="187"/>
      <c r="N48" s="187"/>
      <c r="O48" s="187"/>
      <c r="P48" s="187"/>
      <c r="Q48" s="187"/>
    </row>
    <row r="49" spans="6:17" ht="15.75">
      <c r="F49" s="188"/>
      <c r="G49" s="189"/>
      <c r="H49" s="187"/>
      <c r="I49" s="187"/>
      <c r="J49" s="187"/>
      <c r="K49" s="187"/>
      <c r="L49" s="187"/>
      <c r="M49" s="187"/>
      <c r="N49" s="187"/>
      <c r="O49" s="187"/>
      <c r="P49" s="187"/>
      <c r="Q49" s="187"/>
    </row>
    <row r="50" spans="6:17" ht="15.75" customHeight="1"/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  <row r="64" spans="6:17" ht="15.75" customHeight="1"/>
  </sheetData>
  <sheetProtection algorithmName="SHA-512" hashValue="VHJ+rB94MbkGMyzzMWm6S5sr8V4a0jB+m3z/SocCoKuanmR7q9ZB5bECFDlM5Hrj9DibnYo0A0TL6UxDhz7+Yw==" saltValue="q+l7za0mRlNewSymihxKpg==" spinCount="100000" sheet="1" scenarios="1" autoFilter="0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35433070866141736" right="0.35433070866141736" top="0.55118110236220474" bottom="0.55118110236220474" header="0.43307086614173229" footer="0.23622047244094491"/>
  <pageSetup paperSize="9" scale="46" orientation="landscape" r:id="rId1"/>
  <headerFooter>
    <oddFooter>&amp;LEuropean Banking Authority&amp;CMinimum level of disclosure, as prescribed by the BCBS documents and methodology - 12 Indicators for assessing systemic importance&amp;REnd-2017 G-SII disclosure exercise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  <pageSetUpPr fitToPage="1"/>
  </sheetPr>
  <dimension ref="A1:U64"/>
  <sheetViews>
    <sheetView showGridLines="0" zoomScale="50" zoomScaleNormal="50" workbookViewId="0">
      <pane xSplit="5" ySplit="6" topLeftCell="F7" activePane="bottomRight" state="frozen"/>
      <selection activeCell="K22" sqref="K22"/>
      <selection pane="topRight" activeCell="K22" sqref="K22"/>
      <selection pane="bottomLeft" activeCell="K22" sqref="K22"/>
      <selection pane="bottomRight" activeCell="L32" sqref="L32"/>
    </sheetView>
  </sheetViews>
  <sheetFormatPr defaultColWidth="0" defaultRowHeight="15.75" customHeight="1" zeroHeight="1"/>
  <cols>
    <col min="1" max="1" width="8.28515625" style="305" hidden="1" customWidth="1"/>
    <col min="2" max="3" width="8.7109375" style="305" hidden="1" customWidth="1"/>
    <col min="4" max="4" width="10.42578125" style="280" hidden="1" customWidth="1"/>
    <col min="5" max="5" width="38.7109375" style="159" customWidth="1"/>
    <col min="6" max="6" width="20.7109375" style="158" customWidth="1"/>
    <col min="7" max="7" width="20.7109375" style="192" customWidth="1"/>
    <col min="8" max="17" width="20.7109375" style="158" customWidth="1"/>
    <col min="18" max="18" width="4.7109375" style="158" customWidth="1"/>
    <col min="19" max="21" width="9.140625" style="158" customWidth="1"/>
    <col min="22" max="16384" width="9.140625" style="158" hidden="1"/>
  </cols>
  <sheetData>
    <row r="1" spans="1:17" s="280" customFormat="1" ht="15.75" customHeight="1">
      <c r="A1" s="280">
        <v>1005</v>
      </c>
      <c r="B1" s="280">
        <v>1007</v>
      </c>
      <c r="E1" s="284"/>
      <c r="F1" s="285">
        <v>1103</v>
      </c>
      <c r="G1" s="286">
        <v>1045</v>
      </c>
      <c r="H1" s="285">
        <v>1052</v>
      </c>
      <c r="I1" s="285">
        <v>1060</v>
      </c>
      <c r="J1" s="285">
        <v>1073</v>
      </c>
      <c r="K1" s="285">
        <v>1074</v>
      </c>
      <c r="L1" s="285">
        <v>1077</v>
      </c>
      <c r="M1" s="285">
        <v>1080</v>
      </c>
      <c r="N1" s="285">
        <v>1085</v>
      </c>
      <c r="O1" s="285">
        <v>1086</v>
      </c>
      <c r="P1" s="285">
        <v>1087</v>
      </c>
      <c r="Q1" s="285">
        <v>1091</v>
      </c>
    </row>
    <row r="2" spans="1:17" s="160" customFormat="1" ht="24" customHeight="1" thickBot="1">
      <c r="A2" s="306"/>
      <c r="B2" s="306"/>
      <c r="C2" s="306"/>
      <c r="D2" s="281"/>
      <c r="E2" s="161"/>
      <c r="F2" s="487" t="s">
        <v>524</v>
      </c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</row>
    <row r="3" spans="1:17" s="162" customFormat="1" ht="24" customHeight="1">
      <c r="A3" s="307"/>
      <c r="B3" s="307"/>
      <c r="C3" s="307"/>
      <c r="D3" s="282"/>
      <c r="E3" s="163" t="s">
        <v>310</v>
      </c>
      <c r="F3" s="488" t="s">
        <v>311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17" s="164" customFormat="1" ht="18.75">
      <c r="A4" s="308"/>
      <c r="B4" s="308"/>
      <c r="C4" s="308"/>
      <c r="D4" s="283"/>
      <c r="E4" s="165"/>
      <c r="F4" s="166" t="s">
        <v>312</v>
      </c>
      <c r="G4" s="491" t="s">
        <v>313</v>
      </c>
      <c r="H4" s="491"/>
      <c r="I4" s="491"/>
      <c r="J4" s="492" t="s">
        <v>314</v>
      </c>
      <c r="K4" s="492"/>
      <c r="L4" s="492"/>
      <c r="M4" s="493" t="s">
        <v>315</v>
      </c>
      <c r="N4" s="493"/>
      <c r="O4" s="493"/>
      <c r="P4" s="494" t="s">
        <v>316</v>
      </c>
      <c r="Q4" s="494"/>
    </row>
    <row r="5" spans="1:17" s="164" customFormat="1" ht="18.75">
      <c r="A5" s="308"/>
      <c r="B5" s="308"/>
      <c r="C5" s="308"/>
      <c r="D5" s="283"/>
      <c r="E5" s="165"/>
      <c r="F5" s="484" t="s">
        <v>317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6"/>
    </row>
    <row r="6" spans="1:17" ht="110.25" customHeight="1" thickBot="1">
      <c r="E6" s="167" t="s">
        <v>318</v>
      </c>
      <c r="F6" s="168" t="s">
        <v>392</v>
      </c>
      <c r="G6" s="169" t="s">
        <v>319</v>
      </c>
      <c r="H6" s="170" t="s">
        <v>320</v>
      </c>
      <c r="I6" s="171" t="s">
        <v>321</v>
      </c>
      <c r="J6" s="172" t="s">
        <v>322</v>
      </c>
      <c r="K6" s="173" t="s">
        <v>323</v>
      </c>
      <c r="L6" s="174" t="s">
        <v>324</v>
      </c>
      <c r="M6" s="175" t="s">
        <v>393</v>
      </c>
      <c r="N6" s="176" t="s">
        <v>325</v>
      </c>
      <c r="O6" s="177" t="s">
        <v>326</v>
      </c>
      <c r="P6" s="178" t="s">
        <v>327</v>
      </c>
      <c r="Q6" s="179" t="s">
        <v>328</v>
      </c>
    </row>
    <row r="7" spans="1:17" ht="24.95" customHeight="1">
      <c r="A7" s="305">
        <v>1</v>
      </c>
      <c r="B7" s="305">
        <v>1000</v>
      </c>
      <c r="C7" s="305" t="s">
        <v>345</v>
      </c>
      <c r="E7" s="180" t="s">
        <v>243</v>
      </c>
      <c r="F7" s="200">
        <v>464177.41804640001</v>
      </c>
      <c r="G7" s="201">
        <v>90948.637176000004</v>
      </c>
      <c r="H7" s="202">
        <v>58548.438520999996</v>
      </c>
      <c r="I7" s="203">
        <v>83827.236000000004</v>
      </c>
      <c r="J7" s="204">
        <v>3950733.0329999998</v>
      </c>
      <c r="K7" s="202">
        <v>191709.74100000001</v>
      </c>
      <c r="L7" s="205">
        <v>4969.3357272727271</v>
      </c>
      <c r="M7" s="204">
        <v>1248949</v>
      </c>
      <c r="N7" s="202">
        <v>926.94100000000003</v>
      </c>
      <c r="O7" s="205">
        <v>1988.576</v>
      </c>
      <c r="P7" s="204">
        <v>112247.683</v>
      </c>
      <c r="Q7" s="205">
        <v>121133.777</v>
      </c>
    </row>
    <row r="8" spans="1:17" ht="24.95" customHeight="1">
      <c r="A8" s="305">
        <v>1</v>
      </c>
      <c r="B8" s="305">
        <v>1000</v>
      </c>
      <c r="C8" s="305" t="s">
        <v>344</v>
      </c>
      <c r="E8" s="180" t="s">
        <v>246</v>
      </c>
      <c r="F8" s="181">
        <v>234386.50750000001</v>
      </c>
      <c r="G8" s="182">
        <v>25613.784</v>
      </c>
      <c r="H8" s="183">
        <v>3441.5230000000001</v>
      </c>
      <c r="I8" s="184">
        <v>12248.2</v>
      </c>
      <c r="J8" s="185">
        <v>647221.022</v>
      </c>
      <c r="K8" s="183">
        <v>213060.86</v>
      </c>
      <c r="L8" s="186">
        <v>0</v>
      </c>
      <c r="M8" s="185">
        <v>71626.078999999998</v>
      </c>
      <c r="N8" s="183">
        <v>5542.16</v>
      </c>
      <c r="O8" s="186">
        <v>428.65600000000001</v>
      </c>
      <c r="P8" s="185">
        <v>21265.004000000001</v>
      </c>
      <c r="Q8" s="186">
        <v>2196.3879999999999</v>
      </c>
    </row>
    <row r="9" spans="1:17" ht="24.95" customHeight="1">
      <c r="A9" s="305">
        <v>1.362490633</v>
      </c>
      <c r="B9" s="305">
        <v>1</v>
      </c>
      <c r="C9" s="305" t="s">
        <v>348</v>
      </c>
      <c r="E9" s="180" t="s">
        <v>248</v>
      </c>
      <c r="F9" s="181">
        <v>1419632.2250493173</v>
      </c>
      <c r="G9" s="182">
        <v>232118.31753958508</v>
      </c>
      <c r="H9" s="183">
        <v>221781.31104033187</v>
      </c>
      <c r="I9" s="184">
        <v>224778.35784628728</v>
      </c>
      <c r="J9" s="185">
        <v>41394627.703174569</v>
      </c>
      <c r="K9" s="183">
        <v>150221.404741415</v>
      </c>
      <c r="L9" s="186">
        <v>335726.5481603145</v>
      </c>
      <c r="M9" s="185">
        <v>32322141.687232856</v>
      </c>
      <c r="N9" s="183">
        <v>71075.262149958842</v>
      </c>
      <c r="O9" s="186">
        <v>39858.300977781997</v>
      </c>
      <c r="P9" s="185">
        <v>629619.18392499699</v>
      </c>
      <c r="Q9" s="186">
        <v>582462.05468849989</v>
      </c>
    </row>
    <row r="10" spans="1:17" ht="24.95" customHeight="1">
      <c r="A10" s="305">
        <v>1</v>
      </c>
      <c r="B10" s="305">
        <v>1000</v>
      </c>
      <c r="C10" s="305" t="s">
        <v>335</v>
      </c>
      <c r="E10" s="180" t="s">
        <v>297</v>
      </c>
      <c r="F10" s="181">
        <v>229232.38630000001</v>
      </c>
      <c r="G10" s="182">
        <v>50907.383000000002</v>
      </c>
      <c r="H10" s="183">
        <v>93558.570999999996</v>
      </c>
      <c r="I10" s="184">
        <v>35469.258999999998</v>
      </c>
      <c r="J10" s="185">
        <v>1880556.9382224532</v>
      </c>
      <c r="K10" s="183">
        <v>86454.92</v>
      </c>
      <c r="L10" s="186">
        <v>7531.4709999999995</v>
      </c>
      <c r="M10" s="185">
        <v>1792906.161334068</v>
      </c>
      <c r="N10" s="183">
        <v>6918.6427300000005</v>
      </c>
      <c r="O10" s="186">
        <v>1901.153</v>
      </c>
      <c r="P10" s="185">
        <v>35237.279000000002</v>
      </c>
      <c r="Q10" s="186">
        <v>20398.544000000002</v>
      </c>
    </row>
    <row r="11" spans="1:17" ht="24.95" customHeight="1">
      <c r="A11" s="305">
        <v>1</v>
      </c>
      <c r="B11" s="305">
        <v>1000</v>
      </c>
      <c r="C11" s="305" t="s">
        <v>380</v>
      </c>
      <c r="E11" s="180" t="s">
        <v>251</v>
      </c>
      <c r="F11" s="181">
        <v>788369.68810000003</v>
      </c>
      <c r="G11" s="182">
        <v>72961.289443187925</v>
      </c>
      <c r="H11" s="183">
        <v>98371.31834665098</v>
      </c>
      <c r="I11" s="184">
        <v>131272.337</v>
      </c>
      <c r="J11" s="185">
        <v>7016612.3008531611</v>
      </c>
      <c r="K11" s="183">
        <v>702665.91399999999</v>
      </c>
      <c r="L11" s="186">
        <v>27836.512760000001</v>
      </c>
      <c r="M11" s="185">
        <v>1929414.7250000001</v>
      </c>
      <c r="N11" s="183">
        <v>14908.175323150635</v>
      </c>
      <c r="O11" s="186">
        <v>1324.61</v>
      </c>
      <c r="P11" s="185">
        <v>375232.886</v>
      </c>
      <c r="Q11" s="186">
        <v>375639.25247538998</v>
      </c>
    </row>
    <row r="12" spans="1:17" ht="24.95" customHeight="1">
      <c r="A12" s="305">
        <v>1</v>
      </c>
      <c r="B12" s="305">
        <v>1000</v>
      </c>
      <c r="C12" s="305" t="s">
        <v>381</v>
      </c>
      <c r="E12" s="180" t="s">
        <v>378</v>
      </c>
      <c r="F12" s="181">
        <v>203554.6654</v>
      </c>
      <c r="G12" s="182">
        <v>5280.9566169515083</v>
      </c>
      <c r="H12" s="183">
        <v>14209.484478151298</v>
      </c>
      <c r="I12" s="184">
        <v>37893.74</v>
      </c>
      <c r="J12" s="185">
        <v>1106341.9472340001</v>
      </c>
      <c r="K12" s="183">
        <v>38731</v>
      </c>
      <c r="L12" s="186">
        <v>835.14</v>
      </c>
      <c r="M12" s="185">
        <v>374292.98902400001</v>
      </c>
      <c r="N12" s="183">
        <v>4527.066264900006</v>
      </c>
      <c r="O12" s="186">
        <v>172.63200000000001</v>
      </c>
      <c r="P12" s="185">
        <v>15164.746999999999</v>
      </c>
      <c r="Q12" s="186">
        <v>21437.753005507489</v>
      </c>
    </row>
    <row r="13" spans="1:17" ht="24.95" customHeight="1">
      <c r="A13" s="305">
        <v>1</v>
      </c>
      <c r="B13" s="305">
        <v>1000</v>
      </c>
      <c r="C13" s="305" t="s">
        <v>368</v>
      </c>
      <c r="E13" s="180" t="s">
        <v>253</v>
      </c>
      <c r="F13" s="181">
        <v>1862296.1059637209</v>
      </c>
      <c r="G13" s="182">
        <v>187010.52113913774</v>
      </c>
      <c r="H13" s="183">
        <v>207370.14633404414</v>
      </c>
      <c r="I13" s="184">
        <v>289812.27900617436</v>
      </c>
      <c r="J13" s="185">
        <v>32792633.702105805</v>
      </c>
      <c r="K13" s="183">
        <v>4550442.1362117389</v>
      </c>
      <c r="L13" s="186">
        <v>156493.2802364589</v>
      </c>
      <c r="M13" s="185">
        <v>28088519.8521314</v>
      </c>
      <c r="N13" s="183">
        <v>98903.984198603037</v>
      </c>
      <c r="O13" s="186">
        <v>19115.461866999998</v>
      </c>
      <c r="P13" s="185">
        <v>1004361.7830000001</v>
      </c>
      <c r="Q13" s="186">
        <v>771977.6977491033</v>
      </c>
    </row>
    <row r="14" spans="1:17" ht="24.95" customHeight="1">
      <c r="A14" s="305">
        <v>1</v>
      </c>
      <c r="B14" s="305">
        <v>1</v>
      </c>
      <c r="C14" s="305" t="s">
        <v>342</v>
      </c>
      <c r="E14" s="180" t="s">
        <v>255</v>
      </c>
      <c r="F14" s="181">
        <v>1109881.9282708443</v>
      </c>
      <c r="G14" s="182">
        <v>93174.830280202295</v>
      </c>
      <c r="H14" s="183">
        <v>133895.486</v>
      </c>
      <c r="I14" s="184">
        <v>268003.99049796502</v>
      </c>
      <c r="J14" s="185">
        <v>30662128.021811843</v>
      </c>
      <c r="K14" s="183">
        <v>92414.566000000006</v>
      </c>
      <c r="L14" s="186">
        <v>39732.876012542569</v>
      </c>
      <c r="M14" s="185">
        <v>11065162</v>
      </c>
      <c r="N14" s="183">
        <v>10962.956999999995</v>
      </c>
      <c r="O14" s="186">
        <v>15329.397000000001</v>
      </c>
      <c r="P14" s="185">
        <v>188527.21409514177</v>
      </c>
      <c r="Q14" s="186">
        <v>90126.376686999996</v>
      </c>
    </row>
    <row r="15" spans="1:17" ht="24.95" customHeight="1">
      <c r="A15" s="305">
        <v>1</v>
      </c>
      <c r="B15" s="305">
        <v>1</v>
      </c>
      <c r="C15" s="305" t="s">
        <v>336</v>
      </c>
      <c r="E15" s="180" t="s">
        <v>299</v>
      </c>
      <c r="F15" s="181">
        <v>535023.18894059886</v>
      </c>
      <c r="G15" s="182">
        <v>127019</v>
      </c>
      <c r="H15" s="183">
        <v>140759</v>
      </c>
      <c r="I15" s="184">
        <v>69251</v>
      </c>
      <c r="J15" s="185">
        <v>29353770.151653253</v>
      </c>
      <c r="K15" s="183">
        <v>78277.59</v>
      </c>
      <c r="L15" s="186">
        <v>36509</v>
      </c>
      <c r="M15" s="185">
        <v>4600541</v>
      </c>
      <c r="N15" s="183">
        <v>29658.320088881301</v>
      </c>
      <c r="O15" s="186">
        <v>5658</v>
      </c>
      <c r="P15" s="185">
        <v>227844</v>
      </c>
      <c r="Q15" s="186">
        <v>118138</v>
      </c>
    </row>
    <row r="16" spans="1:17" ht="24.95" customHeight="1">
      <c r="A16" s="305">
        <v>1</v>
      </c>
      <c r="B16" s="305">
        <v>1</v>
      </c>
      <c r="C16" s="305" t="s">
        <v>370</v>
      </c>
      <c r="E16" s="180" t="s">
        <v>257</v>
      </c>
      <c r="F16" s="181">
        <v>1422900.9042558016</v>
      </c>
      <c r="G16" s="182">
        <v>174745.27784404031</v>
      </c>
      <c r="H16" s="183">
        <v>179918.4379910609</v>
      </c>
      <c r="I16" s="184">
        <v>240351.44477098458</v>
      </c>
      <c r="J16" s="185">
        <v>29391100.839086857</v>
      </c>
      <c r="K16" s="183">
        <v>2327000</v>
      </c>
      <c r="L16" s="186">
        <v>70850.574079176993</v>
      </c>
      <c r="M16" s="185">
        <v>14284078.605925532</v>
      </c>
      <c r="N16" s="183">
        <v>7648.0877221421688</v>
      </c>
      <c r="O16" s="186">
        <v>5644.2637573224065</v>
      </c>
      <c r="P16" s="185">
        <v>354149.09738102002</v>
      </c>
      <c r="Q16" s="186">
        <v>220936.96696060133</v>
      </c>
    </row>
    <row r="17" spans="1:17" ht="24.95" customHeight="1">
      <c r="A17" s="305">
        <v>1</v>
      </c>
      <c r="B17" s="305">
        <v>1000</v>
      </c>
      <c r="C17" s="305" t="s">
        <v>343</v>
      </c>
      <c r="E17" s="180" t="s">
        <v>259</v>
      </c>
      <c r="F17" s="181">
        <v>640785.48328798998</v>
      </c>
      <c r="G17" s="182">
        <v>115021.07408489774</v>
      </c>
      <c r="H17" s="183">
        <v>75834.19484567616</v>
      </c>
      <c r="I17" s="184">
        <v>141506.07399030458</v>
      </c>
      <c r="J17" s="185">
        <v>14275835.543544147</v>
      </c>
      <c r="K17" s="183">
        <v>305143.11642432999</v>
      </c>
      <c r="L17" s="186">
        <v>1664.4</v>
      </c>
      <c r="M17" s="185">
        <v>533089.93799999997</v>
      </c>
      <c r="N17" s="183">
        <v>29780.438535372199</v>
      </c>
      <c r="O17" s="186">
        <v>8693.4358710841552</v>
      </c>
      <c r="P17" s="185">
        <v>83114.744107999999</v>
      </c>
      <c r="Q17" s="186">
        <v>46279.601502085599</v>
      </c>
    </row>
    <row r="18" spans="1:17" ht="24.95" customHeight="1">
      <c r="A18" s="305">
        <v>0.13400155399999999</v>
      </c>
      <c r="B18" s="305">
        <v>1</v>
      </c>
      <c r="C18" s="305" t="s">
        <v>341</v>
      </c>
      <c r="E18" s="180" t="s">
        <v>261</v>
      </c>
      <c r="F18" s="181">
        <v>442132.49935773195</v>
      </c>
      <c r="G18" s="182">
        <v>58270.318531470126</v>
      </c>
      <c r="H18" s="183">
        <v>21610.087520901947</v>
      </c>
      <c r="I18" s="184">
        <v>177277.61195081059</v>
      </c>
      <c r="J18" s="185">
        <v>592554.29048925883</v>
      </c>
      <c r="K18" s="183">
        <v>88549.030892523995</v>
      </c>
      <c r="L18" s="186">
        <v>20322.838106221152</v>
      </c>
      <c r="M18" s="185">
        <v>4979199.6904674778</v>
      </c>
      <c r="N18" s="183">
        <v>481.50846187841699</v>
      </c>
      <c r="O18" s="186">
        <v>1159.7834498699999</v>
      </c>
      <c r="P18" s="185">
        <v>166836.54438345757</v>
      </c>
      <c r="Q18" s="186">
        <v>293737.51566520066</v>
      </c>
    </row>
    <row r="19" spans="1:17" ht="24.95" customHeight="1">
      <c r="A19" s="305">
        <v>1</v>
      </c>
      <c r="B19" s="305">
        <v>1</v>
      </c>
      <c r="C19" s="305" t="s">
        <v>337</v>
      </c>
      <c r="E19" s="180" t="s">
        <v>301</v>
      </c>
      <c r="F19" s="181">
        <v>1411887.1830298088</v>
      </c>
      <c r="G19" s="182">
        <v>237521.71088426036</v>
      </c>
      <c r="H19" s="183">
        <v>230945.4728406767</v>
      </c>
      <c r="I19" s="184">
        <v>254245.47028827004</v>
      </c>
      <c r="J19" s="185">
        <v>112106156.05240008</v>
      </c>
      <c r="K19" s="183">
        <v>3281277.0283401138</v>
      </c>
      <c r="L19" s="186">
        <v>286198</v>
      </c>
      <c r="M19" s="185">
        <v>35446760.046629876</v>
      </c>
      <c r="N19" s="183">
        <v>124008.94903168004</v>
      </c>
      <c r="O19" s="186">
        <v>29159.81782737</v>
      </c>
      <c r="P19" s="185">
        <v>821771</v>
      </c>
      <c r="Q19" s="186">
        <v>611100</v>
      </c>
    </row>
    <row r="20" spans="1:17" ht="24.95" customHeight="1">
      <c r="A20" s="305">
        <v>0.10413412499999999</v>
      </c>
      <c r="B20" s="305">
        <v>1000</v>
      </c>
      <c r="C20" s="305" t="s">
        <v>331</v>
      </c>
      <c r="E20" s="180" t="s">
        <v>263</v>
      </c>
      <c r="F20" s="181">
        <v>263297.08005900116</v>
      </c>
      <c r="G20" s="182">
        <v>46596.248087907778</v>
      </c>
      <c r="H20" s="183">
        <v>15575.962862771292</v>
      </c>
      <c r="I20" s="184">
        <v>85260.828452885369</v>
      </c>
      <c r="J20" s="185">
        <v>23275469.052846469</v>
      </c>
      <c r="K20" s="183">
        <v>141934.81237500001</v>
      </c>
      <c r="L20" s="186">
        <v>15350.378147464124</v>
      </c>
      <c r="M20" s="185">
        <v>774839.84355637489</v>
      </c>
      <c r="N20" s="183">
        <v>2768.4995379716247</v>
      </c>
      <c r="O20" s="186">
        <v>9273.9647205573747</v>
      </c>
      <c r="P20" s="185">
        <v>111955.63912875</v>
      </c>
      <c r="Q20" s="186">
        <v>75404.145654457127</v>
      </c>
    </row>
    <row r="21" spans="1:17" ht="24.95" customHeight="1">
      <c r="A21" s="305">
        <v>1</v>
      </c>
      <c r="B21" s="305">
        <v>1000000</v>
      </c>
      <c r="C21" s="305" t="s">
        <v>338</v>
      </c>
      <c r="E21" s="180" t="s">
        <v>303</v>
      </c>
      <c r="F21" s="181">
        <v>345213.08761241933</v>
      </c>
      <c r="G21" s="182">
        <v>137572.28679950599</v>
      </c>
      <c r="H21" s="183">
        <v>125767.74619526</v>
      </c>
      <c r="I21" s="184">
        <v>70423.521770168416</v>
      </c>
      <c r="J21" s="185">
        <v>5057101.8664349308</v>
      </c>
      <c r="K21" s="183">
        <v>687768.56836208992</v>
      </c>
      <c r="L21" s="186">
        <v>20006</v>
      </c>
      <c r="M21" s="185">
        <v>978178.853871</v>
      </c>
      <c r="N21" s="183">
        <v>16937.301180714989</v>
      </c>
      <c r="O21" s="186">
        <v>2105.726412</v>
      </c>
      <c r="P21" s="185">
        <v>78908.776853300005</v>
      </c>
      <c r="Q21" s="186">
        <v>26805.135126270005</v>
      </c>
    </row>
    <row r="22" spans="1:17" ht="24.95" customHeight="1">
      <c r="A22" s="305">
        <v>1</v>
      </c>
      <c r="B22" s="305">
        <v>1000</v>
      </c>
      <c r="C22" s="305" t="s">
        <v>366</v>
      </c>
      <c r="E22" s="180" t="s">
        <v>264</v>
      </c>
      <c r="F22" s="181">
        <v>212952.50712696099</v>
      </c>
      <c r="G22" s="182">
        <v>21390.141027433485</v>
      </c>
      <c r="H22" s="183">
        <v>22595.251067654084</v>
      </c>
      <c r="I22" s="184">
        <v>42240.299661289995</v>
      </c>
      <c r="J22" s="185">
        <v>10834162.050528999</v>
      </c>
      <c r="K22" s="183">
        <v>195062.90609400001</v>
      </c>
      <c r="L22" s="186">
        <v>14.66</v>
      </c>
      <c r="M22" s="185">
        <v>231096</v>
      </c>
      <c r="N22" s="183">
        <v>6821.7494862762278</v>
      </c>
      <c r="O22" s="186">
        <v>883.99863708999999</v>
      </c>
      <c r="P22" s="185">
        <v>102552.269</v>
      </c>
      <c r="Q22" s="186">
        <v>92272.903891014881</v>
      </c>
    </row>
    <row r="23" spans="1:17" ht="24.95" customHeight="1">
      <c r="A23" s="305">
        <v>0.108819849</v>
      </c>
      <c r="B23" s="305">
        <v>1000</v>
      </c>
      <c r="C23" s="305" t="s">
        <v>369</v>
      </c>
      <c r="E23" s="180" t="s">
        <v>267</v>
      </c>
      <c r="F23" s="181">
        <v>285634.99436096026</v>
      </c>
      <c r="G23" s="182">
        <v>21519.716503590571</v>
      </c>
      <c r="H23" s="183">
        <v>16525.619520786466</v>
      </c>
      <c r="I23" s="184">
        <v>162686.57452161078</v>
      </c>
      <c r="J23" s="185">
        <v>12033542.969189277</v>
      </c>
      <c r="K23" s="183">
        <v>154959.68424799573</v>
      </c>
      <c r="L23" s="186">
        <v>8371.4328509184179</v>
      </c>
      <c r="M23" s="185">
        <v>440740.96388940921</v>
      </c>
      <c r="N23" s="183">
        <v>2566.9428956777488</v>
      </c>
      <c r="O23" s="186">
        <v>178.87630533721054</v>
      </c>
      <c r="P23" s="185">
        <v>108510.05662753238</v>
      </c>
      <c r="Q23" s="186">
        <v>48601.329068046558</v>
      </c>
    </row>
    <row r="24" spans="1:17" ht="24.95" customHeight="1">
      <c r="A24" s="305">
        <v>0.91852668299999995</v>
      </c>
      <c r="B24" s="305">
        <v>1</v>
      </c>
      <c r="C24" s="305" t="s">
        <v>349</v>
      </c>
      <c r="E24" s="180" t="s">
        <v>269</v>
      </c>
      <c r="F24" s="181">
        <v>2603612.1974670254</v>
      </c>
      <c r="G24" s="182">
        <v>225935.19969230026</v>
      </c>
      <c r="H24" s="183">
        <v>273716.66472641617</v>
      </c>
      <c r="I24" s="184">
        <v>355793.14771341596</v>
      </c>
      <c r="J24" s="185">
        <v>82344110.621764854</v>
      </c>
      <c r="K24" s="183">
        <v>5679748.3224511854</v>
      </c>
      <c r="L24" s="186">
        <v>197006.521496523</v>
      </c>
      <c r="M24" s="185">
        <v>18139121.884538345</v>
      </c>
      <c r="N24" s="183">
        <v>121987.691715864</v>
      </c>
      <c r="O24" s="186">
        <v>15024.340953830999</v>
      </c>
      <c r="P24" s="185">
        <v>1361006.7049482239</v>
      </c>
      <c r="Q24" s="186">
        <v>1119132.9105672</v>
      </c>
    </row>
    <row r="25" spans="1:17" ht="24.95" customHeight="1">
      <c r="A25" s="305">
        <v>1</v>
      </c>
      <c r="B25" s="305">
        <v>1</v>
      </c>
      <c r="C25" s="305" t="s">
        <v>346</v>
      </c>
      <c r="E25" s="180" t="s">
        <v>271</v>
      </c>
      <c r="F25" s="181">
        <v>1097868.5</v>
      </c>
      <c r="G25" s="182">
        <v>148362</v>
      </c>
      <c r="H25" s="183">
        <v>137913</v>
      </c>
      <c r="I25" s="184">
        <v>197584</v>
      </c>
      <c r="J25" s="185">
        <v>21107558.896766856</v>
      </c>
      <c r="K25" s="183">
        <v>163892</v>
      </c>
      <c r="L25" s="186">
        <v>20757</v>
      </c>
      <c r="M25" s="185">
        <v>3811793</v>
      </c>
      <c r="N25" s="183">
        <v>14043</v>
      </c>
      <c r="O25" s="186">
        <v>2345</v>
      </c>
      <c r="P25" s="185">
        <v>525799</v>
      </c>
      <c r="Q25" s="186">
        <v>440817</v>
      </c>
    </row>
    <row r="26" spans="1:17" ht="24.95" customHeight="1">
      <c r="A26" s="305">
        <v>1</v>
      </c>
      <c r="B26" s="305">
        <v>1000</v>
      </c>
      <c r="C26" s="305" t="s">
        <v>332</v>
      </c>
      <c r="E26" s="180" t="s">
        <v>272</v>
      </c>
      <c r="F26" s="181">
        <v>595860.63589999999</v>
      </c>
      <c r="G26" s="182">
        <v>127356.94053162083</v>
      </c>
      <c r="H26" s="183">
        <v>74225.476296000008</v>
      </c>
      <c r="I26" s="184">
        <v>171131.85976224931</v>
      </c>
      <c r="J26" s="185">
        <v>10376230.252076643</v>
      </c>
      <c r="K26" s="183">
        <v>379008</v>
      </c>
      <c r="L26" s="186">
        <v>29872.782999999999</v>
      </c>
      <c r="M26" s="185">
        <v>2350673.3160000001</v>
      </c>
      <c r="N26" s="183">
        <v>19804.892115898238</v>
      </c>
      <c r="O26" s="186">
        <v>2954.1770000000001</v>
      </c>
      <c r="P26" s="185">
        <v>138398</v>
      </c>
      <c r="Q26" s="186">
        <v>112374.71</v>
      </c>
    </row>
    <row r="27" spans="1:17" ht="24.95" customHeight="1">
      <c r="A27" s="305">
        <v>1</v>
      </c>
      <c r="B27" s="305">
        <v>1</v>
      </c>
      <c r="C27" s="305" t="s">
        <v>330</v>
      </c>
      <c r="E27" s="180" t="s">
        <v>274</v>
      </c>
      <c r="F27" s="181">
        <v>227942.3</v>
      </c>
      <c r="G27" s="182">
        <v>27009.656695950878</v>
      </c>
      <c r="H27" s="183">
        <v>69415.278144479395</v>
      </c>
      <c r="I27" s="184">
        <v>19588.195535190207</v>
      </c>
      <c r="J27" s="185">
        <v>4913726</v>
      </c>
      <c r="K27" s="183">
        <v>236220</v>
      </c>
      <c r="L27" s="186">
        <v>62.6</v>
      </c>
      <c r="M27" s="185">
        <v>468170</v>
      </c>
      <c r="N27" s="183">
        <v>4049.3487155000039</v>
      </c>
      <c r="O27" s="186">
        <v>3490</v>
      </c>
      <c r="P27" s="185">
        <v>102941</v>
      </c>
      <c r="Q27" s="186">
        <v>96503</v>
      </c>
    </row>
    <row r="28" spans="1:17" ht="24.95" customHeight="1">
      <c r="A28" s="305">
        <v>1</v>
      </c>
      <c r="B28" s="305">
        <v>1000</v>
      </c>
      <c r="C28" s="305" t="s">
        <v>382</v>
      </c>
      <c r="E28" s="180" t="s">
        <v>275</v>
      </c>
      <c r="F28" s="181">
        <v>336433.13635903614</v>
      </c>
      <c r="G28" s="182">
        <v>23603.678750076142</v>
      </c>
      <c r="H28" s="183">
        <v>23530.40241085468</v>
      </c>
      <c r="I28" s="184">
        <v>61684.802725004032</v>
      </c>
      <c r="J28" s="185">
        <v>2760423.2301938133</v>
      </c>
      <c r="K28" s="183">
        <v>82988.971869920002</v>
      </c>
      <c r="L28" s="186">
        <v>594.1</v>
      </c>
      <c r="M28" s="185">
        <v>467312.66200000001</v>
      </c>
      <c r="N28" s="183">
        <v>3718.7367175415197</v>
      </c>
      <c r="O28" s="186">
        <v>717.63900000000001</v>
      </c>
      <c r="P28" s="185">
        <v>20145.830999999998</v>
      </c>
      <c r="Q28" s="186">
        <v>18142.565999999999</v>
      </c>
    </row>
    <row r="29" spans="1:17" ht="24.95" customHeight="1">
      <c r="A29" s="305">
        <v>1</v>
      </c>
      <c r="B29" s="305">
        <v>1000000</v>
      </c>
      <c r="C29" s="305" t="s">
        <v>339</v>
      </c>
      <c r="E29" s="180" t="s">
        <v>306</v>
      </c>
      <c r="F29" s="181">
        <v>240912.81217085436</v>
      </c>
      <c r="G29" s="182">
        <v>93740.759270582887</v>
      </c>
      <c r="H29" s="183">
        <v>92825.953096056372</v>
      </c>
      <c r="I29" s="184">
        <v>39026.333866780624</v>
      </c>
      <c r="J29" s="185">
        <v>4863762.8861539047</v>
      </c>
      <c r="K29" s="183">
        <v>240755.55995699999</v>
      </c>
      <c r="L29" s="186">
        <v>23509.493999999999</v>
      </c>
      <c r="M29" s="185">
        <v>1228566.7645769673</v>
      </c>
      <c r="N29" s="183">
        <v>12396.9238038395</v>
      </c>
      <c r="O29" s="186">
        <v>2059.5954234000001</v>
      </c>
      <c r="P29" s="185">
        <v>65552.84169026</v>
      </c>
      <c r="Q29" s="186">
        <v>28336.186000000002</v>
      </c>
    </row>
    <row r="30" spans="1:17" ht="24.95" customHeight="1">
      <c r="A30" s="305">
        <v>1.362490633</v>
      </c>
      <c r="B30" s="305">
        <v>1</v>
      </c>
      <c r="C30" s="305" t="s">
        <v>350</v>
      </c>
      <c r="E30" s="180" t="s">
        <v>277</v>
      </c>
      <c r="F30" s="181">
        <v>982781.93346300232</v>
      </c>
      <c r="G30" s="182">
        <v>69210.436684500994</v>
      </c>
      <c r="H30" s="183">
        <v>88402.479740939001</v>
      </c>
      <c r="I30" s="184">
        <v>219805.163859358</v>
      </c>
      <c r="J30" s="185">
        <v>38101224.882521398</v>
      </c>
      <c r="K30" s="183">
        <v>13905.579400397999</v>
      </c>
      <c r="L30" s="186">
        <v>35543.293143071001</v>
      </c>
      <c r="M30" s="185">
        <v>6642521.9707616065</v>
      </c>
      <c r="N30" s="183">
        <v>5370.9380752859997</v>
      </c>
      <c r="O30" s="186">
        <v>6441.855712824</v>
      </c>
      <c r="P30" s="185">
        <v>68541.453783698002</v>
      </c>
      <c r="Q30" s="186">
        <v>132936.84857117699</v>
      </c>
    </row>
    <row r="31" spans="1:17" ht="24.95" customHeight="1">
      <c r="A31" s="305">
        <v>1.362490633</v>
      </c>
      <c r="B31" s="305">
        <v>1</v>
      </c>
      <c r="C31" s="305" t="s">
        <v>351</v>
      </c>
      <c r="E31" s="180" t="s">
        <v>279</v>
      </c>
      <c r="F31" s="181">
        <v>292241.32014876051</v>
      </c>
      <c r="G31" s="182">
        <v>4134.1385718001684</v>
      </c>
      <c r="H31" s="183">
        <v>5706.2596029955603</v>
      </c>
      <c r="I31" s="184">
        <v>48826.893084603609</v>
      </c>
      <c r="J31" s="185">
        <v>397856.81407590985</v>
      </c>
      <c r="K31" s="183">
        <v>0</v>
      </c>
      <c r="L31" s="186">
        <v>0</v>
      </c>
      <c r="M31" s="185">
        <v>221149.29527176506</v>
      </c>
      <c r="N31" s="183">
        <v>3661.4731178144471</v>
      </c>
      <c r="O31" s="186">
        <v>137.39676220329875</v>
      </c>
      <c r="P31" s="185">
        <v>7982.8326187469993</v>
      </c>
      <c r="Q31" s="186">
        <v>8983.6336057656699</v>
      </c>
    </row>
    <row r="32" spans="1:17" ht="24.95" customHeight="1">
      <c r="A32" s="305">
        <v>0.13400155399999999</v>
      </c>
      <c r="B32" s="305">
        <v>1000</v>
      </c>
      <c r="C32" s="305" t="s">
        <v>399</v>
      </c>
      <c r="E32" s="180" t="s">
        <v>398</v>
      </c>
      <c r="F32" s="181">
        <v>185797.4550866003</v>
      </c>
      <c r="G32" s="182">
        <v>16306.388205234362</v>
      </c>
      <c r="H32" s="183">
        <v>1825.526888417058</v>
      </c>
      <c r="I32" s="184">
        <v>158094.36098940202</v>
      </c>
      <c r="J32" s="185">
        <v>199560.34027740601</v>
      </c>
      <c r="K32" s="183">
        <v>74739.221439852918</v>
      </c>
      <c r="L32" s="186">
        <v>1325.427192820682</v>
      </c>
      <c r="M32" s="185">
        <v>733.94941493761121</v>
      </c>
      <c r="N32" s="183">
        <v>2547.6529548267099</v>
      </c>
      <c r="O32" s="186">
        <v>431.87334038349201</v>
      </c>
      <c r="P32" s="185">
        <v>0</v>
      </c>
      <c r="Q32" s="186">
        <v>0</v>
      </c>
    </row>
    <row r="33" spans="1:18" ht="24.95" customHeight="1">
      <c r="A33" s="305">
        <v>1</v>
      </c>
      <c r="B33" s="305">
        <v>1000</v>
      </c>
      <c r="C33" s="305" t="s">
        <v>371</v>
      </c>
      <c r="E33" s="180" t="s">
        <v>281</v>
      </c>
      <c r="F33" s="181">
        <v>574300.74463860283</v>
      </c>
      <c r="G33" s="182">
        <v>98492.724000000002</v>
      </c>
      <c r="H33" s="183">
        <v>50283.552000000003</v>
      </c>
      <c r="I33" s="184">
        <v>252137.435</v>
      </c>
      <c r="J33" s="185">
        <v>34403227.147</v>
      </c>
      <c r="K33" s="183">
        <v>683000</v>
      </c>
      <c r="L33" s="186">
        <v>55820.593999999997</v>
      </c>
      <c r="M33" s="185">
        <v>7211442.3739999998</v>
      </c>
      <c r="N33" s="183">
        <v>22797.021000000001</v>
      </c>
      <c r="O33" s="186">
        <v>2606</v>
      </c>
      <c r="P33" s="185">
        <v>394944</v>
      </c>
      <c r="Q33" s="186">
        <v>370529</v>
      </c>
    </row>
    <row r="34" spans="1:18" ht="24.95" customHeight="1">
      <c r="A34" s="305">
        <v>1</v>
      </c>
      <c r="B34" s="305">
        <v>1000</v>
      </c>
      <c r="C34" s="305" t="s">
        <v>340</v>
      </c>
      <c r="E34" s="180" t="s">
        <v>308</v>
      </c>
      <c r="F34" s="181">
        <v>194807.88161216315</v>
      </c>
      <c r="G34" s="182">
        <v>54401.68449860104</v>
      </c>
      <c r="H34" s="183">
        <v>76381.093419981829</v>
      </c>
      <c r="I34" s="184">
        <v>41927.912792260002</v>
      </c>
      <c r="J34" s="185">
        <v>1056784.329424462</v>
      </c>
      <c r="K34" s="183">
        <v>74644.293000000005</v>
      </c>
      <c r="L34" s="186">
        <v>8429.0300000000007</v>
      </c>
      <c r="M34" s="185">
        <v>339841.33199999999</v>
      </c>
      <c r="N34" s="183">
        <v>6617.3078714200001</v>
      </c>
      <c r="O34" s="186">
        <v>360.95800000000003</v>
      </c>
      <c r="P34" s="185">
        <v>49460.349408859998</v>
      </c>
      <c r="Q34" s="186">
        <v>42633.851661990004</v>
      </c>
    </row>
    <row r="35" spans="1:18" ht="24.95" customHeight="1">
      <c r="A35" s="305">
        <v>1</v>
      </c>
      <c r="B35" s="305">
        <v>1</v>
      </c>
      <c r="C35" s="305" t="s">
        <v>347</v>
      </c>
      <c r="E35" s="180" t="s">
        <v>283</v>
      </c>
      <c r="F35" s="181">
        <v>689820</v>
      </c>
      <c r="G35" s="182">
        <v>27321</v>
      </c>
      <c r="H35" s="183">
        <v>49216</v>
      </c>
      <c r="I35" s="184">
        <v>191230</v>
      </c>
      <c r="J35" s="185">
        <v>15968739.654243</v>
      </c>
      <c r="K35" s="183">
        <v>215</v>
      </c>
      <c r="L35" s="186">
        <v>8812</v>
      </c>
      <c r="M35" s="185">
        <v>2892704</v>
      </c>
      <c r="N35" s="183">
        <v>4337</v>
      </c>
      <c r="O35" s="186">
        <v>2470</v>
      </c>
      <c r="P35" s="185">
        <v>271246</v>
      </c>
      <c r="Q35" s="186">
        <v>99861</v>
      </c>
    </row>
    <row r="36" spans="1:18" ht="24.95" customHeight="1">
      <c r="A36" s="305">
        <v>1.362490633</v>
      </c>
      <c r="B36" s="305">
        <v>1</v>
      </c>
      <c r="C36" s="305" t="s">
        <v>352</v>
      </c>
      <c r="E36" s="180" t="s">
        <v>285</v>
      </c>
      <c r="F36" s="181">
        <v>970342.80273090221</v>
      </c>
      <c r="G36" s="182">
        <v>155835.81989281808</v>
      </c>
      <c r="H36" s="183">
        <v>175584.16787470999</v>
      </c>
      <c r="I36" s="184">
        <v>126387.60581562921</v>
      </c>
      <c r="J36" s="185">
        <v>50112642.208228841</v>
      </c>
      <c r="K36" s="183">
        <v>116499.761574665</v>
      </c>
      <c r="L36" s="186">
        <v>57063.832691306001</v>
      </c>
      <c r="M36" s="185">
        <v>28318905.922580414</v>
      </c>
      <c r="N36" s="183">
        <v>17907.214389518998</v>
      </c>
      <c r="O36" s="186">
        <v>5321.8884124979995</v>
      </c>
      <c r="P36" s="185">
        <v>302170.44760547398</v>
      </c>
      <c r="Q36" s="186">
        <v>201148.57962168899</v>
      </c>
    </row>
    <row r="37" spans="1:18" ht="24.95" customHeight="1">
      <c r="A37" s="305">
        <v>1</v>
      </c>
      <c r="B37" s="305">
        <v>1</v>
      </c>
      <c r="C37" s="305" t="s">
        <v>379</v>
      </c>
      <c r="E37" s="180" t="s">
        <v>286</v>
      </c>
      <c r="F37" s="181">
        <v>1392281.7036711297</v>
      </c>
      <c r="G37" s="182">
        <v>95916.739999999991</v>
      </c>
      <c r="H37" s="183">
        <v>155549.96797072</v>
      </c>
      <c r="I37" s="184">
        <v>305481.78834383562</v>
      </c>
      <c r="J37" s="185">
        <v>9294234.8152122628</v>
      </c>
      <c r="K37" s="183">
        <v>900911</v>
      </c>
      <c r="L37" s="186">
        <v>29892.453483932353</v>
      </c>
      <c r="M37" s="185">
        <v>4332572.0070000002</v>
      </c>
      <c r="N37" s="183">
        <v>34398.027000000002</v>
      </c>
      <c r="O37" s="186">
        <v>2396.413</v>
      </c>
      <c r="P37" s="185">
        <v>898638.03044399957</v>
      </c>
      <c r="Q37" s="186">
        <v>818615.43016599992</v>
      </c>
    </row>
    <row r="38" spans="1:18" ht="24.95" customHeight="1">
      <c r="A38" s="305">
        <v>0.108819849</v>
      </c>
      <c r="B38" s="305">
        <v>1000</v>
      </c>
      <c r="C38" s="305" t="s">
        <v>372</v>
      </c>
      <c r="E38" s="180" t="s">
        <v>288</v>
      </c>
      <c r="F38" s="181">
        <v>309184.47755349084</v>
      </c>
      <c r="G38" s="182">
        <v>33375.691230998498</v>
      </c>
      <c r="H38" s="183">
        <v>43189.538904952024</v>
      </c>
      <c r="I38" s="184">
        <v>93999.64531250397</v>
      </c>
      <c r="J38" s="185">
        <v>5643514.2866490996</v>
      </c>
      <c r="K38" s="183">
        <v>783067.60162066016</v>
      </c>
      <c r="L38" s="186">
        <v>16455.300000078969</v>
      </c>
      <c r="M38" s="185">
        <v>1602255.6264738971</v>
      </c>
      <c r="N38" s="183">
        <v>14678.207370596836</v>
      </c>
      <c r="O38" s="186">
        <v>283.79203854490117</v>
      </c>
      <c r="P38" s="185">
        <v>99349.855181136387</v>
      </c>
      <c r="Q38" s="186">
        <v>161472.49942352501</v>
      </c>
      <c r="R38" s="187"/>
    </row>
    <row r="39" spans="1:18" ht="24.95" customHeight="1">
      <c r="A39" s="305">
        <v>1</v>
      </c>
      <c r="B39" s="305">
        <v>1000000</v>
      </c>
      <c r="C39" s="305" t="s">
        <v>367</v>
      </c>
      <c r="E39" s="180" t="s">
        <v>289</v>
      </c>
      <c r="F39" s="181">
        <v>1246605.0884494972</v>
      </c>
      <c r="G39" s="182">
        <v>151299.09582341663</v>
      </c>
      <c r="H39" s="183">
        <v>183431.55891008361</v>
      </c>
      <c r="I39" s="184">
        <v>207295.78509591779</v>
      </c>
      <c r="J39" s="185">
        <v>29794263.715758003</v>
      </c>
      <c r="K39" s="183">
        <v>4026206.2315509999</v>
      </c>
      <c r="L39" s="186">
        <v>109759.20659</v>
      </c>
      <c r="M39" s="185">
        <v>16151621.647319</v>
      </c>
      <c r="N39" s="183">
        <v>106957.93460564683</v>
      </c>
      <c r="O39" s="186">
        <v>8799.7283394300011</v>
      </c>
      <c r="P39" s="185">
        <v>453300.04209599999</v>
      </c>
      <c r="Q39" s="186">
        <v>298111.11330851394</v>
      </c>
      <c r="R39" s="187"/>
    </row>
    <row r="40" spans="1:18" ht="24.95" customHeight="1">
      <c r="A40" s="305">
        <v>0.91852668299999995</v>
      </c>
      <c r="B40" s="305">
        <v>1</v>
      </c>
      <c r="C40" s="305" t="s">
        <v>334</v>
      </c>
      <c r="E40" s="180" t="s">
        <v>291</v>
      </c>
      <c r="F40" s="181">
        <v>675623.49576533795</v>
      </c>
      <c r="G40" s="182">
        <v>125127.21591835799</v>
      </c>
      <c r="H40" s="183">
        <v>148287.86623020298</v>
      </c>
      <c r="I40" s="184">
        <v>113923.02743912399</v>
      </c>
      <c r="J40" s="185">
        <v>29799111.778204117</v>
      </c>
      <c r="K40" s="183">
        <v>831886.65362602496</v>
      </c>
      <c r="L40" s="186">
        <v>29497.565897861998</v>
      </c>
      <c r="M40" s="185">
        <v>5587158.077224737</v>
      </c>
      <c r="N40" s="183">
        <v>42604.023137589</v>
      </c>
      <c r="O40" s="186">
        <v>2717.920454997</v>
      </c>
      <c r="P40" s="185">
        <v>434519.15118666296</v>
      </c>
      <c r="Q40" s="186">
        <v>445189.67566307395</v>
      </c>
    </row>
    <row r="41" spans="1:18" ht="24.95" customHeight="1">
      <c r="A41" s="305">
        <v>0.108819849</v>
      </c>
      <c r="B41" s="305">
        <v>1000</v>
      </c>
      <c r="C41" s="305" t="s">
        <v>373</v>
      </c>
      <c r="E41" s="180" t="s">
        <v>293</v>
      </c>
      <c r="F41" s="212">
        <v>230884.9568487248</v>
      </c>
      <c r="G41" s="213">
        <v>19771.093795463632</v>
      </c>
      <c r="H41" s="214">
        <v>24642.16981774793</v>
      </c>
      <c r="I41" s="215">
        <v>115985.95936042137</v>
      </c>
      <c r="J41" s="216">
        <v>3102238.169324324</v>
      </c>
      <c r="K41" s="214">
        <v>150810.39330823199</v>
      </c>
      <c r="L41" s="217">
        <v>0.52026769806899997</v>
      </c>
      <c r="M41" s="216">
        <v>694675.95236175798</v>
      </c>
      <c r="N41" s="214">
        <v>3151.6364404035867</v>
      </c>
      <c r="O41" s="217">
        <v>20.137548336846002</v>
      </c>
      <c r="P41" s="216">
        <v>13391.08115714166</v>
      </c>
      <c r="Q41" s="217">
        <v>82035.348800080756</v>
      </c>
    </row>
    <row r="42" spans="1:18" ht="24.95" customHeight="1" thickBot="1">
      <c r="A42" s="305">
        <v>1</v>
      </c>
      <c r="B42" s="305">
        <v>1000</v>
      </c>
      <c r="C42" s="305" t="s">
        <v>333</v>
      </c>
      <c r="E42" s="180" t="s">
        <v>295</v>
      </c>
      <c r="F42" s="206">
        <v>975720.75270000007</v>
      </c>
      <c r="G42" s="207">
        <v>154994.69099999999</v>
      </c>
      <c r="H42" s="208">
        <v>212527.049</v>
      </c>
      <c r="I42" s="209">
        <v>176062.25399999999</v>
      </c>
      <c r="J42" s="210">
        <v>10627049.153000001</v>
      </c>
      <c r="K42" s="208">
        <v>327758.51799999998</v>
      </c>
      <c r="L42" s="211">
        <v>62274.603000000003</v>
      </c>
      <c r="M42" s="210">
        <v>2484036.9470000002</v>
      </c>
      <c r="N42" s="208">
        <v>54357.705000000002</v>
      </c>
      <c r="O42" s="211">
        <v>5632.5450000000001</v>
      </c>
      <c r="P42" s="210">
        <v>498564.89299999998</v>
      </c>
      <c r="Q42" s="211">
        <v>364367.57500000001</v>
      </c>
    </row>
    <row r="43" spans="1:18">
      <c r="F43" s="188"/>
      <c r="G43" s="189"/>
      <c r="H43" s="187"/>
      <c r="I43" s="187"/>
      <c r="J43" s="187"/>
      <c r="K43" s="187"/>
      <c r="L43" s="187"/>
      <c r="M43" s="187"/>
      <c r="N43" s="187"/>
      <c r="O43" s="187"/>
      <c r="P43" s="187"/>
      <c r="Q43" s="187"/>
    </row>
    <row r="44" spans="1:18">
      <c r="F44" s="188"/>
      <c r="G44" s="189"/>
      <c r="H44" s="187"/>
      <c r="I44" s="187"/>
      <c r="J44" s="187"/>
      <c r="K44" s="187"/>
      <c r="L44" s="187"/>
      <c r="M44" s="187"/>
      <c r="N44" s="187"/>
      <c r="O44" s="187"/>
    </row>
    <row r="45" spans="1:18">
      <c r="F45" s="188"/>
      <c r="G45" s="189"/>
      <c r="H45" s="187"/>
      <c r="I45" s="187"/>
      <c r="J45" s="187"/>
      <c r="K45" s="187"/>
      <c r="L45" s="187"/>
      <c r="M45" s="187"/>
      <c r="N45" s="187"/>
      <c r="O45" s="187"/>
      <c r="P45" s="190" t="s">
        <v>329</v>
      </c>
      <c r="Q45" s="191">
        <v>42920.642389699075</v>
      </c>
    </row>
    <row r="46" spans="1:18">
      <c r="F46" s="188"/>
      <c r="G46" s="189"/>
      <c r="H46" s="187"/>
      <c r="I46" s="187"/>
      <c r="J46" s="187"/>
      <c r="K46" s="187"/>
      <c r="L46" s="187"/>
      <c r="M46" s="187"/>
      <c r="N46" s="187"/>
      <c r="O46" s="187"/>
      <c r="P46" s="187"/>
      <c r="Q46" s="187"/>
    </row>
    <row r="47" spans="1:18">
      <c r="F47" s="188"/>
      <c r="G47" s="189"/>
      <c r="H47" s="187"/>
      <c r="I47" s="187"/>
      <c r="J47" s="187"/>
      <c r="K47" s="187"/>
      <c r="L47" s="187"/>
      <c r="M47" s="187"/>
      <c r="N47" s="187"/>
      <c r="O47" s="187"/>
      <c r="P47" s="187"/>
      <c r="Q47" s="187"/>
    </row>
    <row r="48" spans="1:18">
      <c r="F48" s="188"/>
      <c r="G48" s="189"/>
      <c r="H48" s="187"/>
      <c r="I48" s="187"/>
      <c r="J48" s="187"/>
      <c r="K48" s="187"/>
      <c r="L48" s="187"/>
      <c r="M48" s="187"/>
      <c r="N48" s="187"/>
      <c r="O48" s="187"/>
      <c r="P48" s="187"/>
      <c r="Q48" s="187"/>
    </row>
    <row r="49" spans="6:17">
      <c r="F49" s="188"/>
      <c r="G49" s="189"/>
      <c r="H49" s="187"/>
      <c r="I49" s="187"/>
      <c r="J49" s="187"/>
      <c r="K49" s="187"/>
      <c r="L49" s="187"/>
      <c r="M49" s="187"/>
      <c r="N49" s="187"/>
      <c r="O49" s="187"/>
      <c r="P49" s="187"/>
      <c r="Q49" s="187"/>
    </row>
    <row r="50" spans="6:17">
      <c r="F50" s="188"/>
      <c r="G50" s="189"/>
      <c r="H50" s="187"/>
      <c r="I50" s="187"/>
      <c r="J50" s="187"/>
      <c r="K50" s="187"/>
      <c r="L50" s="187"/>
      <c r="M50" s="187"/>
      <c r="N50" s="187"/>
      <c r="O50" s="187"/>
      <c r="P50" s="187"/>
      <c r="Q50" s="187"/>
    </row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  <row r="64" spans="6:17" ht="15.75" customHeight="1"/>
  </sheetData>
  <sheetProtection algorithmName="SHA-512" hashValue="6XVk8iKnRHt7cMBZVQ8ZcCTj0WMxJTXGXCEf8MgYDm3NgzQ3zk3Pt9y57JNOO8LgB8qP1ci93DQq7eri6AFRjA==" saltValue="9cawgV3QCdpoRi7z37ZJgw==" spinCount="100000" sheet="1" scenarios="1" autoFilter="0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35433070866141736" right="0.35433070866141736" top="0.55118110236220474" bottom="0.55118110236220474" header="0.43307086614173229" footer="0.23622047244094491"/>
  <pageSetup paperSize="9" scale="46" orientation="landscape" r:id="rId1"/>
  <headerFooter>
    <oddFooter>&amp;LEuropean Banking Authority&amp;CMinimum level of disclosure, as prescribed by the BCBS documents and methodology - 12 Indicators for assessing systemic importance&amp;REnd-2017 G-SII disclosure exercise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  <pageSetUpPr fitToPage="1"/>
  </sheetPr>
  <dimension ref="A1:U63"/>
  <sheetViews>
    <sheetView showGridLines="0" zoomScale="50" zoomScaleNormal="50" workbookViewId="0">
      <pane xSplit="5" ySplit="6" topLeftCell="F7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0" defaultRowHeight="15.75" customHeight="1" zeroHeight="1"/>
  <cols>
    <col min="1" max="4" width="8.7109375" style="280" hidden="1" customWidth="1"/>
    <col min="5" max="5" width="38.7109375" style="159" customWidth="1"/>
    <col min="6" max="6" width="20.7109375" style="158" customWidth="1"/>
    <col min="7" max="7" width="20.7109375" style="192" customWidth="1"/>
    <col min="8" max="17" width="20.7109375" style="158" customWidth="1"/>
    <col min="18" max="18" width="4.7109375" style="158" customWidth="1"/>
    <col min="19" max="21" width="9.140625" style="158" customWidth="1"/>
    <col min="22" max="16384" width="9.140625" style="158" hidden="1"/>
  </cols>
  <sheetData>
    <row r="1" spans="1:17" s="280" customFormat="1" ht="15.75" customHeight="1">
      <c r="A1" s="280">
        <v>1005</v>
      </c>
      <c r="B1" s="280">
        <v>1007</v>
      </c>
      <c r="E1" s="284"/>
      <c r="F1" s="285">
        <v>1032</v>
      </c>
      <c r="G1" s="286">
        <v>1045</v>
      </c>
      <c r="H1" s="285">
        <v>1052</v>
      </c>
      <c r="I1" s="285">
        <v>1060</v>
      </c>
      <c r="J1" s="285">
        <v>1073</v>
      </c>
      <c r="K1" s="285">
        <v>1074</v>
      </c>
      <c r="L1" s="285">
        <v>1077</v>
      </c>
      <c r="M1" s="285">
        <v>1080</v>
      </c>
      <c r="N1" s="285">
        <v>1085</v>
      </c>
      <c r="O1" s="285">
        <v>1086</v>
      </c>
      <c r="P1" s="285">
        <v>1087</v>
      </c>
      <c r="Q1" s="285">
        <v>1091</v>
      </c>
    </row>
    <row r="2" spans="1:17" s="160" customFormat="1" ht="24" customHeight="1" thickBot="1">
      <c r="A2" s="281"/>
      <c r="B2" s="281"/>
      <c r="C2" s="281"/>
      <c r="D2" s="281"/>
      <c r="E2" s="161"/>
      <c r="F2" s="487" t="s">
        <v>525</v>
      </c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</row>
    <row r="3" spans="1:17" s="162" customFormat="1" ht="24" customHeight="1">
      <c r="A3" s="282"/>
      <c r="B3" s="282"/>
      <c r="C3" s="282"/>
      <c r="D3" s="282"/>
      <c r="E3" s="163" t="s">
        <v>310</v>
      </c>
      <c r="F3" s="488" t="s">
        <v>311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17" s="164" customFormat="1" ht="18.75">
      <c r="A4" s="283"/>
      <c r="B4" s="283"/>
      <c r="C4" s="283"/>
      <c r="D4" s="283"/>
      <c r="E4" s="165"/>
      <c r="F4" s="166" t="s">
        <v>312</v>
      </c>
      <c r="G4" s="491" t="s">
        <v>313</v>
      </c>
      <c r="H4" s="491"/>
      <c r="I4" s="491"/>
      <c r="J4" s="492" t="s">
        <v>314</v>
      </c>
      <c r="K4" s="492"/>
      <c r="L4" s="492"/>
      <c r="M4" s="493" t="s">
        <v>315</v>
      </c>
      <c r="N4" s="493"/>
      <c r="O4" s="493"/>
      <c r="P4" s="494" t="s">
        <v>316</v>
      </c>
      <c r="Q4" s="494"/>
    </row>
    <row r="5" spans="1:17" s="164" customFormat="1" ht="18.75">
      <c r="A5" s="283"/>
      <c r="B5" s="283"/>
      <c r="C5" s="283"/>
      <c r="D5" s="283"/>
      <c r="E5" s="165"/>
      <c r="F5" s="484" t="s">
        <v>317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6"/>
    </row>
    <row r="6" spans="1:17" ht="110.25" customHeight="1" thickBot="1">
      <c r="E6" s="167" t="s">
        <v>318</v>
      </c>
      <c r="F6" s="168" t="s">
        <v>392</v>
      </c>
      <c r="G6" s="169" t="s">
        <v>319</v>
      </c>
      <c r="H6" s="170" t="s">
        <v>320</v>
      </c>
      <c r="I6" s="171" t="s">
        <v>321</v>
      </c>
      <c r="J6" s="172" t="s">
        <v>322</v>
      </c>
      <c r="K6" s="173" t="s">
        <v>323</v>
      </c>
      <c r="L6" s="174" t="s">
        <v>324</v>
      </c>
      <c r="M6" s="175" t="s">
        <v>393</v>
      </c>
      <c r="N6" s="176" t="s">
        <v>325</v>
      </c>
      <c r="O6" s="177" t="s">
        <v>326</v>
      </c>
      <c r="P6" s="178" t="s">
        <v>327</v>
      </c>
      <c r="Q6" s="179" t="s">
        <v>328</v>
      </c>
    </row>
    <row r="7" spans="1:17" ht="24.95" customHeight="1">
      <c r="A7" s="280">
        <f>INDEX(Data!$I$4:$AY$90,MATCH(A$1,Data!$I$4:$I$90,0),MATCH($C7,Data!$I$4:$AY$4,0))</f>
        <v>1</v>
      </c>
      <c r="B7" s="280">
        <f>IF(INDEX(Data!$I$4:$AY$90,MATCH(B$1,Data!$I$4:$I$90,0),MATCH($C7,Data!$I$4:$AY$4,0))=1,1000000,IF(INDEX(Data!$I$4:$AY$90,MATCH(B$1,Data!$I$4:$I$90,0),MATCH($C7,Data!$I$4:$AY$4,0))=1000000,1,INDEX(Data!$I$4:$AY$90,MATCH(B$1,Data!$I$4:$I$90,0),MATCH($C7,Data!$I$4:$AY$4,0))))</f>
        <v>1</v>
      </c>
      <c r="C7" s="280" t="str">
        <f>+VLOOKUP(E7,sample!$A$3:$B$37,2,FALSE)</f>
        <v>NL_ABN</v>
      </c>
      <c r="E7" s="180" t="s">
        <v>243</v>
      </c>
      <c r="F7" s="200">
        <v>421311.04135842773</v>
      </c>
      <c r="G7" s="201">
        <v>93717.19336292558</v>
      </c>
      <c r="H7" s="202">
        <v>55090.776712084458</v>
      </c>
      <c r="I7" s="203">
        <v>77325.758000000002</v>
      </c>
      <c r="J7" s="204">
        <v>3882985.9695718423</v>
      </c>
      <c r="K7" s="202">
        <v>231073.83600000001</v>
      </c>
      <c r="L7" s="205">
        <v>5587.6459563333301</v>
      </c>
      <c r="M7" s="204">
        <v>1097406</v>
      </c>
      <c r="N7" s="202">
        <v>1668.3330000000001</v>
      </c>
      <c r="O7" s="205">
        <v>2005.2819999999999</v>
      </c>
      <c r="P7" s="204">
        <v>114311.106</v>
      </c>
      <c r="Q7" s="205">
        <v>118152.25199999999</v>
      </c>
    </row>
    <row r="8" spans="1:17" ht="24.95" customHeight="1">
      <c r="A8" s="280" t="e">
        <f>INDEX(Data!$I$4:$AY$90,MATCH(A$1,Data!$I$4:$I$90,0),MATCH($C8,Data!$I$4:$AY$4,0))</f>
        <v>#N/A</v>
      </c>
      <c r="B8" s="280" t="e">
        <f>IF(INDEX(Data!$I$4:$AY$90,MATCH(B$1,Data!$I$4:$I$90,0),MATCH($C8,Data!$I$4:$AY$4,0))=1,1000000,IF(INDEX(Data!$I$4:$AY$90,MATCH(B$1,Data!$I$4:$I$90,0),MATCH($C8,Data!$I$4:$AY$4,0))=1000000,1,INDEX(Data!$I$4:$AY$90,MATCH(B$1,Data!$I$4:$I$90,0),MATCH($C8,Data!$I$4:$AY$4,0))))</f>
        <v>#N/A</v>
      </c>
      <c r="C8" s="280" t="e">
        <f>+VLOOKUP(E8,sample!$A$3:$B$37,2,FALSE)</f>
        <v>#N/A</v>
      </c>
      <c r="E8" s="180" t="s">
        <v>245</v>
      </c>
      <c r="F8" s="181">
        <v>201384.52153600001</v>
      </c>
      <c r="G8" s="182">
        <v>37694.69442871002</v>
      </c>
      <c r="H8" s="183">
        <v>35849.153485960007</v>
      </c>
      <c r="I8" s="184">
        <v>51817.975521250002</v>
      </c>
      <c r="J8" s="185">
        <v>721235.90693060542</v>
      </c>
      <c r="K8" s="183">
        <v>171273.12899999999</v>
      </c>
      <c r="L8" s="186">
        <v>2662.3090538869606</v>
      </c>
      <c r="M8" s="185">
        <v>200310.10625154435</v>
      </c>
      <c r="N8" s="183">
        <v>18976.498584892965</v>
      </c>
      <c r="O8" s="186">
        <v>362.38</v>
      </c>
      <c r="P8" s="185">
        <v>9972.7556341300005</v>
      </c>
      <c r="Q8" s="186">
        <v>23035.956635710008</v>
      </c>
    </row>
    <row r="9" spans="1:17" ht="24.95" customHeight="1">
      <c r="A9" s="280">
        <f>INDEX(Data!$I$4:$AY$90,MATCH(A$1,Data!$I$4:$I$90,0),MATCH($C9,Data!$I$4:$AY$4,0))</f>
        <v>1</v>
      </c>
      <c r="B9" s="280">
        <f>IF(INDEX(Data!$I$4:$AY$90,MATCH(B$1,Data!$I$4:$I$90,0),MATCH($C9,Data!$I$4:$AY$4,0))=1,1000000,IF(INDEX(Data!$I$4:$AY$90,MATCH(B$1,Data!$I$4:$I$90,0),MATCH($C9,Data!$I$4:$AY$4,0))=1000000,1,INDEX(Data!$I$4:$AY$90,MATCH(B$1,Data!$I$4:$I$90,0),MATCH($C9,Data!$I$4:$AY$4,0))))</f>
        <v>1000</v>
      </c>
      <c r="C9" s="280" t="str">
        <f>+VLOOKUP(E9,sample!$A$3:$B$37,2,FALSE)</f>
        <v>FR_POS</v>
      </c>
      <c r="E9" s="180" t="s">
        <v>246</v>
      </c>
      <c r="F9" s="181">
        <v>223336.85661293901</v>
      </c>
      <c r="G9" s="182">
        <v>29927.832055080005</v>
      </c>
      <c r="H9" s="183">
        <v>3639.9313609999999</v>
      </c>
      <c r="I9" s="184">
        <v>11848.675999999999</v>
      </c>
      <c r="J9" s="185">
        <v>619887.96846939519</v>
      </c>
      <c r="K9" s="183">
        <v>152462.486</v>
      </c>
      <c r="L9" s="186">
        <v>0</v>
      </c>
      <c r="M9" s="185">
        <v>60329.492696000001</v>
      </c>
      <c r="N9" s="183">
        <v>14654.94</v>
      </c>
      <c r="O9" s="186">
        <v>252.96750700000001</v>
      </c>
      <c r="P9" s="185">
        <v>25397.831999999999</v>
      </c>
      <c r="Q9" s="186">
        <v>1108.8174541600001</v>
      </c>
    </row>
    <row r="10" spans="1:17" ht="24.95" customHeight="1">
      <c r="A10" s="280">
        <f>INDEX(Data!$I$4:$AY$90,MATCH(A$1,Data!$I$4:$I$90,0),MATCH($C10,Data!$I$4:$AY$4,0))</f>
        <v>1.127103457</v>
      </c>
      <c r="B10" s="280">
        <f>IF(INDEX(Data!$I$4:$AY$90,MATCH(B$1,Data!$I$4:$I$90,0),MATCH($C10,Data!$I$4:$AY$4,0))=1,1000000,IF(INDEX(Data!$I$4:$AY$90,MATCH(B$1,Data!$I$4:$I$90,0),MATCH($C10,Data!$I$4:$AY$4,0))=1000000,1,INDEX(Data!$I$4:$AY$90,MATCH(B$1,Data!$I$4:$I$90,0),MATCH($C10,Data!$I$4:$AY$4,0))))</f>
        <v>1</v>
      </c>
      <c r="C10" s="280" t="str">
        <f>+VLOOKUP(E10,sample!$A$3:$B$37,2,FALSE)</f>
        <v>UK_BAR</v>
      </c>
      <c r="E10" s="180" t="s">
        <v>248</v>
      </c>
      <c r="F10" s="181">
        <v>1940281.8017415577</v>
      </c>
      <c r="G10" s="182">
        <v>281661.3965145665</v>
      </c>
      <c r="H10" s="183">
        <v>324973.85187586921</v>
      </c>
      <c r="I10" s="184">
        <v>243981.3469333195</v>
      </c>
      <c r="J10" s="185">
        <v>40504697.082223125</v>
      </c>
      <c r="K10" s="183">
        <v>167985.1557426785</v>
      </c>
      <c r="L10" s="186">
        <v>333114.11598432652</v>
      </c>
      <c r="M10" s="185">
        <v>38237786.608332671</v>
      </c>
      <c r="N10" s="183">
        <v>112857.71558884786</v>
      </c>
      <c r="O10" s="186">
        <v>41522.920355944356</v>
      </c>
      <c r="P10" s="185">
        <v>683549.87778595195</v>
      </c>
      <c r="Q10" s="186">
        <v>551933.54056353879</v>
      </c>
    </row>
    <row r="11" spans="1:17" ht="24.95" customHeight="1">
      <c r="A11" s="280">
        <f>INDEX(Data!$I$4:$AY$90,MATCH(A$1,Data!$I$4:$I$90,0),MATCH($C11,Data!$I$4:$AY$4,0))</f>
        <v>1</v>
      </c>
      <c r="B11" s="280">
        <f>IF(INDEX(Data!$I$4:$AY$90,MATCH(B$1,Data!$I$4:$I$90,0),MATCH($C11,Data!$I$4:$AY$4,0))=1,1000000,IF(INDEX(Data!$I$4:$AY$90,MATCH(B$1,Data!$I$4:$I$90,0),MATCH($C11,Data!$I$4:$AY$4,0))=1000000,1,INDEX(Data!$I$4:$AY$90,MATCH(B$1,Data!$I$4:$I$90,0),MATCH($C11,Data!$I$4:$AY$4,0))))</f>
        <v>1000</v>
      </c>
      <c r="C11" s="280" t="str">
        <f>+VLOOKUP(E11,sample!$A$3:$B$37,2,FALSE)</f>
        <v>DE_BLB</v>
      </c>
      <c r="E11" s="180" t="s">
        <v>297</v>
      </c>
      <c r="F11" s="181">
        <v>275254.76980000001</v>
      </c>
      <c r="G11" s="182">
        <v>76042.994000000006</v>
      </c>
      <c r="H11" s="183">
        <v>110809.52800000001</v>
      </c>
      <c r="I11" s="184">
        <v>49074.374000000003</v>
      </c>
      <c r="J11" s="185">
        <v>2074094.7699363541</v>
      </c>
      <c r="K11" s="183">
        <v>75880.649000000005</v>
      </c>
      <c r="L11" s="186">
        <v>9380.5370000000003</v>
      </c>
      <c r="M11" s="185">
        <v>1551013.2649999999</v>
      </c>
      <c r="N11" s="183">
        <v>3601.4960000000001</v>
      </c>
      <c r="O11" s="186">
        <v>3155.4749999999999</v>
      </c>
      <c r="P11" s="185">
        <v>36192.726000000002</v>
      </c>
      <c r="Q11" s="186">
        <v>20251.245999999999</v>
      </c>
    </row>
    <row r="12" spans="1:17" ht="24.95" customHeight="1">
      <c r="A12" s="280">
        <f>INDEX(Data!$I$4:$AY$90,MATCH(A$1,Data!$I$4:$I$90,0),MATCH($C12,Data!$I$4:$AY$4,0))</f>
        <v>1</v>
      </c>
      <c r="B12" s="280">
        <f>IF(INDEX(Data!$I$4:$AY$90,MATCH(B$1,Data!$I$4:$I$90,0),MATCH($C12,Data!$I$4:$AY$4,0))=1,1000000,IF(INDEX(Data!$I$4:$AY$90,MATCH(B$1,Data!$I$4:$I$90,0),MATCH($C12,Data!$I$4:$AY$4,0))=1000000,1,INDEX(Data!$I$4:$AY$90,MATCH(B$1,Data!$I$4:$I$90,0),MATCH($C12,Data!$I$4:$AY$4,0))))</f>
        <v>1000</v>
      </c>
      <c r="C12" s="280" t="str">
        <f>+VLOOKUP(E12,sample!$A$3:$B$37,2,FALSE)</f>
        <v>ES_BBV</v>
      </c>
      <c r="E12" s="180" t="s">
        <v>251</v>
      </c>
      <c r="F12" s="181">
        <v>723166.99252178636</v>
      </c>
      <c r="G12" s="182">
        <v>36749.237011817473</v>
      </c>
      <c r="H12" s="183">
        <v>63938.760947315364</v>
      </c>
      <c r="I12" s="184">
        <v>147321.21443264865</v>
      </c>
      <c r="J12" s="185">
        <v>4796775.3059920901</v>
      </c>
      <c r="K12" s="183">
        <v>635711.60699999996</v>
      </c>
      <c r="L12" s="186">
        <v>31434.799999999999</v>
      </c>
      <c r="M12" s="185">
        <v>1778441.1746698492</v>
      </c>
      <c r="N12" s="183">
        <v>19155.472222598866</v>
      </c>
      <c r="O12" s="186">
        <v>762.16399999999999</v>
      </c>
      <c r="P12" s="185">
        <v>302419.68599999999</v>
      </c>
      <c r="Q12" s="186">
        <v>328071.43599999999</v>
      </c>
    </row>
    <row r="13" spans="1:17" ht="24.95" customHeight="1">
      <c r="A13" s="280">
        <f>INDEX(Data!$I$4:$AY$90,MATCH(A$1,Data!$I$4:$I$90,0),MATCH($C13,Data!$I$4:$AY$4,0))</f>
        <v>1</v>
      </c>
      <c r="B13" s="280">
        <f>IF(INDEX(Data!$I$4:$AY$90,MATCH(B$1,Data!$I$4:$I$90,0),MATCH($C13,Data!$I$4:$AY$4,0))=1,1000000,IF(INDEX(Data!$I$4:$AY$90,MATCH(B$1,Data!$I$4:$I$90,0),MATCH($C13,Data!$I$4:$AY$4,0))=1000000,1,INDEX(Data!$I$4:$AY$90,MATCH(B$1,Data!$I$4:$I$90,0),MATCH($C13,Data!$I$4:$AY$4,0))))</f>
        <v>1000</v>
      </c>
      <c r="C13" s="280" t="str">
        <f>+VLOOKUP(E13,sample!$A$3:$B$37,2,FALSE)</f>
        <v>ES_BFA</v>
      </c>
      <c r="E13" s="180" t="s">
        <v>378</v>
      </c>
      <c r="F13" s="181">
        <v>234816.41103946773</v>
      </c>
      <c r="G13" s="182">
        <v>7837.2001263908996</v>
      </c>
      <c r="H13" s="183">
        <v>19785.490371246608</v>
      </c>
      <c r="I13" s="184">
        <v>41765.503737000006</v>
      </c>
      <c r="J13" s="185">
        <v>944913.67129792448</v>
      </c>
      <c r="K13" s="183">
        <v>41593</v>
      </c>
      <c r="L13" s="186">
        <v>815.36741572000005</v>
      </c>
      <c r="M13" s="185">
        <v>403170.23743299994</v>
      </c>
      <c r="N13" s="183">
        <v>4058.7336813499851</v>
      </c>
      <c r="O13" s="186">
        <v>148.68600000000001</v>
      </c>
      <c r="P13" s="185">
        <v>18663.767</v>
      </c>
      <c r="Q13" s="186">
        <v>29414.771600938981</v>
      </c>
    </row>
    <row r="14" spans="1:17" ht="24.95" customHeight="1">
      <c r="A14" s="280">
        <f>INDEX(Data!$I$4:$AY$90,MATCH(A$1,Data!$I$4:$I$90,0),MATCH($C14,Data!$I$4:$AY$4,0))</f>
        <v>1</v>
      </c>
      <c r="B14" s="280">
        <f>IF(INDEX(Data!$I$4:$AY$90,MATCH(B$1,Data!$I$4:$I$90,0),MATCH($C14,Data!$I$4:$AY$4,0))=1,1000000,IF(INDEX(Data!$I$4:$AY$90,MATCH(B$1,Data!$I$4:$I$90,0),MATCH($C14,Data!$I$4:$AY$4,0))=1000000,1,INDEX(Data!$I$4:$AY$90,MATCH(B$1,Data!$I$4:$I$90,0),MATCH($C14,Data!$I$4:$AY$4,0))))</f>
        <v>1000</v>
      </c>
      <c r="C14" s="280" t="str">
        <f>+VLOOKUP(E14,sample!$A$3:$B$37,2,FALSE)</f>
        <v>FR_BNP</v>
      </c>
      <c r="E14" s="180" t="s">
        <v>253</v>
      </c>
      <c r="F14" s="181">
        <v>2252752.4781192285</v>
      </c>
      <c r="G14" s="182">
        <v>254082.08599559439</v>
      </c>
      <c r="H14" s="183">
        <v>418504.80131006974</v>
      </c>
      <c r="I14" s="184">
        <v>336180.66970820725</v>
      </c>
      <c r="J14" s="185">
        <v>43413380.658571333</v>
      </c>
      <c r="K14" s="183">
        <v>4554000</v>
      </c>
      <c r="L14" s="186">
        <v>161588.16982538512</v>
      </c>
      <c r="M14" s="185">
        <v>35228738.603993937</v>
      </c>
      <c r="N14" s="183">
        <v>206934.74233544813</v>
      </c>
      <c r="O14" s="186">
        <v>27409.916506999998</v>
      </c>
      <c r="P14" s="185">
        <v>989428.89114483877</v>
      </c>
      <c r="Q14" s="186">
        <v>756816.44128925609</v>
      </c>
    </row>
    <row r="15" spans="1:17" ht="24.95" customHeight="1">
      <c r="A15" s="280">
        <f>INDEX(Data!$I$4:$AY$90,MATCH(A$1,Data!$I$4:$I$90,0),MATCH($C15,Data!$I$4:$AY$4,0))</f>
        <v>1</v>
      </c>
      <c r="B15" s="280">
        <f>IF(INDEX(Data!$I$4:$AY$90,MATCH(B$1,Data!$I$4:$I$90,0),MATCH($C15,Data!$I$4:$AY$4,0))=1,1000000,IF(INDEX(Data!$I$4:$AY$90,MATCH(B$1,Data!$I$4:$I$90,0),MATCH($C15,Data!$I$4:$AY$4,0))=1000000,1,INDEX(Data!$I$4:$AY$90,MATCH(B$1,Data!$I$4:$I$90,0),MATCH($C15,Data!$I$4:$AY$4,0))))</f>
        <v>1</v>
      </c>
      <c r="C15" s="280" t="str">
        <f>+VLOOKUP(E15,sample!$A$3:$B$37,2,FALSE)</f>
        <v>FR_BPC</v>
      </c>
      <c r="E15" s="180" t="s">
        <v>255</v>
      </c>
      <c r="F15" s="181">
        <v>1336599.9354376059</v>
      </c>
      <c r="G15" s="182">
        <v>183786.95967553224</v>
      </c>
      <c r="H15" s="183">
        <v>212805.2477359217</v>
      </c>
      <c r="I15" s="184">
        <v>290410.34455779003</v>
      </c>
      <c r="J15" s="185">
        <v>32434761.032316126</v>
      </c>
      <c r="K15" s="183">
        <v>74300</v>
      </c>
      <c r="L15" s="186">
        <v>36346.345378214486</v>
      </c>
      <c r="M15" s="185">
        <v>10737927.572333001</v>
      </c>
      <c r="N15" s="183">
        <v>18866.518499999976</v>
      </c>
      <c r="O15" s="186">
        <v>15388.353000000001</v>
      </c>
      <c r="P15" s="185">
        <v>248223.02099725697</v>
      </c>
      <c r="Q15" s="186">
        <v>117760.073</v>
      </c>
    </row>
    <row r="16" spans="1:17" ht="24.95" customHeight="1">
      <c r="A16" s="280">
        <f>INDEX(Data!$I$4:$AY$90,MATCH(A$1,Data!$I$4:$I$90,0),MATCH($C16,Data!$I$4:$AY$4,0))</f>
        <v>1</v>
      </c>
      <c r="B16" s="280">
        <f>IF(INDEX(Data!$I$4:$AY$90,MATCH(B$1,Data!$I$4:$I$90,0),MATCH($C16,Data!$I$4:$AY$4,0))=1,1000000,IF(INDEX(Data!$I$4:$AY$90,MATCH(B$1,Data!$I$4:$I$90,0),MATCH($C16,Data!$I$4:$AY$4,0))=1000000,1,INDEX(Data!$I$4:$AY$90,MATCH(B$1,Data!$I$4:$I$90,0),MATCH($C16,Data!$I$4:$AY$4,0))))</f>
        <v>1</v>
      </c>
      <c r="C16" s="280" t="str">
        <f>+VLOOKUP(E16,sample!$A$3:$B$37,2,FALSE)</f>
        <v>DE_COM</v>
      </c>
      <c r="E16" s="180" t="s">
        <v>299</v>
      </c>
      <c r="F16" s="181">
        <v>655685.6</v>
      </c>
      <c r="G16" s="182">
        <v>162975.12203953273</v>
      </c>
      <c r="H16" s="183">
        <v>192094.67046254207</v>
      </c>
      <c r="I16" s="184">
        <v>78549</v>
      </c>
      <c r="J16" s="185">
        <v>28472574.364551596</v>
      </c>
      <c r="K16" s="183">
        <v>76320</v>
      </c>
      <c r="L16" s="186">
        <v>35873</v>
      </c>
      <c r="M16" s="185">
        <v>5009289.4371610004</v>
      </c>
      <c r="N16" s="183">
        <v>49525</v>
      </c>
      <c r="O16" s="186">
        <v>5722</v>
      </c>
      <c r="P16" s="185">
        <v>234707</v>
      </c>
      <c r="Q16" s="186">
        <v>128949</v>
      </c>
    </row>
    <row r="17" spans="1:17" ht="24.95" customHeight="1">
      <c r="A17" s="280">
        <f>INDEX(Data!$I$4:$AY$90,MATCH(A$1,Data!$I$4:$I$90,0),MATCH($C17,Data!$I$4:$AY$4,0))</f>
        <v>1</v>
      </c>
      <c r="B17" s="280">
        <f>IF(INDEX(Data!$I$4:$AY$90,MATCH(B$1,Data!$I$4:$I$90,0),MATCH($C17,Data!$I$4:$AY$4,0))=1,1000000,IF(INDEX(Data!$I$4:$AY$90,MATCH(B$1,Data!$I$4:$I$90,0),MATCH($C17,Data!$I$4:$AY$4,0))=1000000,1,INDEX(Data!$I$4:$AY$90,MATCH(B$1,Data!$I$4:$I$90,0),MATCH($C17,Data!$I$4:$AY$4,0))))</f>
        <v>1</v>
      </c>
      <c r="C17" s="280" t="str">
        <f>+VLOOKUP(E17,sample!$A$3:$B$37,2,FALSE)</f>
        <v>FR_CAG</v>
      </c>
      <c r="E17" s="180" t="s">
        <v>257</v>
      </c>
      <c r="F17" s="181">
        <v>1723005.5889625901</v>
      </c>
      <c r="G17" s="182">
        <v>169965.76857090613</v>
      </c>
      <c r="H17" s="183">
        <v>191824.78312758589</v>
      </c>
      <c r="I17" s="184">
        <v>261774.08390481849</v>
      </c>
      <c r="J17" s="185">
        <v>22645227.82505478</v>
      </c>
      <c r="K17" s="183">
        <v>2353000</v>
      </c>
      <c r="L17" s="186">
        <v>66712.832550860723</v>
      </c>
      <c r="M17" s="185">
        <v>13018629.173734199</v>
      </c>
      <c r="N17" s="183">
        <v>52721.486849131019</v>
      </c>
      <c r="O17" s="186">
        <v>6566.1748301277212</v>
      </c>
      <c r="P17" s="185">
        <v>307131.85168362013</v>
      </c>
      <c r="Q17" s="186">
        <v>294990.37203666777</v>
      </c>
    </row>
    <row r="18" spans="1:17" ht="24.95" customHeight="1">
      <c r="A18" s="280">
        <f>INDEX(Data!$I$4:$AY$90,MATCH(A$1,Data!$I$4:$I$90,0),MATCH($C18,Data!$I$4:$AY$4,0))</f>
        <v>1</v>
      </c>
      <c r="B18" s="280">
        <f>IF(INDEX(Data!$I$4:$AY$90,MATCH(B$1,Data!$I$4:$I$90,0),MATCH($C18,Data!$I$4:$AY$4,0))=1,1000000,IF(INDEX(Data!$I$4:$AY$90,MATCH(B$1,Data!$I$4:$I$90,0),MATCH($C18,Data!$I$4:$AY$4,0))=1000000,1,INDEX(Data!$I$4:$AY$90,MATCH(B$1,Data!$I$4:$I$90,0),MATCH($C18,Data!$I$4:$AY$4,0))))</f>
        <v>1000</v>
      </c>
      <c r="C18" s="280" t="str">
        <f>+VLOOKUP(E18,sample!$A$3:$B$37,2,FALSE)</f>
        <v>FR_CMU</v>
      </c>
      <c r="E18" s="180" t="s">
        <v>259</v>
      </c>
      <c r="F18" s="181">
        <v>695303.55137687246</v>
      </c>
      <c r="G18" s="182">
        <v>83507.573571378874</v>
      </c>
      <c r="H18" s="183">
        <v>50607.025781000601</v>
      </c>
      <c r="I18" s="184">
        <v>142326.97223869734</v>
      </c>
      <c r="J18" s="185">
        <v>8889415.5088401809</v>
      </c>
      <c r="K18" s="183">
        <v>289553.54747082002</v>
      </c>
      <c r="L18" s="186">
        <v>2453.46</v>
      </c>
      <c r="M18" s="185">
        <v>611213.09482190898</v>
      </c>
      <c r="N18" s="183">
        <v>30340.100494127633</v>
      </c>
      <c r="O18" s="186">
        <v>6997.8938317505299</v>
      </c>
      <c r="P18" s="185">
        <v>77468.153454999992</v>
      </c>
      <c r="Q18" s="186">
        <v>43193.170284755543</v>
      </c>
    </row>
    <row r="19" spans="1:17" ht="24.95" customHeight="1">
      <c r="A19" s="280">
        <f>INDEX(Data!$I$4:$AY$90,MATCH(A$1,Data!$I$4:$I$90,0),MATCH($C19,Data!$I$4:$AY$4,0))</f>
        <v>0.13432013900000001</v>
      </c>
      <c r="B19" s="280">
        <f>IF(INDEX(Data!$I$4:$AY$90,MATCH(B$1,Data!$I$4:$I$90,0),MATCH($C19,Data!$I$4:$AY$4,0))=1,1000000,IF(INDEX(Data!$I$4:$AY$90,MATCH(B$1,Data!$I$4:$I$90,0),MATCH($C19,Data!$I$4:$AY$4,0))=1000000,1,INDEX(Data!$I$4:$AY$90,MATCH(B$1,Data!$I$4:$I$90,0),MATCH($C19,Data!$I$4:$AY$4,0))))</f>
        <v>1</v>
      </c>
      <c r="C19" s="280" t="str">
        <f>+VLOOKUP(E19,sample!$A$3:$B$37,2,FALSE)</f>
        <v>DK_DAN</v>
      </c>
      <c r="E19" s="180" t="s">
        <v>261</v>
      </c>
      <c r="F19" s="181">
        <v>494215.85136634496</v>
      </c>
      <c r="G19" s="182">
        <v>80384.553274331251</v>
      </c>
      <c r="H19" s="183">
        <v>15645.749638890598</v>
      </c>
      <c r="I19" s="184">
        <v>166144.12691892835</v>
      </c>
      <c r="J19" s="185">
        <v>327370.87031271099</v>
      </c>
      <c r="K19" s="183">
        <v>87010.597130039998</v>
      </c>
      <c r="L19" s="186">
        <v>22099.979678252043</v>
      </c>
      <c r="M19" s="185">
        <v>6285098.104066602</v>
      </c>
      <c r="N19" s="183">
        <v>2706.9438151020172</v>
      </c>
      <c r="O19" s="186">
        <v>1033.134996024</v>
      </c>
      <c r="P19" s="185">
        <v>180527.80915957136</v>
      </c>
      <c r="Q19" s="186">
        <v>306374.27322913974</v>
      </c>
    </row>
    <row r="20" spans="1:17" ht="24.95" customHeight="1">
      <c r="A20" s="280">
        <f>INDEX(Data!$I$4:$AY$90,MATCH(A$1,Data!$I$4:$I$90,0),MATCH($C20,Data!$I$4:$AY$4,0))</f>
        <v>1</v>
      </c>
      <c r="B20" s="280">
        <f>IF(INDEX(Data!$I$4:$AY$90,MATCH(B$1,Data!$I$4:$I$90,0),MATCH($C20,Data!$I$4:$AY$4,0))=1,1000000,IF(INDEX(Data!$I$4:$AY$90,MATCH(B$1,Data!$I$4:$I$90,0),MATCH($C20,Data!$I$4:$AY$4,0))=1000000,1,INDEX(Data!$I$4:$AY$90,MATCH(B$1,Data!$I$4:$I$90,0),MATCH($C20,Data!$I$4:$AY$4,0))))</f>
        <v>1</v>
      </c>
      <c r="C20" s="280" t="str">
        <f>+VLOOKUP(E20,sample!$A$3:$B$37,2,FALSE)</f>
        <v>DE_DEB</v>
      </c>
      <c r="E20" s="180" t="s">
        <v>301</v>
      </c>
      <c r="F20" s="181">
        <v>1659337.4266617456</v>
      </c>
      <c r="G20" s="182">
        <v>256612.8891260348</v>
      </c>
      <c r="H20" s="183">
        <v>192667.86326144528</v>
      </c>
      <c r="I20" s="184">
        <v>229542.20710452</v>
      </c>
      <c r="J20" s="185">
        <v>135495731.89599133</v>
      </c>
      <c r="K20" s="183">
        <v>2203825.6888694898</v>
      </c>
      <c r="L20" s="186">
        <v>280100</v>
      </c>
      <c r="M20" s="185">
        <v>47271160.199587777</v>
      </c>
      <c r="N20" s="183">
        <v>70196.278216659994</v>
      </c>
      <c r="O20" s="186">
        <v>28480.571241769998</v>
      </c>
      <c r="P20" s="185">
        <v>826030.51599999995</v>
      </c>
      <c r="Q20" s="186">
        <v>559185.51900000009</v>
      </c>
    </row>
    <row r="21" spans="1:17" ht="24.95" customHeight="1">
      <c r="A21" s="280">
        <f>INDEX(Data!$I$4:$AY$90,MATCH(A$1,Data!$I$4:$I$90,0),MATCH($C21,Data!$I$4:$AY$4,0))</f>
        <v>0.10162291800000001</v>
      </c>
      <c r="B21" s="280">
        <f>IF(INDEX(Data!$I$4:$AY$90,MATCH(B$1,Data!$I$4:$I$90,0),MATCH($C21,Data!$I$4:$AY$4,0))=1,1000000,IF(INDEX(Data!$I$4:$AY$90,MATCH(B$1,Data!$I$4:$I$90,0),MATCH($C21,Data!$I$4:$AY$4,0))=1000000,1,INDEX(Data!$I$4:$AY$90,MATCH(B$1,Data!$I$4:$I$90,0),MATCH($C21,Data!$I$4:$AY$4,0))))</f>
        <v>1000</v>
      </c>
      <c r="C21" s="280" t="str">
        <f>+VLOOKUP(E21,sample!$A$3:$B$37,2,FALSE)</f>
        <v>NO_DNB</v>
      </c>
      <c r="E21" s="180" t="s">
        <v>263</v>
      </c>
      <c r="F21" s="181">
        <v>332370.63327132998</v>
      </c>
      <c r="G21" s="182">
        <v>53039.476118561492</v>
      </c>
      <c r="H21" s="183">
        <v>24759.751381169233</v>
      </c>
      <c r="I21" s="184">
        <v>91214.657863389846</v>
      </c>
      <c r="J21" s="185">
        <v>7448913.8067882126</v>
      </c>
      <c r="K21" s="183">
        <v>155607.16640700001</v>
      </c>
      <c r="L21" s="186">
        <v>16480.800913209401</v>
      </c>
      <c r="M21" s="185">
        <v>814703.8951194291</v>
      </c>
      <c r="N21" s="183">
        <v>2176.1496520846781</v>
      </c>
      <c r="O21" s="186">
        <v>12070.906314470134</v>
      </c>
      <c r="P21" s="185">
        <v>122208.913840013</v>
      </c>
      <c r="Q21" s="186">
        <v>89258.891973768899</v>
      </c>
    </row>
    <row r="22" spans="1:17" ht="24.95" customHeight="1">
      <c r="A22" s="280">
        <f>INDEX(Data!$I$4:$AY$90,MATCH(A$1,Data!$I$4:$I$90,0),MATCH($C22,Data!$I$4:$AY$4,0))</f>
        <v>1</v>
      </c>
      <c r="B22" s="280">
        <f>IF(INDEX(Data!$I$4:$AY$90,MATCH(B$1,Data!$I$4:$I$90,0),MATCH($C22,Data!$I$4:$AY$4,0))=1,1000000,IF(INDEX(Data!$I$4:$AY$90,MATCH(B$1,Data!$I$4:$I$90,0),MATCH($C22,Data!$I$4:$AY$4,0))=1000000,1,INDEX(Data!$I$4:$AY$90,MATCH(B$1,Data!$I$4:$I$90,0),MATCH($C22,Data!$I$4:$AY$4,0))))</f>
        <v>1000000</v>
      </c>
      <c r="C22" s="280" t="str">
        <f>+VLOOKUP(E22,sample!$A$3:$B$37,2,FALSE)</f>
        <v>DE_DZB</v>
      </c>
      <c r="E22" s="180" t="s">
        <v>303</v>
      </c>
      <c r="F22" s="181">
        <v>355518.68718637089</v>
      </c>
      <c r="G22" s="182">
        <v>141834.12806160434</v>
      </c>
      <c r="H22" s="183">
        <v>119363.46923570333</v>
      </c>
      <c r="I22" s="184">
        <v>87103.793563304236</v>
      </c>
      <c r="J22" s="185">
        <v>4687097.4666340249</v>
      </c>
      <c r="K22" s="183">
        <v>634806.98799107003</v>
      </c>
      <c r="L22" s="186">
        <v>20478.41</v>
      </c>
      <c r="M22" s="185">
        <v>856835.25528007012</v>
      </c>
      <c r="N22" s="183">
        <v>30933.791963</v>
      </c>
      <c r="O22" s="186">
        <v>3747.1109540000002</v>
      </c>
      <c r="P22" s="185">
        <v>80184.949819720001</v>
      </c>
      <c r="Q22" s="186">
        <v>27604.445866120001</v>
      </c>
    </row>
    <row r="23" spans="1:17" ht="24.95" customHeight="1">
      <c r="A23" s="280">
        <f>INDEX(Data!$I$4:$AY$90,MATCH(A$1,Data!$I$4:$I$90,0),MATCH($C23,Data!$I$4:$AY$4,0))</f>
        <v>1</v>
      </c>
      <c r="B23" s="280">
        <f>IF(INDEX(Data!$I$4:$AY$90,MATCH(B$1,Data!$I$4:$I$90,0),MATCH($C23,Data!$I$4:$AY$4,0))=1,1000000,IF(INDEX(Data!$I$4:$AY$90,MATCH(B$1,Data!$I$4:$I$90,0),MATCH($C23,Data!$I$4:$AY$4,0))=1000000,1,INDEX(Data!$I$4:$AY$90,MATCH(B$1,Data!$I$4:$I$90,0),MATCH($C23,Data!$I$4:$AY$4,0))))</f>
        <v>1000</v>
      </c>
      <c r="C23" s="280" t="str">
        <f>+VLOOKUP(E23,sample!$A$3:$B$37,2,FALSE)</f>
        <v>AT_ERS</v>
      </c>
      <c r="E23" s="180" t="s">
        <v>264</v>
      </c>
      <c r="F23" s="181">
        <v>219007.88699999999</v>
      </c>
      <c r="G23" s="182">
        <v>20338.735799999999</v>
      </c>
      <c r="H23" s="183">
        <v>23339.547600000002</v>
      </c>
      <c r="I23" s="184">
        <v>39447.939400000003</v>
      </c>
      <c r="J23" s="185">
        <v>6934584.4781486355</v>
      </c>
      <c r="K23" s="183">
        <v>190871</v>
      </c>
      <c r="L23" s="186">
        <v>0</v>
      </c>
      <c r="M23" s="185">
        <v>227489</v>
      </c>
      <c r="N23" s="183">
        <v>9748</v>
      </c>
      <c r="O23" s="186">
        <v>602</v>
      </c>
      <c r="P23" s="185">
        <v>100947</v>
      </c>
      <c r="Q23" s="186">
        <v>93704.210900000005</v>
      </c>
    </row>
    <row r="24" spans="1:17" ht="24.95" customHeight="1">
      <c r="A24" s="280">
        <f>INDEX(Data!$I$4:$AY$90,MATCH(A$1,Data!$I$4:$I$90,0),MATCH($C24,Data!$I$4:$AY$4,0))</f>
        <v>0.101586786</v>
      </c>
      <c r="B24" s="280">
        <f>IF(INDEX(Data!$I$4:$AY$90,MATCH(B$1,Data!$I$4:$I$90,0),MATCH($C24,Data!$I$4:$AY$4,0))=1,1000000,IF(INDEX(Data!$I$4:$AY$90,MATCH(B$1,Data!$I$4:$I$90,0),MATCH($C24,Data!$I$4:$AY$4,0))=1000000,1,INDEX(Data!$I$4:$AY$90,MATCH(B$1,Data!$I$4:$I$90,0),MATCH($C24,Data!$I$4:$AY$4,0))))</f>
        <v>1000</v>
      </c>
      <c r="C24" s="280" t="str">
        <f>+VLOOKUP(E24,sample!$A$3:$B$37,2,FALSE)</f>
        <v>SE_HAN</v>
      </c>
      <c r="E24" s="180" t="s">
        <v>267</v>
      </c>
      <c r="F24" s="181">
        <v>334417.22726097272</v>
      </c>
      <c r="G24" s="182">
        <v>25767.966798084453</v>
      </c>
      <c r="H24" s="183">
        <v>44297.033761172861</v>
      </c>
      <c r="I24" s="184">
        <v>157075.07859153967</v>
      </c>
      <c r="J24" s="185">
        <v>10942048.072190708</v>
      </c>
      <c r="K24" s="183">
        <v>169594.37858700001</v>
      </c>
      <c r="L24" s="186">
        <v>540.15660532796903</v>
      </c>
      <c r="M24" s="185">
        <v>677759.35965908726</v>
      </c>
      <c r="N24" s="183">
        <v>6497.2741324360641</v>
      </c>
      <c r="O24" s="186">
        <v>170.55807495546802</v>
      </c>
      <c r="P24" s="185">
        <v>135564.57643515564</v>
      </c>
      <c r="Q24" s="186">
        <v>81016.097208232313</v>
      </c>
    </row>
    <row r="25" spans="1:17" ht="24.95" customHeight="1">
      <c r="A25" s="280" t="e">
        <f>INDEX(Data!$I$4:$AY$90,MATCH(A$1,Data!$I$4:$I$90,0),MATCH($C25,Data!$I$4:$AY$4,0))</f>
        <v>#N/A</v>
      </c>
      <c r="B25" s="280" t="e">
        <f>IF(INDEX(Data!$I$4:$AY$90,MATCH(B$1,Data!$I$4:$I$90,0),MATCH($C25,Data!$I$4:$AY$4,0))=1,1000000,IF(INDEX(Data!$I$4:$AY$90,MATCH(B$1,Data!$I$4:$I$90,0),MATCH($C25,Data!$I$4:$AY$4,0))=1000000,1,INDEX(Data!$I$4:$AY$90,MATCH(B$1,Data!$I$4:$I$90,0),MATCH($C25,Data!$I$4:$AY$4,0))))</f>
        <v>#N/A</v>
      </c>
      <c r="C25" s="280" t="e">
        <f>+VLOOKUP(E25,sample!$A$3:$B$37,2,FALSE)</f>
        <v>#N/A</v>
      </c>
      <c r="E25" s="180" t="s">
        <v>305</v>
      </c>
      <c r="F25" s="181">
        <v>198878.45577728952</v>
      </c>
      <c r="G25" s="182">
        <v>56998.971618690004</v>
      </c>
      <c r="H25" s="183">
        <v>85462.608150140004</v>
      </c>
      <c r="I25" s="184">
        <v>55506.339475150002</v>
      </c>
      <c r="J25" s="185">
        <v>3159307.1994127496</v>
      </c>
      <c r="K25" s="183">
        <v>130600</v>
      </c>
      <c r="L25" s="186">
        <v>4577.3613329999998</v>
      </c>
      <c r="M25" s="185">
        <v>556451.11435799999</v>
      </c>
      <c r="N25" s="183">
        <v>28181.844601434601</v>
      </c>
      <c r="O25" s="186">
        <v>855.18222775000004</v>
      </c>
      <c r="P25" s="185">
        <v>49210.553</v>
      </c>
      <c r="Q25" s="186">
        <v>9808.8349999999991</v>
      </c>
    </row>
    <row r="26" spans="1:17" ht="24.95" customHeight="1">
      <c r="A26" s="280">
        <f>INDEX(Data!$I$4:$AY$90,MATCH(A$1,Data!$I$4:$I$90,0),MATCH($C26,Data!$I$4:$AY$4,0))</f>
        <v>0.83381972800000004</v>
      </c>
      <c r="B26" s="280">
        <f>IF(INDEX(Data!$I$4:$AY$90,MATCH(B$1,Data!$I$4:$I$90,0),MATCH($C26,Data!$I$4:$AY$4,0))=1,1000000,IF(INDEX(Data!$I$4:$AY$90,MATCH(B$1,Data!$I$4:$I$90,0),MATCH($C26,Data!$I$4:$AY$4,0))=1000000,1,INDEX(Data!$I$4:$AY$90,MATCH(B$1,Data!$I$4:$I$90,0),MATCH($C26,Data!$I$4:$AY$4,0))))</f>
        <v>1</v>
      </c>
      <c r="C26" s="280" t="str">
        <f>+VLOOKUP(E26,sample!$A$3:$B$37,2,FALSE)</f>
        <v>UK_HSB</v>
      </c>
      <c r="E26" s="180" t="s">
        <v>269</v>
      </c>
      <c r="F26" s="181">
        <v>2679723.7473253459</v>
      </c>
      <c r="G26" s="182">
        <v>275978.09090489498</v>
      </c>
      <c r="H26" s="183">
        <v>328865.00304732501</v>
      </c>
      <c r="I26" s="184">
        <v>343689.15263055899</v>
      </c>
      <c r="J26" s="185">
        <v>73504639.543566108</v>
      </c>
      <c r="K26" s="183">
        <v>5246025.8654036</v>
      </c>
      <c r="L26" s="186">
        <v>354704.719722801</v>
      </c>
      <c r="M26" s="185">
        <v>22476199.665309582</v>
      </c>
      <c r="N26" s="183">
        <v>48417.758034271996</v>
      </c>
      <c r="O26" s="186">
        <v>14522.691713056</v>
      </c>
      <c r="P26" s="185">
        <v>1279307.3064632809</v>
      </c>
      <c r="Q26" s="186">
        <v>1254072.97649431</v>
      </c>
    </row>
    <row r="27" spans="1:17" ht="24.95" customHeight="1">
      <c r="A27" s="280">
        <f>INDEX(Data!$I$4:$AY$90,MATCH(A$1,Data!$I$4:$I$90,0),MATCH($C27,Data!$I$4:$AY$4,0))</f>
        <v>1</v>
      </c>
      <c r="B27" s="280">
        <f>IF(INDEX(Data!$I$4:$AY$90,MATCH(B$1,Data!$I$4:$I$90,0),MATCH($C27,Data!$I$4:$AY$4,0))=1,1000000,IF(INDEX(Data!$I$4:$AY$90,MATCH(B$1,Data!$I$4:$I$90,0),MATCH($C27,Data!$I$4:$AY$4,0))=1000000,1,INDEX(Data!$I$4:$AY$90,MATCH(B$1,Data!$I$4:$I$90,0),MATCH($C27,Data!$I$4:$AY$4,0))))</f>
        <v>1</v>
      </c>
      <c r="C27" s="280" t="str">
        <f>+VLOOKUP(E27,sample!$A$3:$B$37,2,FALSE)</f>
        <v>NL_ING</v>
      </c>
      <c r="E27" s="180" t="s">
        <v>271</v>
      </c>
      <c r="F27" s="181">
        <v>1163853.3999999999</v>
      </c>
      <c r="G27" s="182">
        <v>108188</v>
      </c>
      <c r="H27" s="183">
        <v>103564</v>
      </c>
      <c r="I27" s="184">
        <v>137374</v>
      </c>
      <c r="J27" s="185">
        <v>20698585.693227395</v>
      </c>
      <c r="K27" s="183">
        <v>163305</v>
      </c>
      <c r="L27" s="186">
        <v>24869</v>
      </c>
      <c r="M27" s="185">
        <v>3548041</v>
      </c>
      <c r="N27" s="183">
        <v>21129</v>
      </c>
      <c r="O27" s="186">
        <v>1603</v>
      </c>
      <c r="P27" s="185">
        <v>490600</v>
      </c>
      <c r="Q27" s="186">
        <v>436487</v>
      </c>
    </row>
    <row r="28" spans="1:17" ht="24.95" customHeight="1">
      <c r="A28" s="280">
        <f>INDEX(Data!$I$4:$AY$90,MATCH(A$1,Data!$I$4:$I$90,0),MATCH($C28,Data!$I$4:$AY$4,0))</f>
        <v>1</v>
      </c>
      <c r="B28" s="280">
        <f>IF(INDEX(Data!$I$4:$AY$90,MATCH(B$1,Data!$I$4:$I$90,0),MATCH($C28,Data!$I$4:$AY$4,0))=1,1000000,IF(INDEX(Data!$I$4:$AY$90,MATCH(B$1,Data!$I$4:$I$90,0),MATCH($C28,Data!$I$4:$AY$4,0))=1000000,1,INDEX(Data!$I$4:$AY$90,MATCH(B$1,Data!$I$4:$I$90,0),MATCH($C28,Data!$I$4:$AY$4,0))))</f>
        <v>1000</v>
      </c>
      <c r="C28" s="280" t="str">
        <f>+VLOOKUP(E28,sample!$A$3:$B$37,2,FALSE)</f>
        <v>IT_INT</v>
      </c>
      <c r="E28" s="180" t="s">
        <v>272</v>
      </c>
      <c r="F28" s="181">
        <v>695873.05279999995</v>
      </c>
      <c r="G28" s="182">
        <v>104846.25757277828</v>
      </c>
      <c r="H28" s="183">
        <v>73097.549928273671</v>
      </c>
      <c r="I28" s="184">
        <v>172045.0602267099</v>
      </c>
      <c r="J28" s="185">
        <v>10162252.837274386</v>
      </c>
      <c r="K28" s="183">
        <v>444164.58199999999</v>
      </c>
      <c r="L28" s="186">
        <v>26707.138421</v>
      </c>
      <c r="M28" s="185">
        <v>2432326.0989999999</v>
      </c>
      <c r="N28" s="183">
        <v>20124.129108237215</v>
      </c>
      <c r="O28" s="186">
        <v>6128.0609999999997</v>
      </c>
      <c r="P28" s="185">
        <v>119438</v>
      </c>
      <c r="Q28" s="186">
        <v>132198</v>
      </c>
    </row>
    <row r="29" spans="1:17" ht="24.95" customHeight="1">
      <c r="A29" s="280">
        <f>INDEX(Data!$I$4:$AY$90,MATCH(A$1,Data!$I$4:$I$90,0),MATCH($C29,Data!$I$4:$AY$4,0))</f>
        <v>1</v>
      </c>
      <c r="B29" s="280">
        <f>IF(INDEX(Data!$I$4:$AY$90,MATCH(B$1,Data!$I$4:$I$90,0),MATCH($C29,Data!$I$4:$AY$4,0))=1,1000000,IF(INDEX(Data!$I$4:$AY$90,MATCH(B$1,Data!$I$4:$I$90,0),MATCH($C29,Data!$I$4:$AY$4,0))=1000000,1,INDEX(Data!$I$4:$AY$90,MATCH(B$1,Data!$I$4:$I$90,0),MATCH($C29,Data!$I$4:$AY$4,0))))</f>
        <v>1</v>
      </c>
      <c r="C29" s="280" t="str">
        <f>+VLOOKUP(E29,sample!$A$3:$B$37,2,FALSE)</f>
        <v>BE_KBC</v>
      </c>
      <c r="E29" s="180" t="s">
        <v>274</v>
      </c>
      <c r="F29" s="181">
        <v>232376.24815421976</v>
      </c>
      <c r="G29" s="182">
        <v>26659.902213536061</v>
      </c>
      <c r="H29" s="183">
        <v>61353.295474542836</v>
      </c>
      <c r="I29" s="184">
        <v>23412.692348888115</v>
      </c>
      <c r="J29" s="185">
        <v>5024857.4784810441</v>
      </c>
      <c r="K29" s="183">
        <v>223867.77491767</v>
      </c>
      <c r="L29" s="186">
        <v>0</v>
      </c>
      <c r="M29" s="185">
        <v>462996.64077260764</v>
      </c>
      <c r="N29" s="183">
        <v>4630.1505990000005</v>
      </c>
      <c r="O29" s="186">
        <v>3884</v>
      </c>
      <c r="P29" s="185">
        <v>95622</v>
      </c>
      <c r="Q29" s="186">
        <v>92846</v>
      </c>
    </row>
    <row r="30" spans="1:17" ht="24.95" customHeight="1">
      <c r="A30" s="280">
        <f>INDEX(Data!$I$4:$AY$90,MATCH(A$1,Data!$I$4:$I$90,0),MATCH($C30,Data!$I$4:$AY$4,0))</f>
        <v>1</v>
      </c>
      <c r="B30" s="280">
        <f>IF(INDEX(Data!$I$4:$AY$90,MATCH(B$1,Data!$I$4:$I$90,0),MATCH($C30,Data!$I$4:$AY$4,0))=1,1000000,IF(INDEX(Data!$I$4:$AY$90,MATCH(B$1,Data!$I$4:$I$90,0),MATCH($C30,Data!$I$4:$AY$4,0))=1000000,1,INDEX(Data!$I$4:$AY$90,MATCH(B$1,Data!$I$4:$I$90,0),MATCH($C30,Data!$I$4:$AY$4,0))))</f>
        <v>1000</v>
      </c>
      <c r="C30" s="280" t="str">
        <f>+VLOOKUP(E30,sample!$A$3:$B$37,2,FALSE)</f>
        <v>ES_CAI</v>
      </c>
      <c r="E30" s="180" t="s">
        <v>275</v>
      </c>
      <c r="F30" s="181">
        <v>376672.80518630275</v>
      </c>
      <c r="G30" s="182">
        <v>12730.192768931034</v>
      </c>
      <c r="H30" s="183">
        <v>25678.126631172767</v>
      </c>
      <c r="I30" s="184">
        <v>77206.892144779209</v>
      </c>
      <c r="J30" s="185">
        <v>2688873.8371085892</v>
      </c>
      <c r="K30" s="183">
        <v>97896.360588489988</v>
      </c>
      <c r="L30" s="186">
        <v>103.15981500000001</v>
      </c>
      <c r="M30" s="185">
        <v>454657.52658023633</v>
      </c>
      <c r="N30" s="183">
        <v>3780.582130590476</v>
      </c>
      <c r="O30" s="186">
        <v>965.35299999999995</v>
      </c>
      <c r="P30" s="185">
        <v>13262.781000000001</v>
      </c>
      <c r="Q30" s="186">
        <v>17206.276000000002</v>
      </c>
    </row>
    <row r="31" spans="1:17" ht="24.95" customHeight="1">
      <c r="A31" s="280">
        <f>INDEX(Data!$I$4:$AY$90,MATCH(A$1,Data!$I$4:$I$90,0),MATCH($C31,Data!$I$4:$AY$4,0))</f>
        <v>1</v>
      </c>
      <c r="B31" s="280">
        <f>IF(INDEX(Data!$I$4:$AY$90,MATCH(B$1,Data!$I$4:$I$90,0),MATCH($C31,Data!$I$4:$AY$4,0))=1,1000000,IF(INDEX(Data!$I$4:$AY$90,MATCH(B$1,Data!$I$4:$I$90,0),MATCH($C31,Data!$I$4:$AY$4,0))=1000000,1,INDEX(Data!$I$4:$AY$90,MATCH(B$1,Data!$I$4:$I$90,0),MATCH($C31,Data!$I$4:$AY$4,0))))</f>
        <v>1000000</v>
      </c>
      <c r="C31" s="280" t="str">
        <f>+VLOOKUP(E31,sample!$A$3:$B$37,2,FALSE)</f>
        <v>DE_LBW</v>
      </c>
      <c r="E31" s="180" t="s">
        <v>306</v>
      </c>
      <c r="F31" s="181">
        <v>289931.27506001305</v>
      </c>
      <c r="G31" s="182">
        <v>117430.27130547</v>
      </c>
      <c r="H31" s="183">
        <v>120479.71119680001</v>
      </c>
      <c r="I31" s="184">
        <v>58651.76956991</v>
      </c>
      <c r="J31" s="185">
        <v>4461538.7374079162</v>
      </c>
      <c r="K31" s="183">
        <v>225641.50297392998</v>
      </c>
      <c r="L31" s="186">
        <v>21907.23007754</v>
      </c>
      <c r="M31" s="185">
        <v>1140472.5369997262</v>
      </c>
      <c r="N31" s="183">
        <v>26571.314690669999</v>
      </c>
      <c r="O31" s="186">
        <v>2001.7227124000001</v>
      </c>
      <c r="P31" s="185">
        <v>63439.694000000003</v>
      </c>
      <c r="Q31" s="186">
        <v>36223.531000000003</v>
      </c>
    </row>
    <row r="32" spans="1:17" ht="24.95" customHeight="1">
      <c r="A32" s="280">
        <f>INDEX(Data!$I$4:$AY$90,MATCH(A$1,Data!$I$4:$I$90,0),MATCH($C32,Data!$I$4:$AY$4,0))</f>
        <v>1.127103457</v>
      </c>
      <c r="B32" s="280">
        <f>IF(INDEX(Data!$I$4:$AY$90,MATCH(B$1,Data!$I$4:$I$90,0),MATCH($C32,Data!$I$4:$AY$4,0))=1,1000000,IF(INDEX(Data!$I$4:$AY$90,MATCH(B$1,Data!$I$4:$I$90,0),MATCH($C32,Data!$I$4:$AY$4,0))=1000000,1,INDEX(Data!$I$4:$AY$90,MATCH(B$1,Data!$I$4:$I$90,0),MATCH($C32,Data!$I$4:$AY$4,0))))</f>
        <v>1</v>
      </c>
      <c r="C32" s="280" t="str">
        <f>+VLOOKUP(E32,sample!$A$3:$B$37,2,FALSE)</f>
        <v>UK_LOY</v>
      </c>
      <c r="E32" s="180" t="s">
        <v>277</v>
      </c>
      <c r="F32" s="181">
        <v>1107113.7497601504</v>
      </c>
      <c r="G32" s="182">
        <v>38861.214519263995</v>
      </c>
      <c r="H32" s="183">
        <v>78565.926277919993</v>
      </c>
      <c r="I32" s="184">
        <v>216311.46480815997</v>
      </c>
      <c r="J32" s="185">
        <v>36204728.355816267</v>
      </c>
      <c r="K32" s="183">
        <v>13348.311716831999</v>
      </c>
      <c r="L32" s="186">
        <v>26584.927452191998</v>
      </c>
      <c r="M32" s="185">
        <v>9335566.8216338865</v>
      </c>
      <c r="N32" s="183">
        <v>2373.860571744</v>
      </c>
      <c r="O32" s="186">
        <v>6853.2545873279996</v>
      </c>
      <c r="P32" s="185">
        <v>88229.554468031987</v>
      </c>
      <c r="Q32" s="186">
        <v>143896.52068233598</v>
      </c>
    </row>
    <row r="33" spans="1:18" ht="24.95" customHeight="1">
      <c r="A33" s="280">
        <f>INDEX(Data!$I$4:$AY$90,MATCH(A$1,Data!$I$4:$I$90,0),MATCH($C33,Data!$I$4:$AY$4,0))</f>
        <v>1.127103457</v>
      </c>
      <c r="B33" s="280">
        <f>IF(INDEX(Data!$I$4:$AY$90,MATCH(B$1,Data!$I$4:$I$90,0),MATCH($C33,Data!$I$4:$AY$4,0))=1,1000000,IF(INDEX(Data!$I$4:$AY$90,MATCH(B$1,Data!$I$4:$I$90,0),MATCH($C33,Data!$I$4:$AY$4,0))=1000000,1,INDEX(Data!$I$4:$AY$90,MATCH(B$1,Data!$I$4:$I$90,0),MATCH($C33,Data!$I$4:$AY$4,0))))</f>
        <v>1</v>
      </c>
      <c r="C33" s="280" t="str">
        <f>+VLOOKUP(E33,sample!$A$3:$B$37,2,FALSE)</f>
        <v>UK_NAT</v>
      </c>
      <c r="E33" s="180" t="s">
        <v>279</v>
      </c>
      <c r="F33" s="181">
        <v>276998.62646784983</v>
      </c>
      <c r="G33" s="182">
        <v>3894.3663184894212</v>
      </c>
      <c r="H33" s="183">
        <v>8784.6331839481845</v>
      </c>
      <c r="I33" s="184">
        <v>39190.580765732397</v>
      </c>
      <c r="J33" s="185">
        <v>407980.9492353088</v>
      </c>
      <c r="K33" s="183">
        <v>0</v>
      </c>
      <c r="L33" s="186">
        <v>0</v>
      </c>
      <c r="M33" s="185">
        <v>171641.85845038004</v>
      </c>
      <c r="N33" s="183">
        <v>3604.3044898371036</v>
      </c>
      <c r="O33" s="186">
        <v>118.30259261383172</v>
      </c>
      <c r="P33" s="185">
        <v>7823.8541504639998</v>
      </c>
      <c r="Q33" s="186">
        <v>8326.458421404961</v>
      </c>
    </row>
    <row r="34" spans="1:18" ht="24.95" customHeight="1">
      <c r="A34" s="280">
        <f>INDEX(Data!$I$4:$AY$90,MATCH(A$1,Data!$I$4:$I$90,0),MATCH($C34,Data!$I$4:$AY$4,0))</f>
        <v>1</v>
      </c>
      <c r="B34" s="280">
        <f>IF(INDEX(Data!$I$4:$AY$90,MATCH(B$1,Data!$I$4:$I$90,0),MATCH($C34,Data!$I$4:$AY$4,0))=1,1000000,IF(INDEX(Data!$I$4:$AY$90,MATCH(B$1,Data!$I$4:$I$90,0),MATCH($C34,Data!$I$4:$AY$4,0))=1000000,1,INDEX(Data!$I$4:$AY$90,MATCH(B$1,Data!$I$4:$I$90,0),MATCH($C34,Data!$I$4:$AY$4,0))))</f>
        <v>1000</v>
      </c>
      <c r="C34" s="280" t="str">
        <f>+VLOOKUP(E34,sample!$A$3:$B$37,2,FALSE)</f>
        <v>SE_NOR</v>
      </c>
      <c r="E34" s="180" t="s">
        <v>281</v>
      </c>
      <c r="F34" s="181">
        <v>654514.6</v>
      </c>
      <c r="G34" s="182">
        <v>105788</v>
      </c>
      <c r="H34" s="183">
        <v>60002</v>
      </c>
      <c r="I34" s="184">
        <v>241255</v>
      </c>
      <c r="J34" s="185">
        <v>29011786.181709673</v>
      </c>
      <c r="K34" s="183">
        <v>614800</v>
      </c>
      <c r="L34" s="186">
        <v>53975</v>
      </c>
      <c r="M34" s="185">
        <v>6375089</v>
      </c>
      <c r="N34" s="183">
        <v>39204</v>
      </c>
      <c r="O34" s="186">
        <v>2764</v>
      </c>
      <c r="P34" s="185">
        <v>395086</v>
      </c>
      <c r="Q34" s="186">
        <v>393005</v>
      </c>
    </row>
    <row r="35" spans="1:18" ht="24.95" customHeight="1">
      <c r="A35" s="280" t="e">
        <f>INDEX(Data!$I$4:$AY$90,MATCH(A$1,Data!$I$4:$I$90,0),MATCH($C35,Data!$I$4:$AY$4,0))</f>
        <v>#N/A</v>
      </c>
      <c r="B35" s="280" t="e">
        <f>IF(INDEX(Data!$I$4:$AY$90,MATCH(B$1,Data!$I$4:$I$90,0),MATCH($C35,Data!$I$4:$AY$4,0))=1,1000000,IF(INDEX(Data!$I$4:$AY$90,MATCH(B$1,Data!$I$4:$I$90,0),MATCH($C35,Data!$I$4:$AY$4,0))=1000000,1,INDEX(Data!$I$4:$AY$90,MATCH(B$1,Data!$I$4:$I$90,0),MATCH($C35,Data!$I$4:$AY$4,0))))</f>
        <v>#N/A</v>
      </c>
      <c r="C35" s="280" t="e">
        <f>+VLOOKUP(E35,sample!$A$3:$B$37,2,FALSE)</f>
        <v>#N/A</v>
      </c>
      <c r="E35" s="180" t="s">
        <v>308</v>
      </c>
      <c r="F35" s="181">
        <v>215609.09340000001</v>
      </c>
      <c r="G35" s="182">
        <v>64527.695</v>
      </c>
      <c r="H35" s="183">
        <v>76319.760999999999</v>
      </c>
      <c r="I35" s="184">
        <v>47393.875999999997</v>
      </c>
      <c r="J35" s="185">
        <v>710414.27243280178</v>
      </c>
      <c r="K35" s="183">
        <v>69023.760999999999</v>
      </c>
      <c r="L35" s="186">
        <v>6886.08</v>
      </c>
      <c r="M35" s="185">
        <v>318932.28899999999</v>
      </c>
      <c r="N35" s="183">
        <v>21122.29</v>
      </c>
      <c r="O35" s="186">
        <v>563.02599999999995</v>
      </c>
      <c r="P35" s="185">
        <v>61637.913999999997</v>
      </c>
      <c r="Q35" s="186">
        <v>43142.391000000003</v>
      </c>
    </row>
    <row r="36" spans="1:18" ht="24.95" customHeight="1">
      <c r="A36" s="280">
        <f>INDEX(Data!$I$4:$AY$90,MATCH(A$1,Data!$I$4:$I$90,0),MATCH($C36,Data!$I$4:$AY$4,0))</f>
        <v>1</v>
      </c>
      <c r="B36" s="280">
        <f>IF(INDEX(Data!$I$4:$AY$90,MATCH(B$1,Data!$I$4:$I$90,0),MATCH($C36,Data!$I$4:$AY$4,0))=1,1000000,IF(INDEX(Data!$I$4:$AY$90,MATCH(B$1,Data!$I$4:$I$90,0),MATCH($C36,Data!$I$4:$AY$4,0))=1000000,1,INDEX(Data!$I$4:$AY$90,MATCH(B$1,Data!$I$4:$I$90,0),MATCH($C36,Data!$I$4:$AY$4,0))))</f>
        <v>1</v>
      </c>
      <c r="C36" s="280" t="str">
        <f>+VLOOKUP(E36,sample!$A$3:$B$37,2,FALSE)</f>
        <v>NL_RAB</v>
      </c>
      <c r="E36" s="180" t="s">
        <v>283</v>
      </c>
      <c r="F36" s="181">
        <v>728314.7</v>
      </c>
      <c r="G36" s="182">
        <v>34512</v>
      </c>
      <c r="H36" s="183">
        <v>45074</v>
      </c>
      <c r="I36" s="184">
        <v>201592</v>
      </c>
      <c r="J36" s="185">
        <v>13311174.541917887</v>
      </c>
      <c r="K36" s="183">
        <v>211</v>
      </c>
      <c r="L36" s="186">
        <v>109089</v>
      </c>
      <c r="M36" s="185">
        <v>2638888.8259999999</v>
      </c>
      <c r="N36" s="183">
        <v>1120</v>
      </c>
      <c r="O36" s="186">
        <v>3976</v>
      </c>
      <c r="P36" s="185">
        <v>232257</v>
      </c>
      <c r="Q36" s="186">
        <v>77817</v>
      </c>
    </row>
    <row r="37" spans="1:18" ht="24.95" customHeight="1">
      <c r="A37" s="280">
        <f>INDEX(Data!$I$4:$AY$90,MATCH(A$1,Data!$I$4:$I$90,0),MATCH($C37,Data!$I$4:$AY$4,0))</f>
        <v>1.127103457</v>
      </c>
      <c r="B37" s="280">
        <f>IF(INDEX(Data!$I$4:$AY$90,MATCH(B$1,Data!$I$4:$I$90,0),MATCH($C37,Data!$I$4:$AY$4,0))=1,1000000,IF(INDEX(Data!$I$4:$AY$90,MATCH(B$1,Data!$I$4:$I$90,0),MATCH($C37,Data!$I$4:$AY$4,0))=1000000,1,INDEX(Data!$I$4:$AY$90,MATCH(B$1,Data!$I$4:$I$90,0),MATCH($C37,Data!$I$4:$AY$4,0))))</f>
        <v>1</v>
      </c>
      <c r="C37" s="280" t="str">
        <f>+VLOOKUP(E37,sample!$A$3:$B$37,2,FALSE)</f>
        <v>UK_RBS</v>
      </c>
      <c r="E37" s="180" t="s">
        <v>285</v>
      </c>
      <c r="F37" s="181">
        <v>1410546.7962546141</v>
      </c>
      <c r="G37" s="182">
        <v>198053.66535398399</v>
      </c>
      <c r="H37" s="183">
        <v>203226.34477180798</v>
      </c>
      <c r="I37" s="184">
        <v>135289.51079971198</v>
      </c>
      <c r="J37" s="185">
        <v>50421669.428470828</v>
      </c>
      <c r="K37" s="183">
        <v>141047.63122387198</v>
      </c>
      <c r="L37" s="186">
        <v>123200.66756361599</v>
      </c>
      <c r="M37" s="185">
        <v>38224419.038687997</v>
      </c>
      <c r="N37" s="183">
        <v>30842.213366687996</v>
      </c>
      <c r="O37" s="186">
        <v>6813.454869792</v>
      </c>
      <c r="P37" s="185">
        <v>472797.53481427196</v>
      </c>
      <c r="Q37" s="186">
        <v>349138.52856806398</v>
      </c>
    </row>
    <row r="38" spans="1:18" ht="24.95" customHeight="1">
      <c r="A38" s="280">
        <f>INDEX(Data!$I$4:$AY$90,MATCH(A$1,Data!$I$4:$I$90,0),MATCH($C38,Data!$I$4:$AY$4,0))</f>
        <v>1</v>
      </c>
      <c r="B38" s="280">
        <f>IF(INDEX(Data!$I$4:$AY$90,MATCH(B$1,Data!$I$4:$I$90,0),MATCH($C38,Data!$I$4:$AY$4,0))=1,1000000,IF(INDEX(Data!$I$4:$AY$90,MATCH(B$1,Data!$I$4:$I$90,0),MATCH($C38,Data!$I$4:$AY$4,0))=1000000,1,INDEX(Data!$I$4:$AY$90,MATCH(B$1,Data!$I$4:$I$90,0),MATCH($C38,Data!$I$4:$AY$4,0))))</f>
        <v>1</v>
      </c>
      <c r="C38" s="280" t="str">
        <f>+VLOOKUP(E38,sample!$A$3:$B$37,2,FALSE)</f>
        <v>ES_SAN</v>
      </c>
      <c r="E38" s="180" t="s">
        <v>286</v>
      </c>
      <c r="F38" s="181">
        <v>1455593.2001382192</v>
      </c>
      <c r="G38" s="182">
        <v>137532.72200000001</v>
      </c>
      <c r="H38" s="183">
        <v>223168.53481087001</v>
      </c>
      <c r="I38" s="184">
        <v>318504.31018091686</v>
      </c>
      <c r="J38" s="185">
        <v>13052266.064437566</v>
      </c>
      <c r="K38" s="183">
        <v>943103.88758771843</v>
      </c>
      <c r="L38" s="186">
        <v>29593.583868631933</v>
      </c>
      <c r="M38" s="185">
        <v>4117354</v>
      </c>
      <c r="N38" s="183">
        <v>43702.820613224219</v>
      </c>
      <c r="O38" s="186">
        <v>2557.0740000000001</v>
      </c>
      <c r="P38" s="185">
        <v>826402.72537700005</v>
      </c>
      <c r="Q38" s="186">
        <v>724955.59763649991</v>
      </c>
    </row>
    <row r="39" spans="1:18" ht="24.95" customHeight="1">
      <c r="A39" s="280">
        <f>INDEX(Data!$I$4:$AY$90,MATCH(A$1,Data!$I$4:$I$90,0),MATCH($C39,Data!$I$4:$AY$4,0))</f>
        <v>0.101586786</v>
      </c>
      <c r="B39" s="280">
        <f>IF(INDEX(Data!$I$4:$AY$90,MATCH(B$1,Data!$I$4:$I$90,0),MATCH($C39,Data!$I$4:$AY$4,0))=1,1000000,IF(INDEX(Data!$I$4:$AY$90,MATCH(B$1,Data!$I$4:$I$90,0),MATCH($C39,Data!$I$4:$AY$4,0))=1000000,1,INDEX(Data!$I$4:$AY$90,MATCH(B$1,Data!$I$4:$I$90,0),MATCH($C39,Data!$I$4:$AY$4,0))))</f>
        <v>1000</v>
      </c>
      <c r="C39" s="280" t="str">
        <f>+VLOOKUP(E39,sample!$A$3:$B$37,2,FALSE)</f>
        <v>SE_SEB</v>
      </c>
      <c r="E39" s="180" t="s">
        <v>288</v>
      </c>
      <c r="F39" s="181">
        <v>310460.43219021655</v>
      </c>
      <c r="G39" s="182">
        <v>35795.003894020934</v>
      </c>
      <c r="H39" s="183">
        <v>48244.555206894518</v>
      </c>
      <c r="I39" s="184">
        <v>100962.18948681638</v>
      </c>
      <c r="J39" s="185">
        <v>5680476.1497458341</v>
      </c>
      <c r="K39" s="183">
        <v>720004.25761700002</v>
      </c>
      <c r="L39" s="186">
        <v>18181.296075473369</v>
      </c>
      <c r="M39" s="185">
        <v>1442570.1605512791</v>
      </c>
      <c r="N39" s="183">
        <v>17091.223869399295</v>
      </c>
      <c r="O39" s="186">
        <v>3552.4326583120005</v>
      </c>
      <c r="P39" s="185">
        <v>94979.490553187614</v>
      </c>
      <c r="Q39" s="186">
        <v>110347.86992241097</v>
      </c>
      <c r="R39" s="187"/>
    </row>
    <row r="40" spans="1:18" ht="24.95" customHeight="1">
      <c r="A40" s="280">
        <f>INDEX(Data!$I$4:$AY$90,MATCH(A$1,Data!$I$4:$I$90,0),MATCH($C40,Data!$I$4:$AY$4,0))</f>
        <v>1</v>
      </c>
      <c r="B40" s="280">
        <f>IF(INDEX(Data!$I$4:$AY$90,MATCH(B$1,Data!$I$4:$I$90,0),MATCH($C40,Data!$I$4:$AY$4,0))=1,1000000,IF(INDEX(Data!$I$4:$AY$90,MATCH(B$1,Data!$I$4:$I$90,0),MATCH($C40,Data!$I$4:$AY$4,0))=1000000,1,INDEX(Data!$I$4:$AY$90,MATCH(B$1,Data!$I$4:$I$90,0),MATCH($C40,Data!$I$4:$AY$4,0))))</f>
        <v>1000000</v>
      </c>
      <c r="C40" s="280" t="str">
        <f>+VLOOKUP(E40,sample!$A$3:$B$37,2,FALSE)</f>
        <v>FR_SOC</v>
      </c>
      <c r="E40" s="180" t="s">
        <v>289</v>
      </c>
      <c r="F40" s="181">
        <v>1409198.164715013</v>
      </c>
      <c r="G40" s="182">
        <v>122442.22911711401</v>
      </c>
      <c r="H40" s="183">
        <v>176915.7925237384</v>
      </c>
      <c r="I40" s="184">
        <v>200579.04623444</v>
      </c>
      <c r="J40" s="185">
        <v>27650483.686409906</v>
      </c>
      <c r="K40" s="183">
        <v>3854000</v>
      </c>
      <c r="L40" s="186">
        <v>94506.545167597549</v>
      </c>
      <c r="M40" s="185">
        <v>18527798.598182</v>
      </c>
      <c r="N40" s="183">
        <v>108455.04863234995</v>
      </c>
      <c r="O40" s="186">
        <v>7166.2195670000001</v>
      </c>
      <c r="P40" s="185">
        <v>426598.77270700003</v>
      </c>
      <c r="Q40" s="186">
        <v>336572.96614099998</v>
      </c>
      <c r="R40" s="187"/>
    </row>
    <row r="41" spans="1:18" ht="24.95" customHeight="1">
      <c r="A41" s="280">
        <f>INDEX(Data!$I$4:$AY$90,MATCH(A$1,Data!$I$4:$I$90,0),MATCH($C41,Data!$I$4:$AY$4,0))</f>
        <v>0.83381972800000004</v>
      </c>
      <c r="B41" s="280">
        <f>IF(INDEX(Data!$I$4:$AY$90,MATCH(B$1,Data!$I$4:$I$90,0),MATCH($C41,Data!$I$4:$AY$4,0))=1,1000000,IF(INDEX(Data!$I$4:$AY$90,MATCH(B$1,Data!$I$4:$I$90,0),MATCH($C41,Data!$I$4:$AY$4,0))=1000000,1,INDEX(Data!$I$4:$AY$90,MATCH(B$1,Data!$I$4:$I$90,0),MATCH($C41,Data!$I$4:$AY$4,0))))</f>
        <v>1</v>
      </c>
      <c r="C41" s="280" t="str">
        <f>+VLOOKUP(E41,sample!$A$3:$B$37,2,FALSE)</f>
        <v>UK_STC</v>
      </c>
      <c r="E41" s="180" t="s">
        <v>291</v>
      </c>
      <c r="F41" s="181">
        <v>714448.48372563068</v>
      </c>
      <c r="G41" s="182">
        <v>161793.00428011807</v>
      </c>
      <c r="H41" s="183">
        <v>149839.63625494618</v>
      </c>
      <c r="I41" s="184">
        <v>118884.71505245578</v>
      </c>
      <c r="J41" s="185">
        <v>26296209.58568304</v>
      </c>
      <c r="K41" s="183">
        <v>752318.69072925544</v>
      </c>
      <c r="L41" s="186">
        <v>40209.381454924427</v>
      </c>
      <c r="M41" s="185">
        <v>5885030.8900211276</v>
      </c>
      <c r="N41" s="183">
        <v>46676.288632198208</v>
      </c>
      <c r="O41" s="186">
        <v>3073.0582339729999</v>
      </c>
      <c r="P41" s="185">
        <v>454535.04676393297</v>
      </c>
      <c r="Q41" s="186">
        <v>439149.98786487599</v>
      </c>
    </row>
    <row r="42" spans="1:18" ht="24.95" customHeight="1">
      <c r="A42" s="280">
        <f>INDEX(Data!$I$4:$AY$90,MATCH(A$1,Data!$I$4:$I$90,0),MATCH($C42,Data!$I$4:$AY$4,0))</f>
        <v>0.101586786</v>
      </c>
      <c r="B42" s="280">
        <f>IF(INDEX(Data!$I$4:$AY$90,MATCH(B$1,Data!$I$4:$I$90,0),MATCH($C42,Data!$I$4:$AY$4,0))=1,1000000,IF(INDEX(Data!$I$4:$AY$90,MATCH(B$1,Data!$I$4:$I$90,0),MATCH($C42,Data!$I$4:$AY$4,0))=1000000,1,INDEX(Data!$I$4:$AY$90,MATCH(B$1,Data!$I$4:$I$90,0),MATCH($C42,Data!$I$4:$AY$4,0))))</f>
        <v>1000</v>
      </c>
      <c r="C42" s="280" t="str">
        <f>+VLOOKUP(E42,sample!$A$3:$B$37,2,FALSE)</f>
        <v>SE_SWE</v>
      </c>
      <c r="E42" s="180" t="s">
        <v>293</v>
      </c>
      <c r="F42" s="212">
        <v>248499.67050661848</v>
      </c>
      <c r="G42" s="213">
        <v>23540.558791843468</v>
      </c>
      <c r="H42" s="214">
        <v>23949.048730664483</v>
      </c>
      <c r="I42" s="215">
        <v>114656.00504041764</v>
      </c>
      <c r="J42" s="216">
        <v>3133545.6692732708</v>
      </c>
      <c r="K42" s="214">
        <v>147543.07519630971</v>
      </c>
      <c r="L42" s="217">
        <v>61.626743244739998</v>
      </c>
      <c r="M42" s="216">
        <v>921549.82982009253</v>
      </c>
      <c r="N42" s="214">
        <v>4330.2219685577247</v>
      </c>
      <c r="O42" s="217">
        <v>16.821036921999998</v>
      </c>
      <c r="P42" s="216">
        <v>21851.497684555565</v>
      </c>
      <c r="Q42" s="217">
        <v>90822.814539038794</v>
      </c>
    </row>
    <row r="43" spans="1:18" ht="24.95" customHeight="1" thickBot="1">
      <c r="A43" s="280" t="e">
        <f>INDEX(Data!$I$4:$AY$90,MATCH(A$1,Data!$I$4:$I$90,0),MATCH($C43,Data!$I$4:$AY$4,0))</f>
        <v>#N/A</v>
      </c>
      <c r="B43" s="280" t="e">
        <f>IF(INDEX(Data!$I$4:$AY$90,MATCH(B$1,Data!$I$4:$I$90,0),MATCH($C43,Data!$I$4:$AY$4,0))=1,1000000,IF(INDEX(Data!$I$4:$AY$90,MATCH(B$1,Data!$I$4:$I$90,0),MATCH($C43,Data!$I$4:$AY$4,0))=1000000,1,INDEX(Data!$I$4:$AY$90,MATCH(B$1,Data!$I$4:$I$90,0),MATCH($C43,Data!$I$4:$AY$4,0))))</f>
        <v>#N/A</v>
      </c>
      <c r="C43" s="280" t="e">
        <f>+VLOOKUP(E43,sample!$A$3:$B$37,2,FALSE)</f>
        <v>#N/A</v>
      </c>
      <c r="E43" s="180" t="s">
        <v>295</v>
      </c>
      <c r="F43" s="206">
        <v>1034420.94818684</v>
      </c>
      <c r="G43" s="207">
        <v>151185.36062522</v>
      </c>
      <c r="H43" s="208">
        <v>214723.14511478</v>
      </c>
      <c r="I43" s="209">
        <v>186115.18783683999</v>
      </c>
      <c r="J43" s="210">
        <v>9690155.4469751362</v>
      </c>
      <c r="K43" s="208">
        <v>265045.34399999998</v>
      </c>
      <c r="L43" s="211">
        <v>71933.078800000003</v>
      </c>
      <c r="M43" s="210">
        <v>2498951.4819999998</v>
      </c>
      <c r="N43" s="208">
        <v>42445.004999999997</v>
      </c>
      <c r="O43" s="211">
        <v>6919.402</v>
      </c>
      <c r="P43" s="210">
        <v>438079.739</v>
      </c>
      <c r="Q43" s="211">
        <v>642944.19363373693</v>
      </c>
    </row>
    <row r="44" spans="1:18">
      <c r="F44" s="188"/>
      <c r="G44" s="189"/>
      <c r="H44" s="187"/>
      <c r="I44" s="187"/>
      <c r="J44" s="187"/>
      <c r="K44" s="187"/>
      <c r="L44" s="187"/>
      <c r="M44" s="187"/>
      <c r="N44" s="187"/>
      <c r="O44" s="187"/>
      <c r="P44" s="187"/>
      <c r="Q44" s="187"/>
    </row>
    <row r="45" spans="1:18">
      <c r="F45" s="188"/>
      <c r="G45" s="189"/>
      <c r="H45" s="187"/>
      <c r="I45" s="187"/>
      <c r="J45" s="187"/>
      <c r="K45" s="187"/>
      <c r="L45" s="187"/>
      <c r="M45" s="187"/>
      <c r="N45" s="187"/>
      <c r="O45" s="187"/>
      <c r="P45" s="190" t="s">
        <v>329</v>
      </c>
      <c r="Q45" s="191">
        <f ca="1">+NOW()</f>
        <v>43413.405036921293</v>
      </c>
    </row>
    <row r="46" spans="1:18">
      <c r="F46" s="188"/>
      <c r="G46" s="189"/>
      <c r="H46" s="187"/>
      <c r="I46" s="187"/>
      <c r="J46" s="187"/>
      <c r="K46" s="187"/>
      <c r="L46" s="187"/>
      <c r="M46" s="187"/>
      <c r="N46" s="187"/>
      <c r="O46" s="187"/>
      <c r="P46" s="187"/>
      <c r="Q46" s="187"/>
    </row>
    <row r="47" spans="1:18">
      <c r="F47" s="188"/>
      <c r="G47" s="189"/>
      <c r="H47" s="187"/>
      <c r="I47" s="187"/>
      <c r="J47" s="187"/>
      <c r="K47" s="187"/>
      <c r="L47" s="187"/>
      <c r="M47" s="187"/>
      <c r="N47" s="187"/>
      <c r="O47" s="187"/>
      <c r="P47" s="187"/>
      <c r="Q47" s="187"/>
    </row>
    <row r="48" spans="1:18">
      <c r="F48" s="188"/>
      <c r="G48" s="189"/>
      <c r="H48" s="187"/>
      <c r="I48" s="187"/>
      <c r="J48" s="187"/>
      <c r="K48" s="187"/>
      <c r="L48" s="187"/>
      <c r="M48" s="187"/>
      <c r="N48" s="187"/>
      <c r="O48" s="187"/>
      <c r="P48" s="187"/>
      <c r="Q48" s="187"/>
    </row>
    <row r="49" spans="6:17">
      <c r="F49" s="188"/>
      <c r="G49" s="189"/>
      <c r="H49" s="187"/>
      <c r="I49" s="187"/>
      <c r="J49" s="187"/>
      <c r="K49" s="187"/>
      <c r="L49" s="187"/>
      <c r="M49" s="187"/>
      <c r="N49" s="187"/>
      <c r="O49" s="187"/>
      <c r="P49" s="187"/>
      <c r="Q49" s="187"/>
    </row>
    <row r="50" spans="6:17">
      <c r="F50" s="188"/>
      <c r="G50" s="189"/>
      <c r="H50" s="187"/>
      <c r="I50" s="187"/>
      <c r="J50" s="187"/>
      <c r="K50" s="187"/>
      <c r="L50" s="187"/>
      <c r="M50" s="187"/>
      <c r="N50" s="187"/>
      <c r="O50" s="187"/>
      <c r="P50" s="187"/>
      <c r="Q50" s="187"/>
    </row>
    <row r="51" spans="6:17">
      <c r="F51" s="188"/>
      <c r="G51" s="189"/>
      <c r="H51" s="187"/>
      <c r="I51" s="187"/>
      <c r="J51" s="187"/>
      <c r="K51" s="187"/>
      <c r="L51" s="187"/>
      <c r="M51" s="187"/>
      <c r="N51" s="187"/>
      <c r="O51" s="187"/>
      <c r="P51" s="187"/>
      <c r="Q51" s="187"/>
    </row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</sheetData>
  <sheetProtection algorithmName="SHA-512" hashValue="2HeO19cs5XyYEC2jt4Nf1VztMNkC+VgeNQnRgLZkB7niBJQ9ZdihZcLqY3HM50eaQyA7KuRLnZ2/5eBi9QcJFA==" saltValue="svnFwAnaFziFQJGzrxMKlA==" spinCount="100000" sheet="1" scenarios="1" autoFilter="0"/>
  <sortState ref="E7:E43">
    <sortCondition ref="E7"/>
  </sortState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35433070866141736" right="0.35433070866141736" top="0.55118110236220474" bottom="0.55118110236220474" header="0.43307086614173229" footer="0.23622047244094491"/>
  <pageSetup paperSize="9" scale="45" orientation="landscape" r:id="rId1"/>
  <headerFooter>
    <oddFooter>&amp;LEuropean Banking Authority&amp;CMinimum level of disclosure, as prescribed by the BCBS documents and methodology - 12 Indicators for assessing systemic importance&amp;REnd-2017 G-SII disclosure exercise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U62"/>
  <sheetViews>
    <sheetView showGridLines="0" zoomScale="50" zoomScaleNormal="50" workbookViewId="0">
      <pane xSplit="5" ySplit="6" topLeftCell="F7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0" defaultRowHeight="15.75" customHeight="1" zeroHeight="1"/>
  <cols>
    <col min="1" max="4" width="10.7109375" style="218" hidden="1" customWidth="1"/>
    <col min="5" max="5" width="38.7109375" style="219" customWidth="1"/>
    <col min="6" max="6" width="20.7109375" style="218" customWidth="1"/>
    <col min="7" max="7" width="20.7109375" style="271" customWidth="1"/>
    <col min="8" max="17" width="20.7109375" style="218" customWidth="1"/>
    <col min="18" max="18" width="4.7109375" style="218" customWidth="1"/>
    <col min="19" max="21" width="9.140625" style="218" customWidth="1"/>
    <col min="22" max="16384" width="9.140625" style="218" hidden="1"/>
  </cols>
  <sheetData>
    <row r="1" spans="5:17" ht="15.75" customHeight="1">
      <c r="F1" s="220" t="s">
        <v>383</v>
      </c>
      <c r="G1" s="221" t="s">
        <v>31</v>
      </c>
      <c r="H1" s="220" t="s">
        <v>384</v>
      </c>
      <c r="I1" s="220" t="s">
        <v>385</v>
      </c>
      <c r="J1" s="220" t="s">
        <v>386</v>
      </c>
      <c r="K1" s="220" t="s">
        <v>387</v>
      </c>
      <c r="L1" s="220" t="s">
        <v>388</v>
      </c>
      <c r="M1" s="220" t="s">
        <v>81</v>
      </c>
      <c r="N1" s="220" t="s">
        <v>389</v>
      </c>
      <c r="O1" s="220" t="s">
        <v>89</v>
      </c>
      <c r="P1" s="220" t="s">
        <v>390</v>
      </c>
      <c r="Q1" s="220" t="s">
        <v>391</v>
      </c>
    </row>
    <row r="2" spans="5:17" s="222" customFormat="1" ht="24" customHeight="1" thickBot="1">
      <c r="E2" s="223"/>
      <c r="F2" s="498" t="s">
        <v>526</v>
      </c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</row>
    <row r="3" spans="5:17" s="224" customFormat="1" ht="24" customHeight="1">
      <c r="E3" s="225" t="s">
        <v>310</v>
      </c>
      <c r="F3" s="499" t="s">
        <v>311</v>
      </c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1"/>
    </row>
    <row r="4" spans="5:17" s="226" customFormat="1" ht="18.75">
      <c r="E4" s="227"/>
      <c r="F4" s="228" t="s">
        <v>312</v>
      </c>
      <c r="G4" s="502" t="s">
        <v>313</v>
      </c>
      <c r="H4" s="502"/>
      <c r="I4" s="502"/>
      <c r="J4" s="503" t="s">
        <v>314</v>
      </c>
      <c r="K4" s="503"/>
      <c r="L4" s="503"/>
      <c r="M4" s="504" t="s">
        <v>315</v>
      </c>
      <c r="N4" s="504"/>
      <c r="O4" s="504"/>
      <c r="P4" s="505" t="s">
        <v>316</v>
      </c>
      <c r="Q4" s="505"/>
    </row>
    <row r="5" spans="5:17" s="226" customFormat="1" ht="18.75">
      <c r="E5" s="227"/>
      <c r="F5" s="495" t="s">
        <v>317</v>
      </c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7"/>
    </row>
    <row r="6" spans="5:17" ht="110.25" customHeight="1" thickBot="1">
      <c r="E6" s="229" t="s">
        <v>318</v>
      </c>
      <c r="F6" s="230" t="s">
        <v>392</v>
      </c>
      <c r="G6" s="231" t="s">
        <v>319</v>
      </c>
      <c r="H6" s="232" t="s">
        <v>320</v>
      </c>
      <c r="I6" s="233" t="s">
        <v>321</v>
      </c>
      <c r="J6" s="234" t="s">
        <v>322</v>
      </c>
      <c r="K6" s="235" t="s">
        <v>323</v>
      </c>
      <c r="L6" s="236" t="s">
        <v>324</v>
      </c>
      <c r="M6" s="237" t="s">
        <v>393</v>
      </c>
      <c r="N6" s="238" t="s">
        <v>325</v>
      </c>
      <c r="O6" s="239" t="s">
        <v>326</v>
      </c>
      <c r="P6" s="240" t="s">
        <v>327</v>
      </c>
      <c r="Q6" s="241" t="s">
        <v>328</v>
      </c>
    </row>
    <row r="7" spans="5:17" s="222" customFormat="1" ht="24.95" customHeight="1">
      <c r="E7" s="242" t="s">
        <v>243</v>
      </c>
      <c r="F7" s="243">
        <v>421707.62530000001</v>
      </c>
      <c r="G7" s="244">
        <v>52974.052000000003</v>
      </c>
      <c r="H7" s="245">
        <v>44558.413326000002</v>
      </c>
      <c r="I7" s="246">
        <v>84892</v>
      </c>
      <c r="J7" s="247">
        <v>574979.28140841157</v>
      </c>
      <c r="K7" s="245">
        <v>112395.912</v>
      </c>
      <c r="L7" s="248">
        <v>4056.2559999999999</v>
      </c>
      <c r="M7" s="247">
        <v>947002</v>
      </c>
      <c r="N7" s="245">
        <v>1125</v>
      </c>
      <c r="O7" s="248">
        <v>1321</v>
      </c>
      <c r="P7" s="247">
        <v>94970.361000000004</v>
      </c>
      <c r="Q7" s="248">
        <v>117309.071</v>
      </c>
    </row>
    <row r="8" spans="5:17" s="222" customFormat="1" ht="24.95" customHeight="1">
      <c r="E8" s="242" t="s">
        <v>245</v>
      </c>
      <c r="F8" s="249">
        <v>211182.77753939002</v>
      </c>
      <c r="G8" s="250">
        <v>35384.270932019994</v>
      </c>
      <c r="H8" s="251">
        <v>37948.175392129997</v>
      </c>
      <c r="I8" s="252">
        <v>47116.872058269997</v>
      </c>
      <c r="J8" s="253">
        <v>784561.17113762209</v>
      </c>
      <c r="K8" s="251">
        <v>117544.511</v>
      </c>
      <c r="L8" s="254">
        <v>12437.833000000001</v>
      </c>
      <c r="M8" s="253">
        <v>332319.99113214749</v>
      </c>
      <c r="N8" s="251">
        <v>690.11800000000005</v>
      </c>
      <c r="O8" s="254">
        <v>690.60599999999999</v>
      </c>
      <c r="P8" s="253">
        <v>8804.1662390000001</v>
      </c>
      <c r="Q8" s="254">
        <v>23336.519476000001</v>
      </c>
    </row>
    <row r="9" spans="5:17" s="222" customFormat="1" ht="24.95" customHeight="1">
      <c r="E9" s="242" t="s">
        <v>246</v>
      </c>
      <c r="F9" s="249">
        <v>212493.35845458001</v>
      </c>
      <c r="G9" s="250">
        <v>22171.210999999999</v>
      </c>
      <c r="H9" s="251">
        <v>17026.074000000001</v>
      </c>
      <c r="I9" s="252">
        <v>10171.342000000001</v>
      </c>
      <c r="J9" s="253">
        <v>442880.09</v>
      </c>
      <c r="K9" s="251">
        <v>135100</v>
      </c>
      <c r="L9" s="254">
        <v>0</v>
      </c>
      <c r="M9" s="253">
        <v>40567.942000000003</v>
      </c>
      <c r="N9" s="251">
        <v>7736.0259999999998</v>
      </c>
      <c r="O9" s="254">
        <v>126.63200000000001</v>
      </c>
      <c r="P9" s="253">
        <v>557.88599999999997</v>
      </c>
      <c r="Q9" s="254">
        <v>557.88599999999997</v>
      </c>
    </row>
    <row r="10" spans="5:17" s="222" customFormat="1" ht="24.95" customHeight="1">
      <c r="E10" s="242" t="s">
        <v>248</v>
      </c>
      <c r="F10" s="255">
        <v>1962639.6087325828</v>
      </c>
      <c r="G10" s="256">
        <v>259692.13215846021</v>
      </c>
      <c r="H10" s="257">
        <v>162232.76437657161</v>
      </c>
      <c r="I10" s="258">
        <v>243855.46774988642</v>
      </c>
      <c r="J10" s="259">
        <v>39112492.711110696</v>
      </c>
      <c r="K10" s="257">
        <v>236255.74323479238</v>
      </c>
      <c r="L10" s="260">
        <v>312619.73914791254</v>
      </c>
      <c r="M10" s="259">
        <v>48244294.101830177</v>
      </c>
      <c r="N10" s="257">
        <v>157026.508307816</v>
      </c>
      <c r="O10" s="260">
        <v>39479.758054621394</v>
      </c>
      <c r="P10" s="259">
        <v>701445.36391244002</v>
      </c>
      <c r="Q10" s="260">
        <v>583873.01608283049</v>
      </c>
    </row>
    <row r="11" spans="5:17" s="222" customFormat="1" ht="24.95" customHeight="1">
      <c r="E11" s="242" t="s">
        <v>297</v>
      </c>
      <c r="F11" s="255">
        <v>289756.51520661876</v>
      </c>
      <c r="G11" s="256">
        <v>72793.348768341835</v>
      </c>
      <c r="H11" s="257">
        <v>108240.19402811196</v>
      </c>
      <c r="I11" s="258">
        <v>78342.672928332875</v>
      </c>
      <c r="J11" s="259">
        <v>2694467.2132430645</v>
      </c>
      <c r="K11" s="257">
        <v>85168.14</v>
      </c>
      <c r="L11" s="260">
        <v>6952.9765024438457</v>
      </c>
      <c r="M11" s="259">
        <v>1425525.7312519357</v>
      </c>
      <c r="N11" s="257">
        <v>3941.3870000000002</v>
      </c>
      <c r="O11" s="260">
        <v>4478</v>
      </c>
      <c r="P11" s="259">
        <v>70053.710999999996</v>
      </c>
      <c r="Q11" s="260">
        <v>20748.712</v>
      </c>
    </row>
    <row r="12" spans="5:17" s="222" customFormat="1" ht="24.95" customHeight="1">
      <c r="E12" s="242" t="s">
        <v>251</v>
      </c>
      <c r="F12" s="255">
        <v>681163.78104474302</v>
      </c>
      <c r="G12" s="256">
        <v>36559.898771566666</v>
      </c>
      <c r="H12" s="257">
        <v>47165.522316194772</v>
      </c>
      <c r="I12" s="258">
        <v>146605.25260437006</v>
      </c>
      <c r="J12" s="259">
        <v>6048306.3802728523</v>
      </c>
      <c r="K12" s="257">
        <v>573882.17500000005</v>
      </c>
      <c r="L12" s="260">
        <v>26197.778999999999</v>
      </c>
      <c r="M12" s="259">
        <v>1809907.2736984405</v>
      </c>
      <c r="N12" s="257">
        <v>32632.698039418145</v>
      </c>
      <c r="O12" s="260">
        <v>887.39</v>
      </c>
      <c r="P12" s="259">
        <v>260238.663</v>
      </c>
      <c r="Q12" s="260">
        <v>275213.94500000001</v>
      </c>
    </row>
    <row r="13" spans="5:17" s="222" customFormat="1" ht="24.95" customHeight="1">
      <c r="E13" s="242" t="s">
        <v>253</v>
      </c>
      <c r="F13" s="255">
        <v>2031623.0665639413</v>
      </c>
      <c r="G13" s="256">
        <v>205328.77704709404</v>
      </c>
      <c r="H13" s="257">
        <v>435011.48256100493</v>
      </c>
      <c r="I13" s="258">
        <v>313862.014043</v>
      </c>
      <c r="J13" s="259">
        <v>49556784.210087873</v>
      </c>
      <c r="K13" s="257">
        <v>4181078.2609963547</v>
      </c>
      <c r="L13" s="260">
        <v>189229.79399329654</v>
      </c>
      <c r="M13" s="259">
        <v>39104387</v>
      </c>
      <c r="N13" s="257">
        <v>185202.85773930623</v>
      </c>
      <c r="O13" s="260">
        <v>20589.658828881795</v>
      </c>
      <c r="P13" s="259">
        <v>876694.95532243676</v>
      </c>
      <c r="Q13" s="260">
        <v>584177.37924670591</v>
      </c>
    </row>
    <row r="14" spans="5:17" s="222" customFormat="1" ht="24.95" customHeight="1">
      <c r="E14" s="242" t="s">
        <v>255</v>
      </c>
      <c r="F14" s="255">
        <v>1235027</v>
      </c>
      <c r="G14" s="256">
        <v>106016</v>
      </c>
      <c r="H14" s="257">
        <v>161284</v>
      </c>
      <c r="I14" s="258">
        <v>261906</v>
      </c>
      <c r="J14" s="259">
        <v>24395138.554522105</v>
      </c>
      <c r="K14" s="257">
        <v>80900</v>
      </c>
      <c r="L14" s="260">
        <v>48513</v>
      </c>
      <c r="M14" s="259">
        <v>10521128</v>
      </c>
      <c r="N14" s="257">
        <v>6329</v>
      </c>
      <c r="O14" s="260">
        <v>14959</v>
      </c>
      <c r="P14" s="259">
        <v>236908</v>
      </c>
      <c r="Q14" s="260">
        <v>57925</v>
      </c>
    </row>
    <row r="15" spans="5:17" s="222" customFormat="1" ht="24.95" customHeight="1">
      <c r="E15" s="242" t="s">
        <v>299</v>
      </c>
      <c r="F15" s="255">
        <v>686192</v>
      </c>
      <c r="G15" s="256">
        <v>196056</v>
      </c>
      <c r="H15" s="257">
        <v>198439</v>
      </c>
      <c r="I15" s="258">
        <v>96284</v>
      </c>
      <c r="J15" s="259">
        <v>27556575.86131496</v>
      </c>
      <c r="K15" s="257">
        <v>192435.52185709</v>
      </c>
      <c r="L15" s="260">
        <v>25429</v>
      </c>
      <c r="M15" s="259">
        <v>7294752</v>
      </c>
      <c r="N15" s="257">
        <v>48706</v>
      </c>
      <c r="O15" s="260">
        <v>2182</v>
      </c>
      <c r="P15" s="259">
        <v>260690</v>
      </c>
      <c r="Q15" s="260">
        <v>133954</v>
      </c>
    </row>
    <row r="16" spans="5:17" s="222" customFormat="1" ht="24.95" customHeight="1">
      <c r="E16" s="242" t="s">
        <v>257</v>
      </c>
      <c r="F16" s="255">
        <v>1746395</v>
      </c>
      <c r="G16" s="256">
        <v>163301</v>
      </c>
      <c r="H16" s="257">
        <v>286461.48778469954</v>
      </c>
      <c r="I16" s="258">
        <v>250135</v>
      </c>
      <c r="J16" s="259">
        <v>20175277</v>
      </c>
      <c r="K16" s="257">
        <v>2254000</v>
      </c>
      <c r="L16" s="260">
        <v>65360</v>
      </c>
      <c r="M16" s="259">
        <v>13817621</v>
      </c>
      <c r="N16" s="257">
        <v>62091</v>
      </c>
      <c r="O16" s="260">
        <v>7462</v>
      </c>
      <c r="P16" s="259">
        <v>355550</v>
      </c>
      <c r="Q16" s="260">
        <v>305124</v>
      </c>
    </row>
    <row r="17" spans="5:17" s="222" customFormat="1" ht="24.95" customHeight="1">
      <c r="E17" s="242" t="s">
        <v>259</v>
      </c>
      <c r="F17" s="255">
        <v>635772.76807416882</v>
      </c>
      <c r="G17" s="256">
        <v>53684.815587175472</v>
      </c>
      <c r="H17" s="257">
        <v>45729.347452645066</v>
      </c>
      <c r="I17" s="258">
        <v>136575.71214132893</v>
      </c>
      <c r="J17" s="259">
        <v>5347472.2594455341</v>
      </c>
      <c r="K17" s="257">
        <v>269863</v>
      </c>
      <c r="L17" s="260">
        <v>1120</v>
      </c>
      <c r="M17" s="259">
        <v>658495.66599999997</v>
      </c>
      <c r="N17" s="257">
        <v>26867.194998852847</v>
      </c>
      <c r="O17" s="260">
        <v>4018.5768258253988</v>
      </c>
      <c r="P17" s="259">
        <v>75917.623430000007</v>
      </c>
      <c r="Q17" s="260">
        <v>42869.132821849191</v>
      </c>
    </row>
    <row r="18" spans="5:17" s="222" customFormat="1" ht="24.95" customHeight="1">
      <c r="E18" s="242" t="s">
        <v>261</v>
      </c>
      <c r="F18" s="255">
        <v>474469.65387711767</v>
      </c>
      <c r="G18" s="256">
        <v>74132.967071550083</v>
      </c>
      <c r="H18" s="257">
        <v>16520.022009668595</v>
      </c>
      <c r="I18" s="258">
        <v>154333.38826670908</v>
      </c>
      <c r="J18" s="259">
        <v>290406.17210109666</v>
      </c>
      <c r="K18" s="257">
        <v>78650.141546974992</v>
      </c>
      <c r="L18" s="260">
        <v>99419.983293695972</v>
      </c>
      <c r="M18" s="259">
        <v>6332416.5897256145</v>
      </c>
      <c r="N18" s="257">
        <v>5332.5379133489996</v>
      </c>
      <c r="O18" s="260">
        <v>1775.7698469019999</v>
      </c>
      <c r="P18" s="259">
        <v>178818.05288872748</v>
      </c>
      <c r="Q18" s="260">
        <v>281982.44025650178</v>
      </c>
    </row>
    <row r="19" spans="5:17" s="222" customFormat="1" ht="24.95" customHeight="1">
      <c r="E19" s="242" t="s">
        <v>301</v>
      </c>
      <c r="F19" s="255">
        <v>1747748.1287083481</v>
      </c>
      <c r="G19" s="256">
        <v>303108.21325123595</v>
      </c>
      <c r="H19" s="257">
        <v>249661.90138168604</v>
      </c>
      <c r="I19" s="258">
        <v>198552.2475152</v>
      </c>
      <c r="J19" s="259">
        <v>164892429.8037473</v>
      </c>
      <c r="K19" s="257">
        <v>3114659.9517211849</v>
      </c>
      <c r="L19" s="260">
        <v>319512</v>
      </c>
      <c r="M19" s="259">
        <v>49579006.43731755</v>
      </c>
      <c r="N19" s="257">
        <v>130131.50194777998</v>
      </c>
      <c r="O19" s="260">
        <v>27383.938968800001</v>
      </c>
      <c r="P19" s="259">
        <v>762580.20600000001</v>
      </c>
      <c r="Q19" s="260">
        <v>674204.62699999998</v>
      </c>
    </row>
    <row r="20" spans="5:17" s="222" customFormat="1" ht="24.95" customHeight="1">
      <c r="E20" s="242" t="s">
        <v>263</v>
      </c>
      <c r="F20" s="255">
        <v>287606.12399665877</v>
      </c>
      <c r="G20" s="256">
        <v>39135.691798155611</v>
      </c>
      <c r="H20" s="257">
        <v>23018.287850819728</v>
      </c>
      <c r="I20" s="258">
        <v>106936.47828103631</v>
      </c>
      <c r="J20" s="259">
        <v>13245970.683315551</v>
      </c>
      <c r="K20" s="257">
        <v>137390.88793500001</v>
      </c>
      <c r="L20" s="260">
        <v>16806.189463863346</v>
      </c>
      <c r="M20" s="259">
        <v>714603.71546586941</v>
      </c>
      <c r="N20" s="257">
        <v>1766.8684319015363</v>
      </c>
      <c r="O20" s="260">
        <v>16024.055502618612</v>
      </c>
      <c r="P20" s="259">
        <v>98883.175532399997</v>
      </c>
      <c r="Q20" s="260">
        <v>88838.904494138711</v>
      </c>
    </row>
    <row r="21" spans="5:17" s="222" customFormat="1" ht="24.95" customHeight="1">
      <c r="E21" s="242" t="s">
        <v>303</v>
      </c>
      <c r="F21" s="255">
        <v>335983.80239999999</v>
      </c>
      <c r="G21" s="256">
        <v>140782.09414082678</v>
      </c>
      <c r="H21" s="257">
        <v>123554.42801095558</v>
      </c>
      <c r="I21" s="258">
        <v>61761.766000000003</v>
      </c>
      <c r="J21" s="259">
        <v>4100120.248890148</v>
      </c>
      <c r="K21" s="257">
        <v>525145.299</v>
      </c>
      <c r="L21" s="260">
        <v>17146.5</v>
      </c>
      <c r="M21" s="259">
        <v>970581.68599999999</v>
      </c>
      <c r="N21" s="257">
        <v>19369.70681619101</v>
      </c>
      <c r="O21" s="260">
        <v>3120</v>
      </c>
      <c r="P21" s="259">
        <v>80159.858999999997</v>
      </c>
      <c r="Q21" s="260">
        <v>48387.758999999998</v>
      </c>
    </row>
    <row r="22" spans="5:17" s="222" customFormat="1" ht="24.95" customHeight="1">
      <c r="E22" s="242" t="s">
        <v>264</v>
      </c>
      <c r="F22" s="255">
        <v>230991.54858738001</v>
      </c>
      <c r="G22" s="256">
        <v>21076.853616384982</v>
      </c>
      <c r="H22" s="257">
        <v>23856.930433701578</v>
      </c>
      <c r="I22" s="258">
        <v>43739.284774350002</v>
      </c>
      <c r="J22" s="259">
        <v>5888810.952071025</v>
      </c>
      <c r="K22" s="257">
        <v>214340</v>
      </c>
      <c r="L22" s="260">
        <v>69</v>
      </c>
      <c r="M22" s="259">
        <v>259861</v>
      </c>
      <c r="N22" s="257">
        <v>10311.244741449998</v>
      </c>
      <c r="O22" s="260">
        <v>331</v>
      </c>
      <c r="P22" s="259">
        <v>105063.302</v>
      </c>
      <c r="Q22" s="260">
        <v>94755.839000000007</v>
      </c>
    </row>
    <row r="23" spans="5:17" s="222" customFormat="1" ht="24.95" customHeight="1">
      <c r="E23" s="242" t="s">
        <v>267</v>
      </c>
      <c r="F23" s="255">
        <v>323792.993369648</v>
      </c>
      <c r="G23" s="256">
        <v>24899.051346381693</v>
      </c>
      <c r="H23" s="257">
        <v>30298.211914833872</v>
      </c>
      <c r="I23" s="258">
        <v>154338.43311351762</v>
      </c>
      <c r="J23" s="259">
        <v>12918112.16156131</v>
      </c>
      <c r="K23" s="257">
        <v>173606.79925400001</v>
      </c>
      <c r="L23" s="260">
        <v>35.924755225863002</v>
      </c>
      <c r="M23" s="259">
        <v>889280.55657762301</v>
      </c>
      <c r="N23" s="257">
        <v>6172.5435006287498</v>
      </c>
      <c r="O23" s="260">
        <v>146.77224503641</v>
      </c>
      <c r="P23" s="259">
        <v>118384.05332091611</v>
      </c>
      <c r="Q23" s="260">
        <v>68878.146213929518</v>
      </c>
    </row>
    <row r="24" spans="5:17" s="222" customFormat="1" ht="24.95" customHeight="1">
      <c r="E24" s="242" t="s">
        <v>305</v>
      </c>
      <c r="F24" s="255">
        <v>205373.3675947866</v>
      </c>
      <c r="G24" s="256">
        <v>46672.664637967995</v>
      </c>
      <c r="H24" s="257">
        <v>82525.325754220001</v>
      </c>
      <c r="I24" s="258">
        <v>54761.68896105</v>
      </c>
      <c r="J24" s="259">
        <v>2116724.6141202315</v>
      </c>
      <c r="K24" s="257">
        <v>120200</v>
      </c>
      <c r="L24" s="260">
        <v>8473</v>
      </c>
      <c r="M24" s="259">
        <v>546818.28718191001</v>
      </c>
      <c r="N24" s="257">
        <v>21445.895414510003</v>
      </c>
      <c r="O24" s="260">
        <v>574.69375480999997</v>
      </c>
      <c r="P24" s="259">
        <v>49946.220999999998</v>
      </c>
      <c r="Q24" s="260">
        <v>11287.686</v>
      </c>
    </row>
    <row r="25" spans="5:17" s="222" customFormat="1" ht="24.95" customHeight="1">
      <c r="E25" s="242" t="s">
        <v>269</v>
      </c>
      <c r="F25" s="255">
        <v>2414659.9732727744</v>
      </c>
      <c r="G25" s="256">
        <v>396150.96410148859</v>
      </c>
      <c r="H25" s="257">
        <v>351346.20245102601</v>
      </c>
      <c r="I25" s="258">
        <v>313259.66521951143</v>
      </c>
      <c r="J25" s="259">
        <v>56572184.993503354</v>
      </c>
      <c r="K25" s="257">
        <v>4491000.7121357583</v>
      </c>
      <c r="L25" s="260">
        <v>255861.42739821313</v>
      </c>
      <c r="M25" s="259">
        <v>23786938.022958066</v>
      </c>
      <c r="N25" s="257">
        <v>186014.79216260699</v>
      </c>
      <c r="O25" s="260">
        <v>10712.8401463464</v>
      </c>
      <c r="P25" s="259">
        <v>1109379.8883798777</v>
      </c>
      <c r="Q25" s="260">
        <v>1238647.0713683756</v>
      </c>
    </row>
    <row r="26" spans="5:17" s="222" customFormat="1" ht="24.95" customHeight="1">
      <c r="E26" s="242" t="s">
        <v>271</v>
      </c>
      <c r="F26" s="255">
        <v>934934.3</v>
      </c>
      <c r="G26" s="256">
        <v>120153</v>
      </c>
      <c r="H26" s="257">
        <v>112744</v>
      </c>
      <c r="I26" s="258">
        <v>136282</v>
      </c>
      <c r="J26" s="259">
        <v>19088070.55060555</v>
      </c>
      <c r="K26" s="257">
        <v>172406</v>
      </c>
      <c r="L26" s="260">
        <v>26770</v>
      </c>
      <c r="M26" s="259">
        <v>3445785</v>
      </c>
      <c r="N26" s="257">
        <v>34469</v>
      </c>
      <c r="O26" s="260">
        <v>2601</v>
      </c>
      <c r="P26" s="259">
        <v>469701</v>
      </c>
      <c r="Q26" s="260">
        <v>456301</v>
      </c>
    </row>
    <row r="27" spans="5:17" s="222" customFormat="1" ht="24.95" customHeight="1">
      <c r="E27" s="242" t="s">
        <v>272</v>
      </c>
      <c r="F27" s="255">
        <v>686739.46308654896</v>
      </c>
      <c r="G27" s="256">
        <v>91100.21650237967</v>
      </c>
      <c r="H27" s="257">
        <v>52929.119468812773</v>
      </c>
      <c r="I27" s="258">
        <v>173891.97015196012</v>
      </c>
      <c r="J27" s="259">
        <v>10485571.55860276</v>
      </c>
      <c r="K27" s="257">
        <v>579084</v>
      </c>
      <c r="L27" s="260">
        <v>7.3956210000000002</v>
      </c>
      <c r="M27" s="259">
        <v>2593371.5350000001</v>
      </c>
      <c r="N27" s="257">
        <v>19469.662976334497</v>
      </c>
      <c r="O27" s="260">
        <v>6026</v>
      </c>
      <c r="P27" s="259">
        <v>101155</v>
      </c>
      <c r="Q27" s="260">
        <v>125619</v>
      </c>
    </row>
    <row r="28" spans="5:17" s="222" customFormat="1" ht="24.95" customHeight="1">
      <c r="E28" s="242" t="s">
        <v>274</v>
      </c>
      <c r="F28" s="255">
        <v>236939.41234585541</v>
      </c>
      <c r="G28" s="256">
        <v>26156.921228235184</v>
      </c>
      <c r="H28" s="257">
        <v>34568.216102561419</v>
      </c>
      <c r="I28" s="258">
        <v>28957</v>
      </c>
      <c r="J28" s="259">
        <v>4124870.8889150168</v>
      </c>
      <c r="K28" s="257">
        <v>210419.52000000002</v>
      </c>
      <c r="L28" s="260">
        <v>0</v>
      </c>
      <c r="M28" s="259">
        <v>448695.977691776</v>
      </c>
      <c r="N28" s="257">
        <v>3771</v>
      </c>
      <c r="O28" s="260">
        <v>3582</v>
      </c>
      <c r="P28" s="259">
        <v>98266</v>
      </c>
      <c r="Q28" s="260">
        <v>109623</v>
      </c>
    </row>
    <row r="29" spans="5:17" s="222" customFormat="1" ht="24.95" customHeight="1">
      <c r="E29" s="242" t="s">
        <v>275</v>
      </c>
      <c r="F29" s="255">
        <v>376236.27477390075</v>
      </c>
      <c r="G29" s="256">
        <v>18550.966985513955</v>
      </c>
      <c r="H29" s="257">
        <v>21009.781394594957</v>
      </c>
      <c r="I29" s="258">
        <v>82359.205945693</v>
      </c>
      <c r="J29" s="259">
        <v>2376029.2774501103</v>
      </c>
      <c r="K29" s="257">
        <v>107207.71434506001</v>
      </c>
      <c r="L29" s="260">
        <v>140</v>
      </c>
      <c r="M29" s="259">
        <v>428133.07999619411</v>
      </c>
      <c r="N29" s="257">
        <v>4654.7399186463617</v>
      </c>
      <c r="O29" s="260">
        <v>1697.7059999999999</v>
      </c>
      <c r="P29" s="259">
        <v>17367.192999999999</v>
      </c>
      <c r="Q29" s="260">
        <v>43.866</v>
      </c>
    </row>
    <row r="30" spans="5:17" s="222" customFormat="1" ht="24.95" customHeight="1">
      <c r="E30" s="242" t="s">
        <v>306</v>
      </c>
      <c r="F30" s="255">
        <v>312590.79452339001</v>
      </c>
      <c r="G30" s="256">
        <v>132618.01236426999</v>
      </c>
      <c r="H30" s="257">
        <v>125891.151492</v>
      </c>
      <c r="I30" s="258">
        <v>57214.709179080004</v>
      </c>
      <c r="J30" s="259">
        <v>4615120.8438748792</v>
      </c>
      <c r="K30" s="257">
        <v>220710.54218579998</v>
      </c>
      <c r="L30" s="260">
        <v>21621.31</v>
      </c>
      <c r="M30" s="259">
        <v>1228572.8984795304</v>
      </c>
      <c r="N30" s="257">
        <v>26640.922036894004</v>
      </c>
      <c r="O30" s="260">
        <v>2204.18790119</v>
      </c>
      <c r="P30" s="259">
        <v>76883.712</v>
      </c>
      <c r="Q30" s="260">
        <v>31478.994999999999</v>
      </c>
    </row>
    <row r="31" spans="5:17" s="222" customFormat="1" ht="24.95" customHeight="1">
      <c r="E31" s="242" t="s">
        <v>277</v>
      </c>
      <c r="F31" s="255">
        <v>999270.27278693754</v>
      </c>
      <c r="G31" s="256">
        <v>46487.78617003929</v>
      </c>
      <c r="H31" s="257">
        <v>42660.66026333355</v>
      </c>
      <c r="I31" s="258">
        <v>210758.066412488</v>
      </c>
      <c r="J31" s="259">
        <v>32207618.697860066</v>
      </c>
      <c r="K31" s="257">
        <v>12206.367055238043</v>
      </c>
      <c r="L31" s="260">
        <v>12180.64051596</v>
      </c>
      <c r="M31" s="259">
        <v>6284904.3979959171</v>
      </c>
      <c r="N31" s="257">
        <v>11441.765621048</v>
      </c>
      <c r="O31" s="260">
        <v>9235.9361864000002</v>
      </c>
      <c r="P31" s="259">
        <v>80653.712351911992</v>
      </c>
      <c r="Q31" s="260">
        <v>136637.87930828001</v>
      </c>
    </row>
    <row r="32" spans="5:17" s="222" customFormat="1" ht="24.95" customHeight="1">
      <c r="E32" s="242" t="s">
        <v>279</v>
      </c>
      <c r="F32" s="255">
        <v>253251.52928110558</v>
      </c>
      <c r="G32" s="256">
        <v>2948.3027462559999</v>
      </c>
      <c r="H32" s="257">
        <v>7647.8349512320001</v>
      </c>
      <c r="I32" s="258">
        <v>37491.903555623998</v>
      </c>
      <c r="J32" s="259">
        <v>1021557.7089330708</v>
      </c>
      <c r="K32" s="257">
        <v>0</v>
      </c>
      <c r="L32" s="260">
        <v>0</v>
      </c>
      <c r="M32" s="259">
        <v>134820.6788768</v>
      </c>
      <c r="N32" s="257">
        <v>3418.4958612</v>
      </c>
      <c r="O32" s="260">
        <v>98.356723024000004</v>
      </c>
      <c r="P32" s="259">
        <v>7904.5220088799997</v>
      </c>
      <c r="Q32" s="260">
        <v>7903.3225366480001</v>
      </c>
    </row>
    <row r="33" spans="5:18" s="222" customFormat="1" ht="24.95" customHeight="1">
      <c r="E33" s="242" t="s">
        <v>281</v>
      </c>
      <c r="F33" s="255">
        <v>663362.29999999993</v>
      </c>
      <c r="G33" s="256">
        <v>91594</v>
      </c>
      <c r="H33" s="257">
        <v>66764</v>
      </c>
      <c r="I33" s="258">
        <v>234109</v>
      </c>
      <c r="J33" s="259">
        <v>13532755.093936101</v>
      </c>
      <c r="K33" s="257">
        <v>627942</v>
      </c>
      <c r="L33" s="260">
        <v>37233</v>
      </c>
      <c r="M33" s="259">
        <v>6037650</v>
      </c>
      <c r="N33" s="257">
        <v>8533</v>
      </c>
      <c r="O33" s="260">
        <v>2966</v>
      </c>
      <c r="P33" s="259">
        <v>385793</v>
      </c>
      <c r="Q33" s="260">
        <v>312891</v>
      </c>
    </row>
    <row r="34" spans="5:18" s="222" customFormat="1" ht="24.95" customHeight="1">
      <c r="E34" s="242" t="s">
        <v>308</v>
      </c>
      <c r="F34" s="255">
        <v>225518.96919999999</v>
      </c>
      <c r="G34" s="256">
        <v>57653.452228000002</v>
      </c>
      <c r="H34" s="257">
        <v>50555.728000000003</v>
      </c>
      <c r="I34" s="258">
        <v>75994.701000000001</v>
      </c>
      <c r="J34" s="259">
        <v>4901116.0484523475</v>
      </c>
      <c r="K34" s="257">
        <v>61635.538999999997</v>
      </c>
      <c r="L34" s="260">
        <v>9309.33</v>
      </c>
      <c r="M34" s="259">
        <v>314917.18800000002</v>
      </c>
      <c r="N34" s="257">
        <v>21668.655999999999</v>
      </c>
      <c r="O34" s="260">
        <v>414.89400000000001</v>
      </c>
      <c r="P34" s="259">
        <v>66154.289000000004</v>
      </c>
      <c r="Q34" s="260">
        <v>28385.895</v>
      </c>
    </row>
    <row r="35" spans="5:18" s="222" customFormat="1" ht="24.95" customHeight="1">
      <c r="E35" s="242" t="s">
        <v>283</v>
      </c>
      <c r="F35" s="255">
        <v>731867.1</v>
      </c>
      <c r="G35" s="256">
        <v>45189</v>
      </c>
      <c r="H35" s="257">
        <v>44298</v>
      </c>
      <c r="I35" s="258">
        <v>206914</v>
      </c>
      <c r="J35" s="259">
        <v>18966425.467164461</v>
      </c>
      <c r="K35" s="257">
        <v>8237</v>
      </c>
      <c r="L35" s="260">
        <v>13995</v>
      </c>
      <c r="M35" s="259">
        <v>2821127</v>
      </c>
      <c r="N35" s="257">
        <v>1521</v>
      </c>
      <c r="O35" s="260">
        <v>2438</v>
      </c>
      <c r="P35" s="259">
        <v>232168</v>
      </c>
      <c r="Q35" s="260">
        <v>73823</v>
      </c>
    </row>
    <row r="36" spans="5:18" s="222" customFormat="1" ht="24.95" customHeight="1">
      <c r="E36" s="242" t="s">
        <v>285</v>
      </c>
      <c r="F36" s="255">
        <v>1394037.7831221577</v>
      </c>
      <c r="G36" s="256">
        <v>208002.87869558399</v>
      </c>
      <c r="H36" s="257">
        <v>199022.43009459999</v>
      </c>
      <c r="I36" s="258">
        <v>140782.05586984</v>
      </c>
      <c r="J36" s="259">
        <v>47446896.829188056</v>
      </c>
      <c r="K36" s="257">
        <v>61517.332362583998</v>
      </c>
      <c r="L36" s="260">
        <v>115440.806024376</v>
      </c>
      <c r="M36" s="259">
        <v>45795869.009315714</v>
      </c>
      <c r="N36" s="257">
        <v>38064.051810288001</v>
      </c>
      <c r="O36" s="260">
        <v>8109.6317605519998</v>
      </c>
      <c r="P36" s="259">
        <v>460958.37822983199</v>
      </c>
      <c r="Q36" s="260">
        <v>346654.67188139202</v>
      </c>
    </row>
    <row r="37" spans="5:18" s="222" customFormat="1" ht="24.95" customHeight="1">
      <c r="E37" s="242" t="s">
        <v>286</v>
      </c>
      <c r="F37" s="255">
        <v>1379106.7149738988</v>
      </c>
      <c r="G37" s="256">
        <v>102202.22977150943</v>
      </c>
      <c r="H37" s="257">
        <v>128858.697</v>
      </c>
      <c r="I37" s="258">
        <v>275850.44789999997</v>
      </c>
      <c r="J37" s="259">
        <v>11527072.658070989</v>
      </c>
      <c r="K37" s="257">
        <v>874230.26794899709</v>
      </c>
      <c r="L37" s="260">
        <v>27431.685517187758</v>
      </c>
      <c r="M37" s="259">
        <v>3815072</v>
      </c>
      <c r="N37" s="257">
        <v>26710.493385524998</v>
      </c>
      <c r="O37" s="260">
        <v>1431.3810000000001</v>
      </c>
      <c r="P37" s="259">
        <v>732557.54212299967</v>
      </c>
      <c r="Q37" s="260">
        <v>651697.60428600013</v>
      </c>
    </row>
    <row r="38" spans="5:18" s="222" customFormat="1" ht="24.95" customHeight="1">
      <c r="E38" s="242" t="s">
        <v>288</v>
      </c>
      <c r="F38" s="255">
        <v>281513.48272757203</v>
      </c>
      <c r="G38" s="256">
        <v>38748.401933072746</v>
      </c>
      <c r="H38" s="257">
        <v>47734.808126290118</v>
      </c>
      <c r="I38" s="258">
        <v>104141.74561726932</v>
      </c>
      <c r="J38" s="259">
        <v>5428709.1833614521</v>
      </c>
      <c r="K38" s="257">
        <v>672528.81011399999</v>
      </c>
      <c r="L38" s="260">
        <v>20149.226632975548</v>
      </c>
      <c r="M38" s="259">
        <v>1392197.145655635</v>
      </c>
      <c r="N38" s="257">
        <v>21240.344523957374</v>
      </c>
      <c r="O38" s="260">
        <v>2907.1801786649999</v>
      </c>
      <c r="P38" s="259">
        <v>123824.71110175231</v>
      </c>
      <c r="Q38" s="260">
        <v>139191.32758651418</v>
      </c>
      <c r="R38" s="261"/>
    </row>
    <row r="39" spans="5:18" s="222" customFormat="1" ht="24.95" customHeight="1">
      <c r="E39" s="242" t="s">
        <v>289</v>
      </c>
      <c r="F39" s="255">
        <v>1296685.1514638928</v>
      </c>
      <c r="G39" s="256">
        <v>109774.20223207081</v>
      </c>
      <c r="H39" s="257">
        <v>199270.2869361396</v>
      </c>
      <c r="I39" s="258">
        <v>220094.46593405452</v>
      </c>
      <c r="J39" s="259">
        <v>23531908.421071917</v>
      </c>
      <c r="K39" s="257">
        <v>3545000</v>
      </c>
      <c r="L39" s="260">
        <v>77258.167379000006</v>
      </c>
      <c r="M39" s="259">
        <v>18272869.093686</v>
      </c>
      <c r="N39" s="257">
        <v>122708.93119838923</v>
      </c>
      <c r="O39" s="260">
        <v>5780.6083840000001</v>
      </c>
      <c r="P39" s="259">
        <v>438088</v>
      </c>
      <c r="Q39" s="260">
        <v>348589.91049861</v>
      </c>
      <c r="R39" s="261"/>
    </row>
    <row r="40" spans="5:18" s="222" customFormat="1" ht="24.95" customHeight="1">
      <c r="E40" s="242" t="s">
        <v>291</v>
      </c>
      <c r="F40" s="255">
        <v>583762.79493429174</v>
      </c>
      <c r="G40" s="256">
        <v>138732.74425649073</v>
      </c>
      <c r="H40" s="257">
        <v>87292.0008025555</v>
      </c>
      <c r="I40" s="258">
        <v>90505.5470505798</v>
      </c>
      <c r="J40" s="259">
        <v>14221183.393390618</v>
      </c>
      <c r="K40" s="257">
        <v>587922.47305757832</v>
      </c>
      <c r="L40" s="260">
        <v>88362.700267519001</v>
      </c>
      <c r="M40" s="259">
        <v>3970144.2950158538</v>
      </c>
      <c r="N40" s="257">
        <v>48551.229038102996</v>
      </c>
      <c r="O40" s="260">
        <v>3236.8936246559997</v>
      </c>
      <c r="P40" s="259">
        <v>396599.95629462897</v>
      </c>
      <c r="Q40" s="260">
        <v>361186.280726848</v>
      </c>
    </row>
    <row r="41" spans="5:18" s="222" customFormat="1" ht="24.95" customHeight="1">
      <c r="E41" s="242" t="s">
        <v>293</v>
      </c>
      <c r="F41" s="255">
        <v>218642.36201695254</v>
      </c>
      <c r="G41" s="256">
        <v>23202.732020163341</v>
      </c>
      <c r="H41" s="257">
        <v>18355.597577633223</v>
      </c>
      <c r="I41" s="258">
        <v>84953.317005785037</v>
      </c>
      <c r="J41" s="259">
        <v>3043025.4850084134</v>
      </c>
      <c r="K41" s="257">
        <v>169762.10262620778</v>
      </c>
      <c r="L41" s="260">
        <v>35.086633974587997</v>
      </c>
      <c r="M41" s="259">
        <v>1433273.1693765672</v>
      </c>
      <c r="N41" s="257">
        <v>4362.0981681187113</v>
      </c>
      <c r="O41" s="260">
        <v>21.44687377</v>
      </c>
      <c r="P41" s="259">
        <v>32446.085003634529</v>
      </c>
      <c r="Q41" s="260">
        <v>144960.29954652203</v>
      </c>
    </row>
    <row r="42" spans="5:18" s="222" customFormat="1" ht="24.95" customHeight="1" thickBot="1">
      <c r="E42" s="242" t="s">
        <v>295</v>
      </c>
      <c r="F42" s="262">
        <v>1004589.7801410151</v>
      </c>
      <c r="G42" s="263">
        <v>143438.99851471002</v>
      </c>
      <c r="H42" s="264">
        <v>106319.15267708609</v>
      </c>
      <c r="I42" s="265">
        <v>195001.283</v>
      </c>
      <c r="J42" s="266">
        <v>6969024.1521668797</v>
      </c>
      <c r="K42" s="264">
        <v>504908.152</v>
      </c>
      <c r="L42" s="267">
        <v>62564.722000000002</v>
      </c>
      <c r="M42" s="266">
        <v>2704552.5159999998</v>
      </c>
      <c r="N42" s="264">
        <v>5254.7049999999999</v>
      </c>
      <c r="O42" s="267">
        <v>7412</v>
      </c>
      <c r="P42" s="266">
        <v>433361.88494366989</v>
      </c>
      <c r="Q42" s="267">
        <v>410000.17754658993</v>
      </c>
    </row>
    <row r="43" spans="5:18">
      <c r="F43" s="268"/>
      <c r="G43" s="269"/>
      <c r="H43" s="261"/>
      <c r="I43" s="261"/>
      <c r="J43" s="261"/>
      <c r="K43" s="261"/>
      <c r="L43" s="261"/>
      <c r="M43" s="261"/>
      <c r="N43" s="261"/>
      <c r="O43" s="261"/>
      <c r="P43" s="261"/>
      <c r="Q43" s="261"/>
    </row>
    <row r="44" spans="5:18">
      <c r="F44" s="268"/>
      <c r="G44" s="269"/>
      <c r="H44" s="261"/>
      <c r="I44" s="261"/>
      <c r="J44" s="261"/>
      <c r="K44" s="261"/>
      <c r="L44" s="261"/>
      <c r="M44" s="261"/>
      <c r="N44" s="261"/>
      <c r="O44" s="261"/>
    </row>
    <row r="45" spans="5:18">
      <c r="F45" s="268"/>
      <c r="G45" s="269"/>
      <c r="H45" s="261"/>
      <c r="I45" s="261"/>
      <c r="J45" s="261"/>
      <c r="K45" s="261"/>
      <c r="L45" s="261"/>
      <c r="M45" s="261"/>
      <c r="N45" s="261"/>
      <c r="O45" s="261"/>
      <c r="P45" s="270" t="s">
        <v>329</v>
      </c>
      <c r="Q45" s="191">
        <f ca="1">+NOW()</f>
        <v>43413.405036921293</v>
      </c>
    </row>
    <row r="46" spans="5:18">
      <c r="F46" s="268"/>
      <c r="G46" s="269"/>
      <c r="H46" s="261"/>
      <c r="I46" s="261"/>
      <c r="J46" s="261"/>
      <c r="K46" s="261"/>
      <c r="L46" s="261"/>
      <c r="M46" s="261"/>
      <c r="N46" s="261"/>
      <c r="O46" s="261"/>
      <c r="P46" s="261"/>
      <c r="Q46" s="261"/>
    </row>
    <row r="47" spans="5:18">
      <c r="F47" s="268"/>
      <c r="G47" s="269"/>
      <c r="H47" s="261"/>
      <c r="I47" s="261"/>
      <c r="J47" s="261"/>
      <c r="K47" s="261"/>
      <c r="L47" s="261"/>
      <c r="M47" s="261"/>
      <c r="N47" s="261"/>
      <c r="O47" s="261"/>
      <c r="P47" s="261"/>
      <c r="Q47" s="261"/>
    </row>
    <row r="48" spans="5:18">
      <c r="F48" s="268"/>
      <c r="G48" s="269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6:17">
      <c r="F49" s="268"/>
      <c r="G49" s="269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6:17" ht="15.75" customHeight="1">
      <c r="F50" s="268"/>
      <c r="G50" s="269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</sheetData>
  <sheetProtection algorithmName="SHA-512" hashValue="u8nefSHBqrNS0+wRCMwkKdcQ5QMbNqE4vigAJ8AGO/tQ6l4vvJ3sRJdHyxFNrrirDz22TcY02soGv5HpRYvf2A==" saltValue="XcqiYNoiA1T7KnAeSwweHA==" spinCount="100000" sheet="1" scenarios="1" autoFilter="0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35433070866141736" right="0.35433070866141736" top="0.55118110236220474" bottom="0.55118110236220474" header="0.43307086614173229" footer="0.23622047244094491"/>
  <pageSetup paperSize="9" scale="46" orientation="landscape" r:id="rId1"/>
  <headerFooter>
    <oddFooter>&amp;LEuropean Banking Authority&amp;CMinimum level of disclosure, as prescribed by the BCBS documents and methodology - 12 Indicators for assessing systemic importance&amp;REnd-2017 G-SII disclosure exercise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B1:U170"/>
  <sheetViews>
    <sheetView showGridLines="0" view="pageBreakPreview" topLeftCell="A49" zoomScale="90" zoomScaleNormal="100" zoomScaleSheetLayoutView="90" workbookViewId="0">
      <selection activeCell="G112" sqref="G112"/>
    </sheetView>
  </sheetViews>
  <sheetFormatPr defaultColWidth="9.140625" defaultRowHeight="15" customHeight="1" zeroHeight="1"/>
  <cols>
    <col min="1" max="1" width="1.28515625" style="193" customWidth="1"/>
    <col min="2" max="20" width="9.140625" style="193" customWidth="1"/>
    <col min="21" max="21" width="3.5703125" style="193" customWidth="1"/>
    <col min="22" max="22" width="1.85546875" style="193" customWidth="1"/>
    <col min="23" max="16384" width="9.140625" style="193"/>
  </cols>
  <sheetData>
    <row r="1" spans="2:21" ht="9.9499999999999993" customHeight="1"/>
    <row r="2" spans="2:21" s="195" customFormat="1" ht="24.95" customHeight="1">
      <c r="B2" s="194" t="s">
        <v>397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/>
    <row r="4" spans="2:21"/>
    <row r="5" spans="2:21"/>
    <row r="6" spans="2:21"/>
    <row r="7" spans="2:21"/>
    <row r="8" spans="2:21"/>
    <row r="9" spans="2:21"/>
    <row r="10" spans="2:21"/>
    <row r="11" spans="2:21"/>
    <row r="12" spans="2:21"/>
    <row r="13" spans="2:21"/>
    <row r="14" spans="2:21"/>
    <row r="15" spans="2:21"/>
    <row r="16" spans="2:21"/>
    <row r="17" spans="2:21"/>
    <row r="18" spans="2:21"/>
    <row r="19" spans="2:21"/>
    <row r="20" spans="2:21"/>
    <row r="21" spans="2:21" ht="15" customHeight="1"/>
    <row r="22" spans="2:21" s="195" customFormat="1" ht="24.95" customHeight="1">
      <c r="B22" s="196" t="s">
        <v>313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</row>
    <row r="23" spans="2:21"/>
    <row r="24" spans="2:21"/>
    <row r="25" spans="2:21"/>
    <row r="26" spans="2:21"/>
    <row r="27" spans="2:21"/>
    <row r="28" spans="2:21"/>
    <row r="29" spans="2:21"/>
    <row r="30" spans="2:21"/>
    <row r="31" spans="2:21"/>
    <row r="32" spans="2:21"/>
    <row r="33" spans="2:21"/>
    <row r="34" spans="2:21"/>
    <row r="35" spans="2:21"/>
    <row r="36" spans="2:21"/>
    <row r="37" spans="2:21"/>
    <row r="38" spans="2:21"/>
    <row r="39" spans="2:21" ht="27" customHeight="1"/>
    <row r="40" spans="2:21" ht="27" customHeight="1"/>
    <row r="41" spans="2:21" ht="27" customHeight="1"/>
    <row r="42" spans="2:21" ht="9.9499999999999993" customHeight="1"/>
    <row r="43" spans="2:21" s="195" customFormat="1" ht="24.95" customHeight="1">
      <c r="B43" s="197" t="s">
        <v>314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</row>
    <row r="44" spans="2:21"/>
    <row r="45" spans="2:21"/>
    <row r="46" spans="2:21"/>
    <row r="47" spans="2:21"/>
    <row r="48" spans="2:21"/>
    <row r="49"/>
    <row r="50"/>
    <row r="51"/>
    <row r="52"/>
    <row r="53"/>
    <row r="54"/>
    <row r="55"/>
    <row r="56"/>
    <row r="57"/>
    <row r="58"/>
    <row r="59"/>
    <row r="60"/>
    <row r="6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21" ht="15" customHeight="1"/>
    <row r="82" spans="2:21" ht="15" customHeight="1"/>
    <row r="83" spans="2:21" ht="15" customHeight="1"/>
    <row r="84" spans="2:21" ht="15" customHeight="1"/>
    <row r="85" spans="2:21" ht="15" customHeight="1"/>
    <row r="86" spans="2:21" ht="15" customHeight="1"/>
    <row r="87" spans="2:21" ht="15" customHeight="1"/>
    <row r="88" spans="2:21" ht="15" customHeight="1"/>
    <row r="89" spans="2:21" ht="15" customHeight="1"/>
    <row r="90" spans="2:21" ht="9.75" customHeight="1"/>
    <row r="91" spans="2:21" s="195" customFormat="1" ht="24.95" customHeight="1">
      <c r="B91" s="198" t="s">
        <v>315</v>
      </c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</row>
    <row r="92" spans="2:21" ht="15" customHeight="1"/>
    <row r="93" spans="2:21" ht="15" customHeight="1"/>
    <row r="94" spans="2:21" ht="15" customHeight="1"/>
    <row r="95" spans="2:21" ht="15" customHeight="1"/>
    <row r="96" spans="2:2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2:21" ht="15" customHeight="1"/>
    <row r="114" spans="2:21" s="380" customFormat="1" ht="24.95" customHeight="1">
      <c r="B114" s="379" t="s">
        <v>316</v>
      </c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  <c r="M114" s="379"/>
      <c r="N114" s="379"/>
      <c r="O114" s="379"/>
      <c r="P114" s="379"/>
      <c r="Q114" s="379"/>
      <c r="R114" s="379"/>
      <c r="S114" s="379"/>
      <c r="T114" s="379"/>
      <c r="U114" s="379"/>
    </row>
    <row r="115" spans="2:21" ht="15" customHeight="1"/>
    <row r="116" spans="2:21" ht="15" customHeight="1"/>
    <row r="117" spans="2:21" ht="15" customHeight="1"/>
    <row r="118" spans="2:21" ht="15" customHeight="1"/>
    <row r="119" spans="2:21" ht="15" customHeight="1"/>
    <row r="120" spans="2:21" ht="15" customHeight="1"/>
    <row r="121" spans="2:21" ht="15" customHeight="1"/>
    <row r="122" spans="2:21" ht="15" customHeight="1"/>
    <row r="123" spans="2:21" ht="15" customHeight="1"/>
    <row r="124" spans="2:21" ht="15" customHeight="1"/>
    <row r="125" spans="2:21" ht="15" customHeight="1"/>
    <row r="126" spans="2:21" ht="15" customHeight="1"/>
    <row r="127" spans="2:21" ht="15" customHeight="1"/>
    <row r="128" spans="2:21" ht="15" customHeight="1"/>
    <row r="129" ht="15" customHeight="1"/>
    <row r="130" ht="15" customHeight="1"/>
    <row r="131" ht="15" customHeight="1"/>
    <row r="132" ht="15" customHeight="1"/>
    <row r="133" ht="15" customHeight="1"/>
    <row r="134"/>
    <row r="135"/>
    <row r="136"/>
    <row r="137"/>
    <row r="138"/>
    <row r="139"/>
    <row r="140"/>
    <row r="141"/>
    <row r="142"/>
    <row r="143"/>
    <row r="144"/>
    <row r="145"/>
    <row r="146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  <row r="165"/>
    <row r="166"/>
    <row r="167"/>
    <row r="168"/>
    <row r="169"/>
    <row r="170"/>
  </sheetData>
  <sheetProtection algorithmName="SHA-512" hashValue="PRkO3kf0aM3CvY41E0wyhPjq8vL8GtHXYASL5gCmeX9GkHVgKxoa11ITSA9dsQt7c4tG244UWG99B84uZAlniQ==" saltValue="hmLRsap8DBUvVmFWht6Vqg==" spinCount="100000" sheet="1" scenarios="1" autoFilter="0"/>
  <printOptions horizontalCentered="1"/>
  <pageMargins left="0.70866141732283472" right="0.70866141732283472" top="0.55118110236220474" bottom="0.55118110236220474" header="0.31496062992125984" footer="0.11811023622047245"/>
  <pageSetup paperSize="9" scale="73" fitToHeight="3" orientation="landscape" r:id="rId1"/>
  <headerFooter>
    <oddFooter>&amp;LEuropean Banking Authority&amp;REnd-2017 G-SII disclosure exercise</oddFooter>
  </headerFooter>
  <rowBreaks count="2" manualBreakCount="2">
    <brk id="41" max="20" man="1"/>
    <brk id="89" max="2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B1:AE172"/>
  <sheetViews>
    <sheetView showGridLines="0" view="pageBreakPreview" topLeftCell="A4" zoomScaleNormal="100" zoomScaleSheetLayoutView="100" workbookViewId="0">
      <selection activeCell="AC39" sqref="AC39"/>
    </sheetView>
  </sheetViews>
  <sheetFormatPr defaultColWidth="9.140625" defaultRowHeight="0" customHeight="1" zeroHeight="1"/>
  <cols>
    <col min="1" max="1" width="1.28515625" style="272" customWidth="1"/>
    <col min="2" max="20" width="9.140625" style="272" customWidth="1"/>
    <col min="21" max="22" width="3.5703125" style="272" customWidth="1"/>
    <col min="23" max="23" width="4.42578125" style="272" customWidth="1"/>
    <col min="24" max="24" width="27.140625" style="278" customWidth="1"/>
    <col min="25" max="30" width="12.7109375" style="279" customWidth="1"/>
    <col min="31" max="31" width="9.140625" style="347" customWidth="1"/>
    <col min="32" max="32" width="9.140625" style="272" customWidth="1"/>
    <col min="33" max="16384" width="9.140625" style="272"/>
  </cols>
  <sheetData>
    <row r="1" spans="2:31" ht="8.1" customHeight="1">
      <c r="V1" s="347"/>
      <c r="W1" s="347"/>
      <c r="X1" s="348"/>
      <c r="Y1" s="349"/>
      <c r="Z1" s="349"/>
      <c r="AA1" s="349"/>
      <c r="AB1" s="349"/>
      <c r="AC1" s="349"/>
      <c r="AD1" s="349"/>
    </row>
    <row r="2" spans="2:31" s="275" customFormat="1" ht="18.75">
      <c r="B2" s="506" t="s">
        <v>322</v>
      </c>
      <c r="C2" s="507"/>
      <c r="D2" s="507"/>
      <c r="E2" s="507"/>
      <c r="F2" s="508"/>
      <c r="G2" s="276"/>
      <c r="H2" s="345" t="s">
        <v>395</v>
      </c>
      <c r="I2" s="277"/>
      <c r="J2" s="277"/>
      <c r="K2" s="277"/>
      <c r="L2" s="277"/>
      <c r="M2" s="277"/>
      <c r="N2" s="277"/>
      <c r="O2" s="277"/>
      <c r="P2" s="277"/>
      <c r="Q2" s="277"/>
      <c r="R2" s="277"/>
      <c r="T2" s="346" t="s">
        <v>394</v>
      </c>
      <c r="V2" s="350"/>
      <c r="W2" s="350"/>
      <c r="X2" s="351"/>
      <c r="Y2" s="352"/>
      <c r="Z2" s="352"/>
      <c r="AA2" s="352"/>
      <c r="AB2" s="352"/>
      <c r="AC2" s="352"/>
      <c r="AD2" s="352"/>
      <c r="AE2" s="350"/>
    </row>
    <row r="3" spans="2:31" s="273" customFormat="1" ht="8.1" customHeight="1">
      <c r="T3" s="274"/>
      <c r="U3" s="274"/>
      <c r="V3" s="353"/>
      <c r="W3" s="353"/>
      <c r="X3" s="354"/>
      <c r="Y3" s="355"/>
      <c r="Z3" s="355"/>
      <c r="AA3" s="355"/>
      <c r="AB3" s="355"/>
      <c r="AC3" s="355"/>
      <c r="AD3" s="355"/>
      <c r="AE3" s="364"/>
    </row>
    <row r="4" spans="2:31" ht="15">
      <c r="V4" s="347"/>
      <c r="W4" s="347"/>
      <c r="X4" s="348"/>
      <c r="Y4" s="349"/>
      <c r="Z4" s="349"/>
      <c r="AA4" s="349"/>
      <c r="AB4" s="349"/>
      <c r="AC4" s="349"/>
      <c r="AD4" s="349"/>
    </row>
    <row r="5" spans="2:31" ht="15">
      <c r="V5" s="347"/>
      <c r="W5" s="347"/>
      <c r="X5" s="348"/>
      <c r="Y5" s="349"/>
      <c r="Z5" s="349"/>
      <c r="AA5" s="349"/>
      <c r="AB5" s="349"/>
      <c r="AC5" s="349"/>
      <c r="AD5" s="349"/>
    </row>
    <row r="6" spans="2:31" ht="15">
      <c r="V6" s="347"/>
      <c r="W6" s="347"/>
      <c r="X6" s="348"/>
      <c r="Y6" s="349"/>
      <c r="Z6" s="349"/>
      <c r="AA6" s="349"/>
      <c r="AB6" s="349"/>
      <c r="AC6" s="349"/>
      <c r="AD6" s="349"/>
    </row>
    <row r="7" spans="2:31" ht="15.75" customHeight="1">
      <c r="V7" s="347"/>
      <c r="W7" s="360"/>
      <c r="X7" s="348"/>
      <c r="Y7" s="349"/>
      <c r="Z7" s="349"/>
      <c r="AA7" s="349"/>
      <c r="AB7" s="349"/>
      <c r="AC7" s="349"/>
      <c r="AD7" s="349"/>
    </row>
    <row r="8" spans="2:31" ht="15.75" thickBot="1">
      <c r="V8" s="347"/>
      <c r="W8" s="360"/>
      <c r="X8" s="348"/>
      <c r="Y8" s="349"/>
      <c r="Z8" s="349"/>
      <c r="AA8" s="349"/>
      <c r="AB8" s="349"/>
      <c r="AC8" s="349"/>
      <c r="AD8" s="370"/>
    </row>
    <row r="9" spans="2:31" ht="15.95" customHeight="1" thickBot="1">
      <c r="V9" s="347"/>
      <c r="W9" s="361"/>
      <c r="X9" s="366"/>
      <c r="Y9" s="365">
        <v>2013</v>
      </c>
      <c r="Z9" s="365">
        <v>2014</v>
      </c>
      <c r="AA9" s="365">
        <v>2015</v>
      </c>
      <c r="AB9" s="365">
        <v>2016</v>
      </c>
      <c r="AC9" s="365">
        <v>2017</v>
      </c>
      <c r="AD9" s="371" t="s">
        <v>396</v>
      </c>
    </row>
    <row r="10" spans="2:31" ht="15.95" customHeight="1">
      <c r="V10" s="347"/>
      <c r="W10" s="363" t="s">
        <v>392</v>
      </c>
      <c r="X10" s="359" t="s">
        <v>243</v>
      </c>
      <c r="Y10" s="358">
        <f>INDEX('Summary - 2013'!$E$6:$Q$42,MATCH('Charts - 5yr'!$X10,'Summary - 2013'!$E$6:$E$42,0),MATCH($B$2,'Summary - 2013'!$E$6:$Q$6,0))</f>
        <v>574979.28140841157</v>
      </c>
      <c r="Z10" s="358">
        <f>INDEX('Summary - 2014'!$E$6:$Q$43,MATCH('Charts - 5yr'!$X10,'Summary - 2014'!$E$6:$E$43,0),MATCH($B$2,'Summary - 2014'!$E$6:$Q$6,0))</f>
        <v>3882985.9695718423</v>
      </c>
      <c r="AA10" s="358">
        <f>INDEX('Summary - 2015'!$E$6:$Q$42,MATCH('Charts - 5yr'!$X10,'Summary - 2015'!$E$6:$E$42,0),MATCH($B$2,'Summary - 2015'!$E$6:$Q$6,0))</f>
        <v>3950733.0329999998</v>
      </c>
      <c r="AB10" s="358">
        <f>INDEX('Summary - 2016'!$E$6:$Q$41,MATCH('Charts - 5yr'!$X10,'Summary - 2016'!$E$6:$E$41,0),MATCH($B$2,'Summary - 2016'!$E$6:$Q$6,0))</f>
        <v>3383064.1830000002</v>
      </c>
      <c r="AC10" s="358">
        <f>INDEX('Summary - 2017'!$E$6:$Q$42,MATCH('Charts - 5yr'!$X10,'Summary - 2017'!$E$6:$E$42,0),MATCH($B$2,'Summary - 2017'!$E$6:$Q$6,0))</f>
        <v>10315795</v>
      </c>
      <c r="AD10" s="372">
        <f>IFERROR(AC10/AB10-1,"")</f>
        <v>2.0492460213545995</v>
      </c>
    </row>
    <row r="11" spans="2:31" ht="15.95" customHeight="1">
      <c r="V11" s="347"/>
      <c r="W11" s="363" t="s">
        <v>319</v>
      </c>
      <c r="X11" s="348" t="s">
        <v>245</v>
      </c>
      <c r="Y11" s="369">
        <f>INDEX('Summary - 2013'!$E$6:$Q$42,MATCH('Charts - 5yr'!$X11,'Summary - 2013'!$E$6:$E$42,0),MATCH($B$2,'Summary - 2013'!$E$6:$Q$6,0))</f>
        <v>784561.17113762209</v>
      </c>
      <c r="Z11" s="369">
        <f>INDEX('Summary - 2014'!$E$6:$Q$43,MATCH('Charts - 5yr'!$X11,'Summary - 2014'!$E$6:$E$43,0),MATCH($B$2,'Summary - 2014'!$E$6:$Q$6,0))</f>
        <v>721235.90693060542</v>
      </c>
      <c r="AA11" s="369" t="e">
        <f>INDEX('Summary - 2015'!$E$6:$Q$42,MATCH('Charts - 5yr'!$X11,'Summary - 2015'!$E$6:$E$42,0),MATCH($B$2,'Summary - 2015'!$E$6:$Q$6,0))</f>
        <v>#N/A</v>
      </c>
      <c r="AB11" s="369" t="e">
        <f>INDEX('Summary - 2016'!$E$6:$Q$41,MATCH('Charts - 5yr'!$X11,'Summary - 2016'!$E$6:$E$41,0),MATCH($B$2,'Summary - 2016'!$E$6:$Q$6,0))</f>
        <v>#N/A</v>
      </c>
      <c r="AC11" s="358" t="e">
        <f>INDEX('Summary - 2017'!$E$6:$Q$42,MATCH('Charts - 5yr'!$X11,'Summary - 2017'!$E$6:$E$42,0),MATCH($B$2,'Summary - 2017'!$E$6:$Q$6,0))</f>
        <v>#N/A</v>
      </c>
      <c r="AD11" s="373" t="str">
        <f t="shared" ref="AD11:AD48" si="0">IFERROR(AC11/AB11-1,"")</f>
        <v/>
      </c>
    </row>
    <row r="12" spans="2:31" ht="15.95" customHeight="1">
      <c r="V12" s="347"/>
      <c r="W12" s="363" t="s">
        <v>320</v>
      </c>
      <c r="X12" s="359" t="s">
        <v>246</v>
      </c>
      <c r="Y12" s="358">
        <f>INDEX('Summary - 2013'!$E$6:$Q$42,MATCH('Charts - 5yr'!$X12,'Summary - 2013'!$E$6:$E$42,0),MATCH($B$2,'Summary - 2013'!$E$6:$Q$6,0))</f>
        <v>442880.09</v>
      </c>
      <c r="Z12" s="358">
        <f>INDEX('Summary - 2014'!$E$6:$Q$43,MATCH('Charts - 5yr'!$X12,'Summary - 2014'!$E$6:$E$43,0),MATCH($B$2,'Summary - 2014'!$E$6:$Q$6,0))</f>
        <v>619887.96846939519</v>
      </c>
      <c r="AA12" s="358">
        <f>INDEX('Summary - 2015'!$E$6:$Q$42,MATCH('Charts - 5yr'!$X12,'Summary - 2015'!$E$6:$E$42,0),MATCH($B$2,'Summary - 2015'!$E$6:$Q$6,0))</f>
        <v>647221.022</v>
      </c>
      <c r="AB12" s="358">
        <f>INDEX('Summary - 2016'!$E$6:$Q$41,MATCH('Charts - 5yr'!$X12,'Summary - 2016'!$E$6:$E$41,0),MATCH($B$2,'Summary - 2016'!$E$6:$Q$6,0))</f>
        <v>193819.01800000001</v>
      </c>
      <c r="AC12" s="358">
        <f>INDEX('Summary - 2017'!$E$6:$Q$42,MATCH('Charts - 5yr'!$X12,'Summary - 2017'!$E$6:$E$42,0),MATCH($B$2,'Summary - 2017'!$E$6:$Q$6,0))</f>
        <v>194635.7</v>
      </c>
      <c r="AD12" s="374">
        <f t="shared" si="0"/>
        <v>4.2136319151095947E-3</v>
      </c>
    </row>
    <row r="13" spans="2:31" ht="15.95" customHeight="1">
      <c r="V13" s="347"/>
      <c r="W13" s="363" t="s">
        <v>321</v>
      </c>
      <c r="X13" s="348" t="s">
        <v>248</v>
      </c>
      <c r="Y13" s="369">
        <f>INDEX('Summary - 2013'!$E$6:$Q$42,MATCH('Charts - 5yr'!$X13,'Summary - 2013'!$E$6:$E$42,0),MATCH($B$2,'Summary - 2013'!$E$6:$Q$6,0))</f>
        <v>39112492.711110696</v>
      </c>
      <c r="Z13" s="369">
        <f>INDEX('Summary - 2014'!$E$6:$Q$43,MATCH('Charts - 5yr'!$X13,'Summary - 2014'!$E$6:$E$43,0),MATCH($B$2,'Summary - 2014'!$E$6:$Q$6,0))</f>
        <v>40504697.082223125</v>
      </c>
      <c r="AA13" s="369">
        <f>INDEX('Summary - 2015'!$E$6:$Q$42,MATCH('Charts - 5yr'!$X13,'Summary - 2015'!$E$6:$E$42,0),MATCH($B$2,'Summary - 2015'!$E$6:$Q$6,0))</f>
        <v>41394627.703174569</v>
      </c>
      <c r="AB13" s="369">
        <f>INDEX('Summary - 2016'!$E$6:$Q$41,MATCH('Charts - 5yr'!$X13,'Summary - 2016'!$E$6:$E$41,0),MATCH($B$2,'Summary - 2016'!$E$6:$Q$6,0))</f>
        <v>44223226.421753235</v>
      </c>
      <c r="AC13" s="358">
        <f>INDEX('Summary - 2017'!$E$6:$Q$42,MATCH('Charts - 5yr'!$X13,'Summary - 2017'!$E$6:$E$42,0),MATCH($B$2,'Summary - 2017'!$E$6:$Q$6,0))</f>
        <v>44140426.420855217</v>
      </c>
      <c r="AD13" s="373">
        <f t="shared" si="0"/>
        <v>-1.8723193126698456E-3</v>
      </c>
    </row>
    <row r="14" spans="2:31" ht="15.95" customHeight="1">
      <c r="V14" s="347"/>
      <c r="W14" s="363" t="s">
        <v>322</v>
      </c>
      <c r="X14" s="359" t="s">
        <v>297</v>
      </c>
      <c r="Y14" s="358">
        <f>INDEX('Summary - 2013'!$E$6:$Q$42,MATCH('Charts - 5yr'!$X14,'Summary - 2013'!$E$6:$E$42,0),MATCH($B$2,'Summary - 2013'!$E$6:$Q$6,0))</f>
        <v>2694467.2132430645</v>
      </c>
      <c r="Z14" s="358">
        <f>INDEX('Summary - 2014'!$E$6:$Q$43,MATCH('Charts - 5yr'!$X14,'Summary - 2014'!$E$6:$E$43,0),MATCH($B$2,'Summary - 2014'!$E$6:$Q$6,0))</f>
        <v>2074094.7699363541</v>
      </c>
      <c r="AA14" s="358">
        <f>INDEX('Summary - 2015'!$E$6:$Q$42,MATCH('Charts - 5yr'!$X14,'Summary - 2015'!$E$6:$E$42,0),MATCH($B$2,'Summary - 2015'!$E$6:$Q$6,0))</f>
        <v>1880556.9382224532</v>
      </c>
      <c r="AB14" s="358">
        <f>INDEX('Summary - 2016'!$E$6:$Q$41,MATCH('Charts - 5yr'!$X14,'Summary - 2016'!$E$6:$E$41,0),MATCH($B$2,'Summary - 2016'!$E$6:$Q$6,0))</f>
        <v>1955916.0049999999</v>
      </c>
      <c r="AC14" s="358">
        <f>INDEX('Summary - 2017'!$E$6:$Q$42,MATCH('Charts - 5yr'!$X14,'Summary - 2017'!$E$6:$E$42,0),MATCH($B$2,'Summary - 2017'!$E$6:$Q$6,0))</f>
        <v>2056688.746</v>
      </c>
      <c r="AD14" s="374">
        <f t="shared" si="0"/>
        <v>5.1522018707546691E-2</v>
      </c>
    </row>
    <row r="15" spans="2:31" ht="15.95" customHeight="1">
      <c r="V15" s="347"/>
      <c r="W15" s="363" t="s">
        <v>323</v>
      </c>
      <c r="X15" s="348" t="s">
        <v>251</v>
      </c>
      <c r="Y15" s="369">
        <f>INDEX('Summary - 2013'!$E$6:$Q$42,MATCH('Charts - 5yr'!$X15,'Summary - 2013'!$E$6:$E$42,0),MATCH($B$2,'Summary - 2013'!$E$6:$Q$6,0))</f>
        <v>6048306.3802728523</v>
      </c>
      <c r="Z15" s="369">
        <f>INDEX('Summary - 2014'!$E$6:$Q$43,MATCH('Charts - 5yr'!$X15,'Summary - 2014'!$E$6:$E$43,0),MATCH($B$2,'Summary - 2014'!$E$6:$Q$6,0))</f>
        <v>4796775.3059920901</v>
      </c>
      <c r="AA15" s="369">
        <f>INDEX('Summary - 2015'!$E$6:$Q$42,MATCH('Charts - 5yr'!$X15,'Summary - 2015'!$E$6:$E$42,0),MATCH($B$2,'Summary - 2015'!$E$6:$Q$6,0))</f>
        <v>7016612.3008531611</v>
      </c>
      <c r="AB15" s="369">
        <f>INDEX('Summary - 2016'!$E$6:$Q$41,MATCH('Charts - 5yr'!$X15,'Summary - 2016'!$E$6:$E$41,0),MATCH($B$2,'Summary - 2016'!$E$6:$Q$6,0))</f>
        <v>6568271.5926196743</v>
      </c>
      <c r="AC15" s="358">
        <f>INDEX('Summary - 2017'!$E$6:$Q$42,MATCH('Charts - 5yr'!$X15,'Summary - 2017'!$E$6:$E$42,0),MATCH($B$2,'Summary - 2017'!$E$6:$Q$6,0))</f>
        <v>6524536.9224534342</v>
      </c>
      <c r="AD15" s="373">
        <f t="shared" si="0"/>
        <v>-6.6584746914822857E-3</v>
      </c>
    </row>
    <row r="16" spans="2:31" ht="15.95" customHeight="1">
      <c r="V16" s="347"/>
      <c r="W16" s="363" t="s">
        <v>324</v>
      </c>
      <c r="X16" s="359" t="s">
        <v>378</v>
      </c>
      <c r="Y16" s="358" t="e">
        <f>INDEX('Summary - 2013'!$E$6:$Q$42,MATCH('Charts - 5yr'!$X16,'Summary - 2013'!$E$6:$E$42,0),MATCH($B$2,'Summary - 2013'!$E$6:$Q$6,0))</f>
        <v>#N/A</v>
      </c>
      <c r="Z16" s="358">
        <f>INDEX('Summary - 2014'!$E$6:$Q$43,MATCH('Charts - 5yr'!$X16,'Summary - 2014'!$E$6:$E$43,0),MATCH($B$2,'Summary - 2014'!$E$6:$Q$6,0))</f>
        <v>944913.67129792448</v>
      </c>
      <c r="AA16" s="358">
        <f>INDEX('Summary - 2015'!$E$6:$Q$42,MATCH('Charts - 5yr'!$X16,'Summary - 2015'!$E$6:$E$42,0),MATCH($B$2,'Summary - 2015'!$E$6:$Q$6,0))</f>
        <v>1106341.9472340001</v>
      </c>
      <c r="AB16" s="358">
        <f>INDEX('Summary - 2016'!$E$6:$Q$41,MATCH('Charts - 5yr'!$X16,'Summary - 2016'!$E$6:$E$41,0),MATCH($B$2,'Summary - 2016'!$E$6:$Q$6,0))</f>
        <v>946274.49300000002</v>
      </c>
      <c r="AC16" s="358">
        <f>INDEX('Summary - 2017'!$E$6:$Q$42,MATCH('Charts - 5yr'!$X16,'Summary - 2017'!$E$6:$E$42,0),MATCH($B$2,'Summary - 2017'!$E$6:$Q$6,0))</f>
        <v>914724.21100000001</v>
      </c>
      <c r="AD16" s="374">
        <f t="shared" si="0"/>
        <v>-3.3341575022248882E-2</v>
      </c>
    </row>
    <row r="17" spans="2:31" ht="15.95" customHeight="1">
      <c r="V17" s="347"/>
      <c r="W17" s="363" t="s">
        <v>393</v>
      </c>
      <c r="X17" s="348" t="s">
        <v>253</v>
      </c>
      <c r="Y17" s="369">
        <f>INDEX('Summary - 2013'!$E$6:$Q$42,MATCH('Charts - 5yr'!$X17,'Summary - 2013'!$E$6:$E$42,0),MATCH($B$2,'Summary - 2013'!$E$6:$Q$6,0))</f>
        <v>49556784.210087873</v>
      </c>
      <c r="Z17" s="369">
        <f>INDEX('Summary - 2014'!$E$6:$Q$43,MATCH('Charts - 5yr'!$X17,'Summary - 2014'!$E$6:$E$43,0),MATCH($B$2,'Summary - 2014'!$E$6:$Q$6,0))</f>
        <v>43413380.658571333</v>
      </c>
      <c r="AA17" s="369">
        <f>INDEX('Summary - 2015'!$E$6:$Q$42,MATCH('Charts - 5yr'!$X17,'Summary - 2015'!$E$6:$E$42,0),MATCH($B$2,'Summary - 2015'!$E$6:$Q$6,0))</f>
        <v>32792633.702105805</v>
      </c>
      <c r="AB17" s="369">
        <f>INDEX('Summary - 2016'!$E$6:$Q$41,MATCH('Charts - 5yr'!$X17,'Summary - 2016'!$E$6:$E$41,0),MATCH($B$2,'Summary - 2016'!$E$6:$Q$6,0))</f>
        <v>32208145.386675168</v>
      </c>
      <c r="AC17" s="358">
        <f>INDEX('Summary - 2017'!$E$6:$Q$42,MATCH('Charts - 5yr'!$X17,'Summary - 2017'!$E$6:$E$42,0),MATCH($B$2,'Summary - 2017'!$E$6:$Q$6,0))</f>
        <v>41862460.236911923</v>
      </c>
      <c r="AD17" s="373">
        <f t="shared" si="0"/>
        <v>0.29974761770141667</v>
      </c>
    </row>
    <row r="18" spans="2:31" ht="15.95" customHeight="1">
      <c r="V18" s="347"/>
      <c r="W18" s="363" t="s">
        <v>325</v>
      </c>
      <c r="X18" s="359" t="s">
        <v>255</v>
      </c>
      <c r="Y18" s="358">
        <f>INDEX('Summary - 2013'!$E$6:$Q$42,MATCH('Charts - 5yr'!$X18,'Summary - 2013'!$E$6:$E$42,0),MATCH($B$2,'Summary - 2013'!$E$6:$Q$6,0))</f>
        <v>24395138.554522105</v>
      </c>
      <c r="Z18" s="358">
        <f>INDEX('Summary - 2014'!$E$6:$Q$43,MATCH('Charts - 5yr'!$X18,'Summary - 2014'!$E$6:$E$43,0),MATCH($B$2,'Summary - 2014'!$E$6:$Q$6,0))</f>
        <v>32434761.032316126</v>
      </c>
      <c r="AA18" s="358">
        <f>INDEX('Summary - 2015'!$E$6:$Q$42,MATCH('Charts - 5yr'!$X18,'Summary - 2015'!$E$6:$E$42,0),MATCH($B$2,'Summary - 2015'!$E$6:$Q$6,0))</f>
        <v>30662128.021811843</v>
      </c>
      <c r="AB18" s="358">
        <f>INDEX('Summary - 2016'!$E$6:$Q$41,MATCH('Charts - 5yr'!$X18,'Summary - 2016'!$E$6:$E$41,0),MATCH($B$2,'Summary - 2016'!$E$6:$Q$6,0))</f>
        <v>23280312.066972472</v>
      </c>
      <c r="AC18" s="358">
        <f>INDEX('Summary - 2017'!$E$6:$Q$42,MATCH('Charts - 5yr'!$X18,'Summary - 2017'!$E$6:$E$42,0),MATCH($B$2,'Summary - 2017'!$E$6:$Q$6,0))</f>
        <v>20522902.369566504</v>
      </c>
      <c r="AD18" s="374">
        <f t="shared" si="0"/>
        <v>-0.11844384600487701</v>
      </c>
    </row>
    <row r="19" spans="2:31" ht="15.95" customHeight="1">
      <c r="V19" s="347"/>
      <c r="W19" s="363" t="s">
        <v>326</v>
      </c>
      <c r="X19" s="348" t="s">
        <v>299</v>
      </c>
      <c r="Y19" s="369">
        <f>INDEX('Summary - 2013'!$E$6:$Q$42,MATCH('Charts - 5yr'!$X19,'Summary - 2013'!$E$6:$E$42,0),MATCH($B$2,'Summary - 2013'!$E$6:$Q$6,0))</f>
        <v>27556575.86131496</v>
      </c>
      <c r="Z19" s="369">
        <f>INDEX('Summary - 2014'!$E$6:$Q$43,MATCH('Charts - 5yr'!$X19,'Summary - 2014'!$E$6:$E$43,0),MATCH($B$2,'Summary - 2014'!$E$6:$Q$6,0))</f>
        <v>28472574.364551596</v>
      </c>
      <c r="AA19" s="369">
        <f>INDEX('Summary - 2015'!$E$6:$Q$42,MATCH('Charts - 5yr'!$X19,'Summary - 2015'!$E$6:$E$42,0),MATCH($B$2,'Summary - 2015'!$E$6:$Q$6,0))</f>
        <v>29353770.151653253</v>
      </c>
      <c r="AB19" s="369">
        <f>INDEX('Summary - 2016'!$E$6:$Q$41,MATCH('Charts - 5yr'!$X19,'Summary - 2016'!$E$6:$E$41,0),MATCH($B$2,'Summary - 2016'!$E$6:$Q$6,0))</f>
        <v>25553212.756817378</v>
      </c>
      <c r="AC19" s="358">
        <f>INDEX('Summary - 2017'!$E$6:$Q$42,MATCH('Charts - 5yr'!$X19,'Summary - 2017'!$E$6:$E$42,0),MATCH($B$2,'Summary - 2017'!$E$6:$Q$6,0))</f>
        <v>25733367.812578127</v>
      </c>
      <c r="AD19" s="373">
        <f t="shared" si="0"/>
        <v>7.0501919846726047E-3</v>
      </c>
    </row>
    <row r="20" spans="2:31" ht="15.95" customHeight="1">
      <c r="V20" s="347"/>
      <c r="W20" s="363" t="s">
        <v>327</v>
      </c>
      <c r="X20" s="359" t="s">
        <v>257</v>
      </c>
      <c r="Y20" s="358">
        <f>INDEX('Summary - 2013'!$E$6:$Q$42,MATCH('Charts - 5yr'!$X20,'Summary - 2013'!$E$6:$E$42,0),MATCH($B$2,'Summary - 2013'!$E$6:$Q$6,0))</f>
        <v>20175277</v>
      </c>
      <c r="Z20" s="358">
        <f>INDEX('Summary - 2014'!$E$6:$Q$43,MATCH('Charts - 5yr'!$X20,'Summary - 2014'!$E$6:$E$43,0),MATCH($B$2,'Summary - 2014'!$E$6:$Q$6,0))</f>
        <v>22645227.82505478</v>
      </c>
      <c r="AA20" s="358">
        <f>INDEX('Summary - 2015'!$E$6:$Q$42,MATCH('Charts - 5yr'!$X20,'Summary - 2015'!$E$6:$E$42,0),MATCH($B$2,'Summary - 2015'!$E$6:$Q$6,0))</f>
        <v>29391100.839086857</v>
      </c>
      <c r="AB20" s="358">
        <f>INDEX('Summary - 2016'!$E$6:$Q$41,MATCH('Charts - 5yr'!$X20,'Summary - 2016'!$E$6:$E$41,0),MATCH($B$2,'Summary - 2016'!$E$6:$Q$6,0))</f>
        <v>28460779.316736545</v>
      </c>
      <c r="AC20" s="358">
        <f>INDEX('Summary - 2017'!$E$6:$Q$42,MATCH('Charts - 5yr'!$X20,'Summary - 2017'!$E$6:$E$42,0),MATCH($B$2,'Summary - 2017'!$E$6:$Q$6,0))</f>
        <v>27393632.487020269</v>
      </c>
      <c r="AD20" s="374">
        <f t="shared" si="0"/>
        <v>-3.7495348171605936E-2</v>
      </c>
    </row>
    <row r="21" spans="2:31" ht="15.95" customHeight="1">
      <c r="V21" s="347"/>
      <c r="W21" s="363" t="s">
        <v>328</v>
      </c>
      <c r="X21" s="348" t="s">
        <v>259</v>
      </c>
      <c r="Y21" s="369">
        <f>INDEX('Summary - 2013'!$E$6:$Q$42,MATCH('Charts - 5yr'!$X21,'Summary - 2013'!$E$6:$E$42,0),MATCH($B$2,'Summary - 2013'!$E$6:$Q$6,0))</f>
        <v>5347472.2594455341</v>
      </c>
      <c r="Z21" s="369">
        <f>INDEX('Summary - 2014'!$E$6:$Q$43,MATCH('Charts - 5yr'!$X21,'Summary - 2014'!$E$6:$E$43,0),MATCH($B$2,'Summary - 2014'!$E$6:$Q$6,0))</f>
        <v>8889415.5088401809</v>
      </c>
      <c r="AA21" s="369">
        <f>INDEX('Summary - 2015'!$E$6:$Q$42,MATCH('Charts - 5yr'!$X21,'Summary - 2015'!$E$6:$E$42,0),MATCH($B$2,'Summary - 2015'!$E$6:$Q$6,0))</f>
        <v>14275835.543544147</v>
      </c>
      <c r="AB21" s="369">
        <f>INDEX('Summary - 2016'!$E$6:$Q$41,MATCH('Charts - 5yr'!$X21,'Summary - 2016'!$E$6:$E$41,0),MATCH($B$2,'Summary - 2016'!$E$6:$Q$6,0))</f>
        <v>5661405.9591583554</v>
      </c>
      <c r="AC21" s="358">
        <f>INDEX('Summary - 2017'!$E$6:$Q$42,MATCH('Charts - 5yr'!$X21,'Summary - 2017'!$E$6:$E$42,0),MATCH($B$2,'Summary - 2017'!$E$6:$Q$6,0))</f>
        <v>5857924.7414706554</v>
      </c>
      <c r="AD21" s="373">
        <f t="shared" si="0"/>
        <v>3.4712010361029666E-2</v>
      </c>
    </row>
    <row r="22" spans="2:31" ht="15.95" customHeight="1">
      <c r="V22" s="347"/>
      <c r="W22" s="360"/>
      <c r="X22" s="359" t="s">
        <v>261</v>
      </c>
      <c r="Y22" s="358">
        <f>INDEX('Summary - 2013'!$E$6:$Q$42,MATCH('Charts - 5yr'!$X22,'Summary - 2013'!$E$6:$E$42,0),MATCH($B$2,'Summary - 2013'!$E$6:$Q$6,0))</f>
        <v>290406.17210109666</v>
      </c>
      <c r="Z22" s="358">
        <f>INDEX('Summary - 2014'!$E$6:$Q$43,MATCH('Charts - 5yr'!$X22,'Summary - 2014'!$E$6:$E$43,0),MATCH($B$2,'Summary - 2014'!$E$6:$Q$6,0))</f>
        <v>327370.87031271099</v>
      </c>
      <c r="AA22" s="358">
        <f>INDEX('Summary - 2015'!$E$6:$Q$42,MATCH('Charts - 5yr'!$X22,'Summary - 2015'!$E$6:$E$42,0),MATCH($B$2,'Summary - 2015'!$E$6:$Q$6,0))</f>
        <v>592554.29048925883</v>
      </c>
      <c r="AB22" s="358">
        <f>INDEX('Summary - 2016'!$E$6:$Q$41,MATCH('Charts - 5yr'!$X22,'Summary - 2016'!$E$6:$E$41,0),MATCH($B$2,'Summary - 2016'!$E$6:$Q$6,0))</f>
        <v>581466.32520291442</v>
      </c>
      <c r="AC22" s="358">
        <f>INDEX('Summary - 2017'!$E$6:$Q$42,MATCH('Charts - 5yr'!$X22,'Summary - 2017'!$E$6:$E$42,0),MATCH($B$2,'Summary - 2017'!$E$6:$Q$6,0))</f>
        <v>653220.86445979599</v>
      </c>
      <c r="AD22" s="374">
        <f t="shared" si="0"/>
        <v>0.12340274259535389</v>
      </c>
    </row>
    <row r="23" spans="2:31" s="273" customFormat="1" ht="15.95" customHeight="1"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353"/>
      <c r="W23" s="362"/>
      <c r="X23" s="348" t="s">
        <v>301</v>
      </c>
      <c r="Y23" s="369">
        <f>INDEX('Summary - 2013'!$E$6:$Q$42,MATCH('Charts - 5yr'!$X23,'Summary - 2013'!$E$6:$E$42,0),MATCH($B$2,'Summary - 2013'!$E$6:$Q$6,0))</f>
        <v>164892429.8037473</v>
      </c>
      <c r="Z23" s="369">
        <f>INDEX('Summary - 2014'!$E$6:$Q$43,MATCH('Charts - 5yr'!$X23,'Summary - 2014'!$E$6:$E$43,0),MATCH($B$2,'Summary - 2014'!$E$6:$Q$6,0))</f>
        <v>135495731.89599133</v>
      </c>
      <c r="AA23" s="369">
        <f>INDEX('Summary - 2015'!$E$6:$Q$42,MATCH('Charts - 5yr'!$X23,'Summary - 2015'!$E$6:$E$42,0),MATCH($B$2,'Summary - 2015'!$E$6:$Q$6,0))</f>
        <v>112106156.05240008</v>
      </c>
      <c r="AB23" s="369">
        <f>INDEX('Summary - 2016'!$E$6:$Q$41,MATCH('Charts - 5yr'!$X23,'Summary - 2016'!$E$6:$E$41,0),MATCH($B$2,'Summary - 2016'!$E$6:$Q$6,0))</f>
        <v>100915914.24457067</v>
      </c>
      <c r="AC23" s="358">
        <f>INDEX('Summary - 2017'!$E$6:$Q$42,MATCH('Charts - 5yr'!$X23,'Summary - 2017'!$E$6:$E$42,0),MATCH($B$2,'Summary - 2017'!$E$6:$Q$6,0))</f>
        <v>96093441.395061776</v>
      </c>
      <c r="AD23" s="373">
        <f t="shared" si="0"/>
        <v>-4.7787040186957896E-2</v>
      </c>
      <c r="AE23" s="364"/>
    </row>
    <row r="24" spans="2:31" ht="15.95" customHeight="1">
      <c r="V24" s="347"/>
      <c r="W24" s="360"/>
      <c r="X24" s="359" t="s">
        <v>263</v>
      </c>
      <c r="Y24" s="358">
        <f>INDEX('Summary - 2013'!$E$6:$Q$42,MATCH('Charts - 5yr'!$X24,'Summary - 2013'!$E$6:$E$42,0),MATCH($B$2,'Summary - 2013'!$E$6:$Q$6,0))</f>
        <v>13245970.683315551</v>
      </c>
      <c r="Z24" s="358">
        <f>INDEX('Summary - 2014'!$E$6:$Q$43,MATCH('Charts - 5yr'!$X24,'Summary - 2014'!$E$6:$E$43,0),MATCH($B$2,'Summary - 2014'!$E$6:$Q$6,0))</f>
        <v>7448913.8067882126</v>
      </c>
      <c r="AA24" s="358">
        <f>INDEX('Summary - 2015'!$E$6:$Q$42,MATCH('Charts - 5yr'!$X24,'Summary - 2015'!$E$6:$E$42,0),MATCH($B$2,'Summary - 2015'!$E$6:$Q$6,0))</f>
        <v>23275469.052846469</v>
      </c>
      <c r="AB24" s="358">
        <f>INDEX('Summary - 2016'!$E$6:$Q$41,MATCH('Charts - 5yr'!$X24,'Summary - 2016'!$E$6:$E$41,0),MATCH($B$2,'Summary - 2016'!$E$6:$Q$6,0))</f>
        <v>15841365.085250624</v>
      </c>
      <c r="AC24" s="358">
        <f>INDEX('Summary - 2017'!$E$6:$Q$42,MATCH('Charts - 5yr'!$X24,'Summary - 2017'!$E$6:$E$42,0),MATCH($B$2,'Summary - 2017'!$E$6:$Q$6,0))</f>
        <v>14445786.573700964</v>
      </c>
      <c r="AD24" s="374">
        <f t="shared" si="0"/>
        <v>-8.8097111835963915E-2</v>
      </c>
    </row>
    <row r="25" spans="2:31" ht="15.95" customHeight="1">
      <c r="V25" s="347"/>
      <c r="W25" s="360"/>
      <c r="X25" s="348" t="s">
        <v>303</v>
      </c>
      <c r="Y25" s="369">
        <f>INDEX('Summary - 2013'!$E$6:$Q$42,MATCH('Charts - 5yr'!$X25,'Summary - 2013'!$E$6:$E$42,0),MATCH($B$2,'Summary - 2013'!$E$6:$Q$6,0))</f>
        <v>4100120.248890148</v>
      </c>
      <c r="Z25" s="369">
        <f>INDEX('Summary - 2014'!$E$6:$Q$43,MATCH('Charts - 5yr'!$X25,'Summary - 2014'!$E$6:$E$43,0),MATCH($B$2,'Summary - 2014'!$E$6:$Q$6,0))</f>
        <v>4687097.4666340249</v>
      </c>
      <c r="AA25" s="369">
        <f>INDEX('Summary - 2015'!$E$6:$Q$42,MATCH('Charts - 5yr'!$X25,'Summary - 2015'!$E$6:$E$42,0),MATCH($B$2,'Summary - 2015'!$E$6:$Q$6,0))</f>
        <v>5057101.8664349308</v>
      </c>
      <c r="AB25" s="369">
        <f>INDEX('Summary - 2016'!$E$6:$Q$41,MATCH('Charts - 5yr'!$X25,'Summary - 2016'!$E$6:$E$41,0),MATCH($B$2,'Summary - 2016'!$E$6:$Q$6,0))</f>
        <v>6354518.1538570002</v>
      </c>
      <c r="AC25" s="358">
        <f>INDEX('Summary - 2017'!$E$6:$Q$42,MATCH('Charts - 5yr'!$X25,'Summary - 2017'!$E$6:$E$42,0),MATCH($B$2,'Summary - 2017'!$E$6:$Q$6,0))</f>
        <v>6692884.0611640001</v>
      </c>
      <c r="AD25" s="373">
        <f t="shared" si="0"/>
        <v>5.3248082563368326E-2</v>
      </c>
    </row>
    <row r="26" spans="2:31" ht="15.95" customHeight="1">
      <c r="V26" s="347"/>
      <c r="W26" s="347"/>
      <c r="X26" s="359" t="s">
        <v>264</v>
      </c>
      <c r="Y26" s="358">
        <f>INDEX('Summary - 2013'!$E$6:$Q$42,MATCH('Charts - 5yr'!$X26,'Summary - 2013'!$E$6:$E$42,0),MATCH($B$2,'Summary - 2013'!$E$6:$Q$6,0))</f>
        <v>5888810.952071025</v>
      </c>
      <c r="Z26" s="358">
        <f>INDEX('Summary - 2014'!$E$6:$Q$43,MATCH('Charts - 5yr'!$X26,'Summary - 2014'!$E$6:$E$43,0),MATCH($B$2,'Summary - 2014'!$E$6:$Q$6,0))</f>
        <v>6934584.4781486355</v>
      </c>
      <c r="AA26" s="358">
        <f>INDEX('Summary - 2015'!$E$6:$Q$42,MATCH('Charts - 5yr'!$X26,'Summary - 2015'!$E$6:$E$42,0),MATCH($B$2,'Summary - 2015'!$E$6:$Q$6,0))</f>
        <v>10834162.050528999</v>
      </c>
      <c r="AB26" s="358">
        <f>INDEX('Summary - 2016'!$E$6:$Q$41,MATCH('Charts - 5yr'!$X26,'Summary - 2016'!$E$6:$E$41,0),MATCH($B$2,'Summary - 2016'!$E$6:$Q$6,0))</f>
        <v>6743905.5389999999</v>
      </c>
      <c r="AC26" s="358">
        <f>INDEX('Summary - 2017'!$E$6:$Q$42,MATCH('Charts - 5yr'!$X26,'Summary - 2017'!$E$6:$E$42,0),MATCH($B$2,'Summary - 2017'!$E$6:$Q$6,0))</f>
        <v>8018405.5640000002</v>
      </c>
      <c r="AD26" s="374">
        <f t="shared" si="0"/>
        <v>0.18898545028983094</v>
      </c>
    </row>
    <row r="27" spans="2:31" ht="15.95" customHeight="1">
      <c r="V27" s="347"/>
      <c r="W27" s="347"/>
      <c r="X27" s="348" t="s">
        <v>267</v>
      </c>
      <c r="Y27" s="369">
        <f>INDEX('Summary - 2013'!$E$6:$Q$42,MATCH('Charts - 5yr'!$X27,'Summary - 2013'!$E$6:$E$42,0),MATCH($B$2,'Summary - 2013'!$E$6:$Q$6,0))</f>
        <v>12918112.16156131</v>
      </c>
      <c r="Z27" s="369">
        <f>INDEX('Summary - 2014'!$E$6:$Q$43,MATCH('Charts - 5yr'!$X27,'Summary - 2014'!$E$6:$E$43,0),MATCH($B$2,'Summary - 2014'!$E$6:$Q$6,0))</f>
        <v>10942048.072190708</v>
      </c>
      <c r="AA27" s="369">
        <f>INDEX('Summary - 2015'!$E$6:$Q$42,MATCH('Charts - 5yr'!$X27,'Summary - 2015'!$E$6:$E$42,0),MATCH($B$2,'Summary - 2015'!$E$6:$Q$6,0))</f>
        <v>12033542.969189277</v>
      </c>
      <c r="AB27" s="369">
        <f>INDEX('Summary - 2016'!$E$6:$Q$41,MATCH('Charts - 5yr'!$X27,'Summary - 2016'!$E$6:$E$41,0),MATCH($B$2,'Summary - 2016'!$E$6:$Q$6,0))</f>
        <v>11568547.04927054</v>
      </c>
      <c r="AC27" s="358">
        <f>INDEX('Summary - 2017'!$E$6:$Q$42,MATCH('Charts - 5yr'!$X27,'Summary - 2017'!$E$6:$E$42,0),MATCH($B$2,'Summary - 2017'!$E$6:$Q$6,0))</f>
        <v>8651812.2899641711</v>
      </c>
      <c r="AD27" s="373">
        <f t="shared" si="0"/>
        <v>-0.25212628231393031</v>
      </c>
    </row>
    <row r="28" spans="2:31" ht="15.95" customHeight="1">
      <c r="V28" s="347"/>
      <c r="W28" s="347"/>
      <c r="X28" s="359" t="s">
        <v>305</v>
      </c>
      <c r="Y28" s="358">
        <f>INDEX('Summary - 2013'!$E$6:$Q$42,MATCH('Charts - 5yr'!$X28,'Summary - 2013'!$E$6:$E$42,0),MATCH($B$2,'Summary - 2013'!$E$6:$Q$6,0))</f>
        <v>2116724.6141202315</v>
      </c>
      <c r="Z28" s="358">
        <f>INDEX('Summary - 2014'!$E$6:$Q$43,MATCH('Charts - 5yr'!$X28,'Summary - 2014'!$E$6:$E$43,0),MATCH($B$2,'Summary - 2014'!$E$6:$Q$6,0))</f>
        <v>3159307.1994127496</v>
      </c>
      <c r="AA28" s="358" t="e">
        <f>INDEX('Summary - 2015'!$E$6:$Q$42,MATCH('Charts - 5yr'!$X28,'Summary - 2015'!$E$6:$E$42,0),MATCH($B$2,'Summary - 2015'!$E$6:$Q$6,0))</f>
        <v>#N/A</v>
      </c>
      <c r="AB28" s="358" t="e">
        <f>INDEX('Summary - 2016'!$E$6:$Q$41,MATCH('Charts - 5yr'!$X28,'Summary - 2016'!$E$6:$E$41,0),MATCH($B$2,'Summary - 2016'!$E$6:$Q$6,0))</f>
        <v>#N/A</v>
      </c>
      <c r="AC28" s="358" t="e">
        <f>INDEX('Summary - 2017'!$E$6:$Q$42,MATCH('Charts - 5yr'!$X28,'Summary - 2017'!$E$6:$E$42,0),MATCH($B$2,'Summary - 2017'!$E$6:$Q$6,0))</f>
        <v>#N/A</v>
      </c>
      <c r="AD28" s="374" t="str">
        <f t="shared" si="0"/>
        <v/>
      </c>
    </row>
    <row r="29" spans="2:31" ht="15.95" customHeight="1">
      <c r="V29" s="347"/>
      <c r="W29" s="347"/>
      <c r="X29" s="348" t="s">
        <v>269</v>
      </c>
      <c r="Y29" s="369">
        <f>INDEX('Summary - 2013'!$E$6:$Q$42,MATCH('Charts - 5yr'!$X29,'Summary - 2013'!$E$6:$E$42,0),MATCH($B$2,'Summary - 2013'!$E$6:$Q$6,0))</f>
        <v>56572184.993503354</v>
      </c>
      <c r="Z29" s="369">
        <f>INDEX('Summary - 2014'!$E$6:$Q$43,MATCH('Charts - 5yr'!$X29,'Summary - 2014'!$E$6:$E$43,0),MATCH($B$2,'Summary - 2014'!$E$6:$Q$6,0))</f>
        <v>73504639.543566108</v>
      </c>
      <c r="AA29" s="369">
        <f>INDEX('Summary - 2015'!$E$6:$Q$42,MATCH('Charts - 5yr'!$X29,'Summary - 2015'!$E$6:$E$42,0),MATCH($B$2,'Summary - 2015'!$E$6:$Q$6,0))</f>
        <v>82344110.621764854</v>
      </c>
      <c r="AB29" s="369">
        <f>INDEX('Summary - 2016'!$E$6:$Q$41,MATCH('Charts - 5yr'!$X29,'Summary - 2016'!$E$6:$E$41,0),MATCH($B$2,'Summary - 2016'!$E$6:$Q$6,0))</f>
        <v>91931997.035682753</v>
      </c>
      <c r="AC29" s="358">
        <f>INDEX('Summary - 2017'!$E$6:$Q$42,MATCH('Charts - 5yr'!$X29,'Summary - 2017'!$E$6:$E$42,0),MATCH($B$2,'Summary - 2017'!$E$6:$Q$6,0))</f>
        <v>84732260.854291812</v>
      </c>
      <c r="AD29" s="373">
        <f t="shared" si="0"/>
        <v>-7.8315890152983569E-2</v>
      </c>
    </row>
    <row r="30" spans="2:31" ht="15.95" customHeight="1">
      <c r="V30" s="347"/>
      <c r="W30" s="347"/>
      <c r="X30" s="359" t="s">
        <v>271</v>
      </c>
      <c r="Y30" s="358">
        <f>INDEX('Summary - 2013'!$E$6:$Q$42,MATCH('Charts - 5yr'!$X30,'Summary - 2013'!$E$6:$E$42,0),MATCH($B$2,'Summary - 2013'!$E$6:$Q$6,0))</f>
        <v>19088070.55060555</v>
      </c>
      <c r="Z30" s="358">
        <f>INDEX('Summary - 2014'!$E$6:$Q$43,MATCH('Charts - 5yr'!$X30,'Summary - 2014'!$E$6:$E$43,0),MATCH($B$2,'Summary - 2014'!$E$6:$Q$6,0))</f>
        <v>20698585.693227395</v>
      </c>
      <c r="AA30" s="358">
        <f>INDEX('Summary - 2015'!$E$6:$Q$42,MATCH('Charts - 5yr'!$X30,'Summary - 2015'!$E$6:$E$42,0),MATCH($B$2,'Summary - 2015'!$E$6:$Q$6,0))</f>
        <v>21107558.896766856</v>
      </c>
      <c r="AB30" s="358">
        <f>INDEX('Summary - 2016'!$E$6:$Q$41,MATCH('Charts - 5yr'!$X30,'Summary - 2016'!$E$6:$E$41,0),MATCH($B$2,'Summary - 2016'!$E$6:$Q$6,0))</f>
        <v>23947957</v>
      </c>
      <c r="AC30" s="358">
        <f>INDEX('Summary - 2017'!$E$6:$Q$42,MATCH('Charts - 5yr'!$X30,'Summary - 2017'!$E$6:$E$42,0),MATCH($B$2,'Summary - 2017'!$E$6:$Q$6,0))</f>
        <v>26954151.210420217</v>
      </c>
      <c r="AD30" s="374">
        <f t="shared" si="0"/>
        <v>0.12553029932449844</v>
      </c>
    </row>
    <row r="31" spans="2:31" ht="15.95" customHeight="1">
      <c r="V31" s="347"/>
      <c r="W31" s="347"/>
      <c r="X31" s="348" t="s">
        <v>272</v>
      </c>
      <c r="Y31" s="369">
        <f>INDEX('Summary - 2013'!$E$6:$Q$42,MATCH('Charts - 5yr'!$X31,'Summary - 2013'!$E$6:$E$42,0),MATCH($B$2,'Summary - 2013'!$E$6:$Q$6,0))</f>
        <v>10485571.55860276</v>
      </c>
      <c r="Z31" s="369">
        <f>INDEX('Summary - 2014'!$E$6:$Q$43,MATCH('Charts - 5yr'!$X31,'Summary - 2014'!$E$6:$E$43,0),MATCH($B$2,'Summary - 2014'!$E$6:$Q$6,0))</f>
        <v>10162252.837274386</v>
      </c>
      <c r="AA31" s="369">
        <f>INDEX('Summary - 2015'!$E$6:$Q$42,MATCH('Charts - 5yr'!$X31,'Summary - 2015'!$E$6:$E$42,0),MATCH($B$2,'Summary - 2015'!$E$6:$Q$6,0))</f>
        <v>10376230.252076643</v>
      </c>
      <c r="AB31" s="369">
        <f>INDEX('Summary - 2016'!$E$6:$Q$41,MATCH('Charts - 5yr'!$X31,'Summary - 2016'!$E$6:$E$41,0),MATCH($B$2,'Summary - 2016'!$E$6:$Q$6,0))</f>
        <v>10828680.92083698</v>
      </c>
      <c r="AC31" s="358">
        <f>INDEX('Summary - 2017'!$E$6:$Q$42,MATCH('Charts - 5yr'!$X31,'Summary - 2017'!$E$6:$E$42,0),MATCH($B$2,'Summary - 2017'!$E$6:$Q$6,0))</f>
        <v>10294598.201533144</v>
      </c>
      <c r="AD31" s="373">
        <f t="shared" si="0"/>
        <v>-4.9321124447958553E-2</v>
      </c>
    </row>
    <row r="32" spans="2:31" ht="15.95" customHeight="1">
      <c r="V32" s="347"/>
      <c r="W32" s="347"/>
      <c r="X32" s="359" t="s">
        <v>274</v>
      </c>
      <c r="Y32" s="358">
        <f>INDEX('Summary - 2013'!$E$6:$Q$42,MATCH('Charts - 5yr'!$X32,'Summary - 2013'!$E$6:$E$42,0),MATCH($B$2,'Summary - 2013'!$E$6:$Q$6,0))</f>
        <v>4124870.8889150168</v>
      </c>
      <c r="Z32" s="358">
        <f>INDEX('Summary - 2014'!$E$6:$Q$43,MATCH('Charts - 5yr'!$X32,'Summary - 2014'!$E$6:$E$43,0),MATCH($B$2,'Summary - 2014'!$E$6:$Q$6,0))</f>
        <v>5024857.4784810441</v>
      </c>
      <c r="AA32" s="358">
        <f>INDEX('Summary - 2015'!$E$6:$Q$42,MATCH('Charts - 5yr'!$X32,'Summary - 2015'!$E$6:$E$42,0),MATCH($B$2,'Summary - 2015'!$E$6:$Q$6,0))</f>
        <v>4913726</v>
      </c>
      <c r="AB32" s="358">
        <f>INDEX('Summary - 2016'!$E$6:$Q$41,MATCH('Charts - 5yr'!$X32,'Summary - 2016'!$E$6:$E$41,0),MATCH($B$2,'Summary - 2016'!$E$6:$Q$6,0))</f>
        <v>3978800.5844126865</v>
      </c>
      <c r="AC32" s="358">
        <f>INDEX('Summary - 2017'!$E$6:$Q$42,MATCH('Charts - 5yr'!$X32,'Summary - 2017'!$E$6:$E$42,0),MATCH($B$2,'Summary - 2017'!$E$6:$Q$6,0))</f>
        <v>4057329.4087167801</v>
      </c>
      <c r="AD32" s="374">
        <f t="shared" si="0"/>
        <v>1.973680827627744E-2</v>
      </c>
    </row>
    <row r="33" spans="2:31" ht="15.95" customHeight="1">
      <c r="V33" s="347"/>
      <c r="W33" s="347"/>
      <c r="X33" s="348" t="s">
        <v>275</v>
      </c>
      <c r="Y33" s="369">
        <f>INDEX('Summary - 2013'!$E$6:$Q$42,MATCH('Charts - 5yr'!$X33,'Summary - 2013'!$E$6:$E$42,0),MATCH($B$2,'Summary - 2013'!$E$6:$Q$6,0))</f>
        <v>2376029.2774501103</v>
      </c>
      <c r="Z33" s="369">
        <f>INDEX('Summary - 2014'!$E$6:$Q$43,MATCH('Charts - 5yr'!$X33,'Summary - 2014'!$E$6:$E$43,0),MATCH($B$2,'Summary - 2014'!$E$6:$Q$6,0))</f>
        <v>2688873.8371085892</v>
      </c>
      <c r="AA33" s="369">
        <f>INDEX('Summary - 2015'!$E$6:$Q$42,MATCH('Charts - 5yr'!$X33,'Summary - 2015'!$E$6:$E$42,0),MATCH($B$2,'Summary - 2015'!$E$6:$Q$6,0))</f>
        <v>2760423.2301938133</v>
      </c>
      <c r="AB33" s="369">
        <f>INDEX('Summary - 2016'!$E$6:$Q$41,MATCH('Charts - 5yr'!$X33,'Summary - 2016'!$E$6:$E$41,0),MATCH($B$2,'Summary - 2016'!$E$6:$Q$6,0))</f>
        <v>2550528.1902901651</v>
      </c>
      <c r="AC33" s="358">
        <f>INDEX('Summary - 2017'!$E$6:$Q$42,MATCH('Charts - 5yr'!$X33,'Summary - 2017'!$E$6:$E$42,0),MATCH($B$2,'Summary - 2017'!$E$6:$Q$6,0))</f>
        <v>1542047.2940304966</v>
      </c>
      <c r="AD33" s="373">
        <f t="shared" si="0"/>
        <v>-0.3954008036840938</v>
      </c>
    </row>
    <row r="34" spans="2:31" ht="15.95" customHeight="1">
      <c r="V34" s="347"/>
      <c r="W34" s="347"/>
      <c r="X34" s="359" t="s">
        <v>306</v>
      </c>
      <c r="Y34" s="358">
        <f>INDEX('Summary - 2013'!$E$6:$Q$42,MATCH('Charts - 5yr'!$X34,'Summary - 2013'!$E$6:$E$42,0),MATCH($B$2,'Summary - 2013'!$E$6:$Q$6,0))</f>
        <v>4615120.8438748792</v>
      </c>
      <c r="Z34" s="358">
        <f>INDEX('Summary - 2014'!$E$6:$Q$43,MATCH('Charts - 5yr'!$X34,'Summary - 2014'!$E$6:$E$43,0),MATCH($B$2,'Summary - 2014'!$E$6:$Q$6,0))</f>
        <v>4461538.7374079162</v>
      </c>
      <c r="AA34" s="358">
        <f>INDEX('Summary - 2015'!$E$6:$Q$42,MATCH('Charts - 5yr'!$X34,'Summary - 2015'!$E$6:$E$42,0),MATCH($B$2,'Summary - 2015'!$E$6:$Q$6,0))</f>
        <v>4863762.8861539047</v>
      </c>
      <c r="AB34" s="358">
        <f>INDEX('Summary - 2016'!$E$6:$Q$41,MATCH('Charts - 5yr'!$X34,'Summary - 2016'!$E$6:$E$41,0),MATCH($B$2,'Summary - 2016'!$E$6:$Q$6,0))</f>
        <v>4540795.6113879997</v>
      </c>
      <c r="AC34" s="358">
        <f>INDEX('Summary - 2017'!$E$6:$Q$42,MATCH('Charts - 5yr'!$X34,'Summary - 2017'!$E$6:$E$42,0),MATCH($B$2,'Summary - 2017'!$E$6:$Q$6,0))</f>
        <v>4918238.5533699999</v>
      </c>
      <c r="AD34" s="374">
        <f t="shared" si="0"/>
        <v>8.3122645079069191E-2</v>
      </c>
    </row>
    <row r="35" spans="2:31" ht="15.95" customHeight="1">
      <c r="V35" s="347"/>
      <c r="W35" s="347"/>
      <c r="X35" s="348" t="s">
        <v>277</v>
      </c>
      <c r="Y35" s="369">
        <f>INDEX('Summary - 2013'!$E$6:$Q$42,MATCH('Charts - 5yr'!$X35,'Summary - 2013'!$E$6:$E$42,0),MATCH($B$2,'Summary - 2013'!$E$6:$Q$6,0))</f>
        <v>32207618.697860066</v>
      </c>
      <c r="Z35" s="369">
        <f>INDEX('Summary - 2014'!$E$6:$Q$43,MATCH('Charts - 5yr'!$X35,'Summary - 2014'!$E$6:$E$43,0),MATCH($B$2,'Summary - 2014'!$E$6:$Q$6,0))</f>
        <v>36204728.355816267</v>
      </c>
      <c r="AA35" s="369">
        <f>INDEX('Summary - 2015'!$E$6:$Q$42,MATCH('Charts - 5yr'!$X35,'Summary - 2015'!$E$6:$E$42,0),MATCH($B$2,'Summary - 2015'!$E$6:$Q$6,0))</f>
        <v>38101224.882521398</v>
      </c>
      <c r="AB35" s="369">
        <f>INDEX('Summary - 2016'!$E$6:$Q$41,MATCH('Charts - 5yr'!$X35,'Summary - 2016'!$E$6:$E$41,0),MATCH($B$2,'Summary - 2016'!$E$6:$Q$6,0))</f>
        <v>22342898.68821593</v>
      </c>
      <c r="AC35" s="358">
        <f>INDEX('Summary - 2017'!$E$6:$Q$42,MATCH('Charts - 5yr'!$X35,'Summary - 2017'!$E$6:$E$42,0),MATCH($B$2,'Summary - 2017'!$E$6:$Q$6,0))</f>
        <v>13760547.999821348</v>
      </c>
      <c r="AD35" s="373">
        <f t="shared" si="0"/>
        <v>-0.38411984085668693</v>
      </c>
    </row>
    <row r="36" spans="2:31" ht="15.95" customHeight="1">
      <c r="V36" s="347"/>
      <c r="W36" s="347"/>
      <c r="X36" s="359" t="s">
        <v>279</v>
      </c>
      <c r="Y36" s="358">
        <f>INDEX('Summary - 2013'!$E$6:$Q$42,MATCH('Charts - 5yr'!$X36,'Summary - 2013'!$E$6:$E$42,0),MATCH($B$2,'Summary - 2013'!$E$6:$Q$6,0))</f>
        <v>1021557.7089330708</v>
      </c>
      <c r="Z36" s="358">
        <f>INDEX('Summary - 2014'!$E$6:$Q$43,MATCH('Charts - 5yr'!$X36,'Summary - 2014'!$E$6:$E$43,0),MATCH($B$2,'Summary - 2014'!$E$6:$Q$6,0))</f>
        <v>407980.9492353088</v>
      </c>
      <c r="AA36" s="358">
        <f>INDEX('Summary - 2015'!$E$6:$Q$42,MATCH('Charts - 5yr'!$X36,'Summary - 2015'!$E$6:$E$42,0),MATCH($B$2,'Summary - 2015'!$E$6:$Q$6,0))</f>
        <v>397856.81407590985</v>
      </c>
      <c r="AB36" s="358">
        <f>INDEX('Summary - 2016'!$E$6:$Q$41,MATCH('Charts - 5yr'!$X36,'Summary - 2016'!$E$6:$E$41,0),MATCH($B$2,'Summary - 2016'!$E$6:$Q$6,0))</f>
        <v>710263.95388076035</v>
      </c>
      <c r="AC36" s="358">
        <f>INDEX('Summary - 2017'!$E$6:$Q$42,MATCH('Charts - 5yr'!$X36,'Summary - 2017'!$E$6:$E$42,0),MATCH($B$2,'Summary - 2017'!$E$6:$Q$6,0))</f>
        <v>719820.61240996723</v>
      </c>
      <c r="AD36" s="374">
        <f t="shared" si="0"/>
        <v>1.3455080293728772E-2</v>
      </c>
    </row>
    <row r="37" spans="2:31" ht="15.95" customHeight="1">
      <c r="V37" s="347"/>
      <c r="W37" s="347"/>
      <c r="X37" s="348" t="s">
        <v>281</v>
      </c>
      <c r="Y37" s="369">
        <f>INDEX('Summary - 2013'!$E$6:$Q$42,MATCH('Charts - 5yr'!$X37,'Summary - 2013'!$E$6:$E$42,0),MATCH($B$2,'Summary - 2013'!$E$6:$Q$6,0))</f>
        <v>13532755.093936101</v>
      </c>
      <c r="Z37" s="369">
        <f>INDEX('Summary - 2014'!$E$6:$Q$43,MATCH('Charts - 5yr'!$X37,'Summary - 2014'!$E$6:$E$43,0),MATCH($B$2,'Summary - 2014'!$E$6:$Q$6,0))</f>
        <v>29011786.181709673</v>
      </c>
      <c r="AA37" s="369">
        <f>INDEX('Summary - 2015'!$E$6:$Q$42,MATCH('Charts - 5yr'!$X37,'Summary - 2015'!$E$6:$E$42,0),MATCH($B$2,'Summary - 2015'!$E$6:$Q$6,0))</f>
        <v>34403227.147</v>
      </c>
      <c r="AB37" s="369">
        <f>INDEX('Summary - 2016'!$E$6:$Q$41,MATCH('Charts - 5yr'!$X37,'Summary - 2016'!$E$6:$E$41,0),MATCH($B$2,'Summary - 2016'!$E$6:$Q$6,0))</f>
        <v>34814323.009000003</v>
      </c>
      <c r="AC37" s="358">
        <f>INDEX('Summary - 2017'!$E$6:$Q$42,MATCH('Charts - 5yr'!$X37,'Summary - 2017'!$E$6:$E$42,0),MATCH($B$2,'Summary - 2017'!$E$6:$Q$6,0))</f>
        <v>27555231.839000002</v>
      </c>
      <c r="AD37" s="373">
        <f t="shared" si="0"/>
        <v>-0.20850875566712646</v>
      </c>
    </row>
    <row r="38" spans="2:31" ht="15.95" customHeight="1">
      <c r="V38" s="347"/>
      <c r="W38" s="347"/>
      <c r="X38" s="359" t="s">
        <v>308</v>
      </c>
      <c r="Y38" s="358">
        <f>INDEX('Summary - 2013'!$E$6:$Q$42,MATCH('Charts - 5yr'!$X38,'Summary - 2013'!$E$6:$E$42,0),MATCH($B$2,'Summary - 2013'!$E$6:$Q$6,0))</f>
        <v>4901116.0484523475</v>
      </c>
      <c r="Z38" s="358">
        <f>INDEX('Summary - 2014'!$E$6:$Q$43,MATCH('Charts - 5yr'!$X38,'Summary - 2014'!$E$6:$E$43,0),MATCH($B$2,'Summary - 2014'!$E$6:$Q$6,0))</f>
        <v>710414.27243280178</v>
      </c>
      <c r="AA38" s="358">
        <f>INDEX('Summary - 2015'!$E$6:$Q$42,MATCH('Charts - 5yr'!$X38,'Summary - 2015'!$E$6:$E$42,0),MATCH($B$2,'Summary - 2015'!$E$6:$Q$6,0))</f>
        <v>1056784.329424462</v>
      </c>
      <c r="AB38" s="358" t="e">
        <f>INDEX('Summary - 2016'!$E$6:$Q$41,MATCH('Charts - 5yr'!$X38,'Summary - 2016'!$E$6:$E$41,0),MATCH($B$2,'Summary - 2016'!$E$6:$Q$6,0))</f>
        <v>#N/A</v>
      </c>
      <c r="AC38" s="358" t="e">
        <f>INDEX('Summary - 2017'!$E$6:$Q$42,MATCH('Charts - 5yr'!$X38,'Summary - 2017'!$E$6:$E$42,0),MATCH($B$2,'Summary - 2017'!$E$6:$Q$6,0))</f>
        <v>#N/A</v>
      </c>
      <c r="AD38" s="374" t="str">
        <f t="shared" si="0"/>
        <v/>
      </c>
    </row>
    <row r="39" spans="2:31" ht="15.95" customHeight="1">
      <c r="V39" s="347"/>
      <c r="W39" s="347"/>
      <c r="X39" s="348" t="s">
        <v>398</v>
      </c>
      <c r="Y39" s="369" t="e">
        <f>INDEX('Summary - 2013'!$E$6:$Q$42,MATCH('Charts - 5yr'!$X39,'Summary - 2013'!$E$6:$E$42,0),MATCH($B$2,'Summary - 2013'!$E$6:$Q$6,0))</f>
        <v>#N/A</v>
      </c>
      <c r="Z39" s="369" t="e">
        <f>INDEX('Summary - 2014'!$E$6:$Q$43,MATCH('Charts - 5yr'!$X39,'Summary - 2014'!$E$6:$E$43,0),MATCH($B$2,'Summary - 2014'!$E$6:$Q$6,0))</f>
        <v>#N/A</v>
      </c>
      <c r="AA39" s="369">
        <f>INDEX('Summary - 2015'!$E$6:$Q$42,MATCH('Charts - 5yr'!$X39,'Summary - 2015'!$E$6:$E$42,0),MATCH($B$2,'Summary - 2015'!$E$6:$Q$6,0))</f>
        <v>199560.34027740601</v>
      </c>
      <c r="AB39" s="369" t="e">
        <f>INDEX('Summary - 2016'!$E$6:$Q$41,MATCH('Charts - 5yr'!$X39,'Summary - 2016'!$E$6:$E$41,0),MATCH($B$2,'Summary - 2016'!$E$6:$Q$6,0))</f>
        <v>#N/A</v>
      </c>
      <c r="AC39" s="358">
        <f>INDEX('Summary - 2017'!$E$6:$Q$42,MATCH('Charts - 5yr'!$X39,'Summary - 2017'!$E$6:$E$42,0),MATCH($B$2,'Summary - 2017'!$E$6:$Q$6,0))</f>
        <v>5721.2598978112583</v>
      </c>
      <c r="AD39" s="373" t="str">
        <f t="shared" si="0"/>
        <v/>
      </c>
    </row>
    <row r="40" spans="2:31" ht="15.95" customHeight="1">
      <c r="V40" s="347"/>
      <c r="W40" s="347"/>
      <c r="X40" s="359" t="s">
        <v>283</v>
      </c>
      <c r="Y40" s="358">
        <f>INDEX('Summary - 2013'!$E$6:$Q$42,MATCH('Charts - 5yr'!$X40,'Summary - 2013'!$E$6:$E$42,0),MATCH($B$2,'Summary - 2013'!$E$6:$Q$6,0))</f>
        <v>18966425.467164461</v>
      </c>
      <c r="Z40" s="358">
        <f>INDEX('Summary - 2014'!$E$6:$Q$43,MATCH('Charts - 5yr'!$X40,'Summary - 2014'!$E$6:$E$43,0),MATCH($B$2,'Summary - 2014'!$E$6:$Q$6,0))</f>
        <v>13311174.541917887</v>
      </c>
      <c r="AA40" s="358">
        <f>INDEX('Summary - 2015'!$E$6:$Q$42,MATCH('Charts - 5yr'!$X40,'Summary - 2015'!$E$6:$E$42,0),MATCH($B$2,'Summary - 2015'!$E$6:$Q$6,0))</f>
        <v>15968739.654243</v>
      </c>
      <c r="AB40" s="358">
        <f>INDEX('Summary - 2016'!$E$6:$Q$41,MATCH('Charts - 5yr'!$X40,'Summary - 2016'!$E$6:$E$41,0),MATCH($B$2,'Summary - 2016'!$E$6:$Q$6,0))</f>
        <v>13917415</v>
      </c>
      <c r="AC40" s="358">
        <f>INDEX('Summary - 2017'!$E$6:$Q$42,MATCH('Charts - 5yr'!$X40,'Summary - 2017'!$E$6:$E$42,0),MATCH($B$2,'Summary - 2017'!$E$6:$Q$6,0))</f>
        <v>17560415.07353206</v>
      </c>
      <c r="AD40" s="374">
        <f t="shared" si="0"/>
        <v>0.26175838498256043</v>
      </c>
    </row>
    <row r="41" spans="2:31" ht="15.95" customHeight="1">
      <c r="V41" s="347"/>
      <c r="W41" s="347"/>
      <c r="X41" s="348" t="s">
        <v>285</v>
      </c>
      <c r="Y41" s="369">
        <f>INDEX('Summary - 2013'!$E$6:$Q$42,MATCH('Charts - 5yr'!$X41,'Summary - 2013'!$E$6:$E$42,0),MATCH($B$2,'Summary - 2013'!$E$6:$Q$6,0))</f>
        <v>47446896.829188056</v>
      </c>
      <c r="Z41" s="369">
        <f>INDEX('Summary - 2014'!$E$6:$Q$43,MATCH('Charts - 5yr'!$X41,'Summary - 2014'!$E$6:$E$43,0),MATCH($B$2,'Summary - 2014'!$E$6:$Q$6,0))</f>
        <v>50421669.428470828</v>
      </c>
      <c r="AA41" s="369">
        <f>INDEX('Summary - 2015'!$E$6:$Q$42,MATCH('Charts - 5yr'!$X41,'Summary - 2015'!$E$6:$E$42,0),MATCH($B$2,'Summary - 2015'!$E$6:$Q$6,0))</f>
        <v>50112642.208228841</v>
      </c>
      <c r="AB41" s="369">
        <f>INDEX('Summary - 2016'!$E$6:$Q$41,MATCH('Charts - 5yr'!$X41,'Summary - 2016'!$E$6:$E$41,0),MATCH($B$2,'Summary - 2016'!$E$6:$Q$6,0))</f>
        <v>41547656.1987096</v>
      </c>
      <c r="AC41" s="358">
        <f>INDEX('Summary - 2017'!$E$6:$Q$42,MATCH('Charts - 5yr'!$X41,'Summary - 2017'!$E$6:$E$42,0),MATCH($B$2,'Summary - 2017'!$E$6:$Q$6,0))</f>
        <v>32567741.176981188</v>
      </c>
      <c r="AD41" s="373">
        <f t="shared" si="0"/>
        <v>-0.21613529723025171</v>
      </c>
    </row>
    <row r="42" spans="2:31" ht="15.95" customHeight="1">
      <c r="V42" s="347"/>
      <c r="W42" s="347"/>
      <c r="X42" s="348" t="s">
        <v>650</v>
      </c>
      <c r="Y42" s="369" t="e">
        <f>INDEX('Summary - 2013'!$E$6:$Q$42,MATCH('Charts - 5yr'!$X42,'Summary - 2013'!$E$6:$E$42,0),MATCH($B$2,'Summary - 2013'!$E$6:$Q$6,0))</f>
        <v>#N/A</v>
      </c>
      <c r="Z42" s="369" t="e">
        <f>INDEX('Summary - 2014'!$E$6:$Q$43,MATCH('Charts - 5yr'!$X42,'Summary - 2014'!$E$6:$E$43,0),MATCH($B$2,'Summary - 2014'!$E$6:$Q$6,0))</f>
        <v>#N/A</v>
      </c>
      <c r="AA42" s="369" t="e">
        <f>INDEX('Summary - 2015'!$E$6:$Q$42,MATCH('Charts - 5yr'!$X42,'Summary - 2015'!$E$6:$E$42,0),MATCH($B$2,'Summary - 2015'!$E$6:$Q$6,0))</f>
        <v>#N/A</v>
      </c>
      <c r="AB42" s="369">
        <f>INDEX('Summary - 2016'!$E$6:$Q$41,MATCH('Charts - 5yr'!$X42,'Summary - 2016'!$E$6:$E$41,0),MATCH($B$2,'Summary - 2016'!$E$6:$Q$6,0))</f>
        <v>188264.87327039932</v>
      </c>
      <c r="AC42" s="358">
        <f>INDEX('Summary - 2017'!$E$6:$Q$42,MATCH('Charts - 5yr'!$X42,'Summary - 2017'!$E$6:$E$42,0),MATCH($B$2,'Summary - 2017'!$E$6:$Q$6,0))</f>
        <v>239967.671</v>
      </c>
      <c r="AD42" s="373">
        <f t="shared" si="0"/>
        <v>0.27462795810741314</v>
      </c>
    </row>
    <row r="43" spans="2:31" ht="15.95" customHeight="1">
      <c r="V43" s="347"/>
      <c r="W43" s="347"/>
      <c r="X43" s="359" t="s">
        <v>286</v>
      </c>
      <c r="Y43" s="358">
        <f>INDEX('Summary - 2013'!$E$6:$Q$42,MATCH('Charts - 5yr'!$X43,'Summary - 2013'!$E$6:$E$42,0),MATCH($B$2,'Summary - 2013'!$E$6:$Q$6,0))</f>
        <v>11527072.658070989</v>
      </c>
      <c r="Z43" s="358">
        <f>INDEX('Summary - 2014'!$E$6:$Q$43,MATCH('Charts - 5yr'!$X43,'Summary - 2014'!$E$6:$E$43,0),MATCH($B$2,'Summary - 2014'!$E$6:$Q$6,0))</f>
        <v>13052266.064437566</v>
      </c>
      <c r="AA43" s="358">
        <f>INDEX('Summary - 2015'!$E$6:$Q$42,MATCH('Charts - 5yr'!$X43,'Summary - 2015'!$E$6:$E$42,0),MATCH($B$2,'Summary - 2015'!$E$6:$Q$6,0))</f>
        <v>9294234.8152122628</v>
      </c>
      <c r="AB43" s="358">
        <f>INDEX('Summary - 2016'!$E$6:$Q$41,MATCH('Charts - 5yr'!$X43,'Summary - 2016'!$E$6:$E$41,0),MATCH($B$2,'Summary - 2016'!$E$6:$Q$6,0))</f>
        <v>9980729.191354882</v>
      </c>
      <c r="AC43" s="358">
        <f>INDEX('Summary - 2017'!$E$6:$Q$42,MATCH('Charts - 5yr'!$X43,'Summary - 2017'!$E$6:$E$42,0),MATCH($B$2,'Summary - 2017'!$E$6:$Q$6,0))</f>
        <v>12622725.138009258</v>
      </c>
      <c r="AD43" s="373">
        <f t="shared" si="0"/>
        <v>0.26470971168547708</v>
      </c>
    </row>
    <row r="44" spans="2:31" s="273" customFormat="1" ht="15.95" customHeight="1"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353"/>
      <c r="W44" s="353"/>
      <c r="X44" s="348" t="s">
        <v>288</v>
      </c>
      <c r="Y44" s="369">
        <f>INDEX('Summary - 2013'!$E$6:$Q$42,MATCH('Charts - 5yr'!$X44,'Summary - 2013'!$E$6:$E$42,0),MATCH($B$2,'Summary - 2013'!$E$6:$Q$6,0))</f>
        <v>5428709.1833614521</v>
      </c>
      <c r="Z44" s="369">
        <f>INDEX('Summary - 2014'!$E$6:$Q$43,MATCH('Charts - 5yr'!$X44,'Summary - 2014'!$E$6:$E$43,0),MATCH($B$2,'Summary - 2014'!$E$6:$Q$6,0))</f>
        <v>5680476.1497458341</v>
      </c>
      <c r="AA44" s="369">
        <f>INDEX('Summary - 2015'!$E$6:$Q$42,MATCH('Charts - 5yr'!$X44,'Summary - 2015'!$E$6:$E$42,0),MATCH($B$2,'Summary - 2015'!$E$6:$Q$6,0))</f>
        <v>5643514.2866490996</v>
      </c>
      <c r="AB44" s="369">
        <f>INDEX('Summary - 2016'!$E$6:$Q$41,MATCH('Charts - 5yr'!$X44,'Summary - 2016'!$E$6:$E$41,0),MATCH($B$2,'Summary - 2016'!$E$6:$Q$6,0))</f>
        <v>5673935.721311396</v>
      </c>
      <c r="AC44" s="358">
        <f>INDEX('Summary - 2017'!$E$6:$Q$42,MATCH('Charts - 5yr'!$X44,'Summary - 2017'!$E$6:$E$42,0),MATCH($B$2,'Summary - 2017'!$E$6:$Q$6,0))</f>
        <v>19504830.130656071</v>
      </c>
      <c r="AD44" s="373">
        <f t="shared" si="0"/>
        <v>2.4376191569100101</v>
      </c>
      <c r="AE44" s="364"/>
    </row>
    <row r="45" spans="2:31" ht="15.95" customHeight="1">
      <c r="V45" s="347"/>
      <c r="W45" s="347"/>
      <c r="X45" s="359" t="s">
        <v>289</v>
      </c>
      <c r="Y45" s="358">
        <f>INDEX('Summary - 2013'!$E$6:$Q$42,MATCH('Charts - 5yr'!$X45,'Summary - 2013'!$E$6:$E$42,0),MATCH($B$2,'Summary - 2013'!$E$6:$Q$6,0))</f>
        <v>23531908.421071917</v>
      </c>
      <c r="Z45" s="358">
        <f>INDEX('Summary - 2014'!$E$6:$Q$43,MATCH('Charts - 5yr'!$X45,'Summary - 2014'!$E$6:$E$43,0),MATCH($B$2,'Summary - 2014'!$E$6:$Q$6,0))</f>
        <v>27650483.686409906</v>
      </c>
      <c r="AA45" s="358">
        <f>INDEX('Summary - 2015'!$E$6:$Q$42,MATCH('Charts - 5yr'!$X45,'Summary - 2015'!$E$6:$E$42,0),MATCH($B$2,'Summary - 2015'!$E$6:$Q$6,0))</f>
        <v>29794263.715758003</v>
      </c>
      <c r="AB45" s="358">
        <f>INDEX('Summary - 2016'!$E$6:$Q$41,MATCH('Charts - 5yr'!$X45,'Summary - 2016'!$E$6:$E$41,0),MATCH($B$2,'Summary - 2016'!$E$6:$Q$6,0))</f>
        <v>28571217.535530999</v>
      </c>
      <c r="AC45" s="358">
        <f>INDEX('Summary - 2017'!$E$6:$Q$42,MATCH('Charts - 5yr'!$X45,'Summary - 2017'!$E$6:$E$42,0),MATCH($B$2,'Summary - 2017'!$E$6:$Q$6,0))</f>
        <v>28208825.376822818</v>
      </c>
      <c r="AD45" s="374">
        <f t="shared" si="0"/>
        <v>-1.268381924072759E-2</v>
      </c>
    </row>
    <row r="46" spans="2:31" ht="15.95" customHeight="1">
      <c r="V46" s="347"/>
      <c r="W46" s="347"/>
      <c r="X46" s="348" t="s">
        <v>291</v>
      </c>
      <c r="Y46" s="369">
        <f>INDEX('Summary - 2013'!$E$6:$Q$42,MATCH('Charts - 5yr'!$X46,'Summary - 2013'!$E$6:$E$42,0),MATCH($B$2,'Summary - 2013'!$E$6:$Q$6,0))</f>
        <v>14221183.393390618</v>
      </c>
      <c r="Z46" s="369">
        <f>INDEX('Summary - 2014'!$E$6:$Q$43,MATCH('Charts - 5yr'!$X46,'Summary - 2014'!$E$6:$E$43,0),MATCH($B$2,'Summary - 2014'!$E$6:$Q$6,0))</f>
        <v>26296209.58568304</v>
      </c>
      <c r="AA46" s="369">
        <f>INDEX('Summary - 2015'!$E$6:$Q$42,MATCH('Charts - 5yr'!$X46,'Summary - 2015'!$E$6:$E$42,0),MATCH($B$2,'Summary - 2015'!$E$6:$Q$6,0))</f>
        <v>29799111.778204117</v>
      </c>
      <c r="AB46" s="369">
        <f>INDEX('Summary - 2016'!$E$6:$Q$41,MATCH('Charts - 5yr'!$X46,'Summary - 2016'!$E$6:$E$41,0),MATCH($B$2,'Summary - 2016'!$E$6:$Q$6,0))</f>
        <v>26816592.080976553</v>
      </c>
      <c r="AC46" s="358">
        <f>INDEX('Summary - 2017'!$E$6:$Q$42,MATCH('Charts - 5yr'!$X46,'Summary - 2017'!$E$6:$E$42,0),MATCH($B$2,'Summary - 2017'!$E$6:$Q$6,0))</f>
        <v>25444845.237306237</v>
      </c>
      <c r="AD46" s="373">
        <f t="shared" si="0"/>
        <v>-5.115291456603166E-2</v>
      </c>
    </row>
    <row r="47" spans="2:31" ht="15.95" customHeight="1">
      <c r="V47" s="347"/>
      <c r="W47" s="347"/>
      <c r="X47" s="359" t="s">
        <v>293</v>
      </c>
      <c r="Y47" s="358">
        <f>INDEX('Summary - 2013'!$E$6:$Q$42,MATCH('Charts - 5yr'!$X47,'Summary - 2013'!$E$6:$E$42,0),MATCH($B$2,'Summary - 2013'!$E$6:$Q$6,0))</f>
        <v>3043025.4850084134</v>
      </c>
      <c r="Z47" s="358">
        <f>INDEX('Summary - 2014'!$E$6:$Q$43,MATCH('Charts - 5yr'!$X47,'Summary - 2014'!$E$6:$E$43,0),MATCH($B$2,'Summary - 2014'!$E$6:$Q$6,0))</f>
        <v>3133545.6692732708</v>
      </c>
      <c r="AA47" s="358">
        <f>INDEX('Summary - 2015'!$E$6:$Q$42,MATCH('Charts - 5yr'!$X47,'Summary - 2015'!$E$6:$E$42,0),MATCH($B$2,'Summary - 2015'!$E$6:$Q$6,0))</f>
        <v>3102238.169324324</v>
      </c>
      <c r="AB47" s="358">
        <f>INDEX('Summary - 2016'!$E$6:$Q$41,MATCH('Charts - 5yr'!$X47,'Summary - 2016'!$E$6:$E$41,0),MATCH($B$2,'Summary - 2016'!$E$6:$Q$6,0))</f>
        <v>8065635.0711673554</v>
      </c>
      <c r="AC47" s="358">
        <f>INDEX('Summary - 2017'!$E$6:$Q$42,MATCH('Charts - 5yr'!$X47,'Summary - 2017'!$E$6:$E$42,0),MATCH($B$2,'Summary - 2017'!$E$6:$Q$6,0))</f>
        <v>8759769.1620757673</v>
      </c>
      <c r="AD47" s="374">
        <f t="shared" si="0"/>
        <v>8.6060686453540258E-2</v>
      </c>
    </row>
    <row r="48" spans="2:31" ht="15.95" customHeight="1" thickBot="1">
      <c r="V48" s="347"/>
      <c r="W48" s="347"/>
      <c r="X48" s="367" t="s">
        <v>295</v>
      </c>
      <c r="Y48" s="368">
        <f>INDEX('Summary - 2013'!$E$6:$Q$42,MATCH('Charts - 5yr'!$X48,'Summary - 2013'!$E$6:$E$42,0),MATCH($B$2,'Summary - 2013'!$E$6:$Q$6,0))</f>
        <v>6969024.1521668797</v>
      </c>
      <c r="Z48" s="368">
        <f>INDEX('Summary - 2014'!$E$6:$Q$43,MATCH('Charts - 5yr'!$X48,'Summary - 2014'!$E$6:$E$43,0),MATCH($B$2,'Summary - 2014'!$E$6:$Q$6,0))</f>
        <v>9690155.4469751362</v>
      </c>
      <c r="AA48" s="368">
        <f>INDEX('Summary - 2015'!$E$6:$Q$42,MATCH('Charts - 5yr'!$X48,'Summary - 2015'!$E$6:$E$42,0),MATCH($B$2,'Summary - 2015'!$E$6:$Q$6,0))</f>
        <v>10627049.153000001</v>
      </c>
      <c r="AB48" s="368">
        <f>INDEX('Summary - 2016'!$E$6:$Q$41,MATCH('Charts - 5yr'!$X48,'Summary - 2016'!$E$6:$E$41,0),MATCH($B$2,'Summary - 2016'!$E$6:$Q$6,0))</f>
        <v>13053531.707292618</v>
      </c>
      <c r="AC48" s="368">
        <f>INDEX('Summary - 2017'!$E$6:$Q$42,MATCH('Charts - 5yr'!$X48,'Summary - 2017'!$E$6:$E$42,0),MATCH($B$2,'Summary - 2017'!$E$6:$Q$6,0))</f>
        <v>13026642.532024559</v>
      </c>
      <c r="AD48" s="375">
        <f t="shared" si="0"/>
        <v>-2.0599157278667901E-3</v>
      </c>
    </row>
    <row r="49" spans="22:30" ht="15" customHeight="1">
      <c r="V49" s="347"/>
      <c r="W49" s="347"/>
      <c r="X49" s="348"/>
      <c r="Y49" s="356"/>
      <c r="Z49" s="356"/>
      <c r="AA49" s="356"/>
      <c r="AB49" s="356"/>
      <c r="AC49" s="356"/>
      <c r="AD49" s="376"/>
    </row>
    <row r="50" spans="22:30" ht="15" customHeight="1">
      <c r="V50" s="347"/>
      <c r="W50" s="347"/>
      <c r="X50" s="348"/>
      <c r="Y50" s="356"/>
      <c r="Z50" s="356"/>
      <c r="AA50" s="356"/>
      <c r="AB50" s="356"/>
      <c r="AC50" s="356"/>
      <c r="AD50" s="357"/>
    </row>
    <row r="51" spans="22:30" ht="15" customHeight="1">
      <c r="V51" s="347"/>
      <c r="W51" s="347"/>
      <c r="X51" s="348"/>
      <c r="Y51" s="356"/>
      <c r="Z51" s="356"/>
      <c r="AA51" s="356"/>
      <c r="AB51" s="356"/>
      <c r="AC51" s="356"/>
      <c r="AD51" s="357"/>
    </row>
    <row r="52" spans="22:30" ht="15" customHeight="1">
      <c r="V52" s="347"/>
      <c r="W52" s="347"/>
      <c r="X52" s="348"/>
      <c r="Y52" s="349"/>
      <c r="Z52" s="349"/>
      <c r="AA52" s="349"/>
      <c r="AB52" s="349"/>
      <c r="AC52" s="349"/>
      <c r="AD52" s="349"/>
    </row>
    <row r="53" spans="22:30" ht="15" customHeight="1">
      <c r="V53" s="347"/>
      <c r="W53" s="347"/>
      <c r="X53" s="348"/>
      <c r="Y53" s="349"/>
      <c r="Z53" s="349"/>
      <c r="AA53" s="349"/>
      <c r="AB53" s="349"/>
      <c r="AC53" s="349"/>
      <c r="AD53" s="349"/>
    </row>
    <row r="54" spans="22:30" ht="15" customHeight="1">
      <c r="V54" s="347"/>
      <c r="W54" s="347"/>
      <c r="X54" s="348"/>
      <c r="Y54" s="349"/>
      <c r="Z54" s="349"/>
      <c r="AA54" s="349"/>
      <c r="AB54" s="349"/>
      <c r="AC54" s="349"/>
      <c r="AD54" s="349"/>
    </row>
    <row r="55" spans="22:30" ht="15" customHeight="1">
      <c r="V55" s="347"/>
      <c r="W55" s="347"/>
      <c r="X55" s="348"/>
      <c r="Y55" s="349"/>
      <c r="Z55" s="349"/>
      <c r="AA55" s="349"/>
      <c r="AB55" s="349"/>
      <c r="AC55" s="349"/>
      <c r="AD55" s="349"/>
    </row>
    <row r="56" spans="22:30" ht="15" customHeight="1">
      <c r="V56" s="347"/>
      <c r="W56" s="347"/>
      <c r="X56" s="348"/>
      <c r="Y56" s="349"/>
      <c r="Z56" s="349"/>
      <c r="AA56" s="349"/>
      <c r="AB56" s="349"/>
      <c r="AC56" s="349"/>
      <c r="AD56" s="349"/>
    </row>
    <row r="57" spans="22:30" ht="15" customHeight="1">
      <c r="V57" s="347"/>
      <c r="W57" s="347"/>
      <c r="X57" s="348"/>
      <c r="Y57" s="349"/>
      <c r="Z57" s="349"/>
      <c r="AA57" s="349"/>
      <c r="AB57" s="349"/>
      <c r="AC57" s="349"/>
      <c r="AD57" s="349"/>
    </row>
    <row r="58" spans="22:30" ht="15" customHeight="1">
      <c r="V58" s="347"/>
      <c r="W58" s="347"/>
      <c r="X58" s="348"/>
      <c r="Y58" s="349"/>
      <c r="Z58" s="349"/>
      <c r="AA58" s="349"/>
      <c r="AB58" s="349"/>
      <c r="AC58" s="349"/>
      <c r="AD58" s="349"/>
    </row>
    <row r="59" spans="22:30" ht="15" customHeight="1">
      <c r="V59" s="347"/>
      <c r="W59" s="347"/>
      <c r="X59" s="348"/>
      <c r="Y59" s="349"/>
      <c r="Z59" s="349"/>
      <c r="AA59" s="349"/>
      <c r="AB59" s="349"/>
      <c r="AC59" s="349"/>
      <c r="AD59" s="349"/>
    </row>
    <row r="60" spans="22:30" ht="15" customHeight="1">
      <c r="X60" s="348"/>
      <c r="Y60" s="349"/>
      <c r="Z60" s="349"/>
      <c r="AA60" s="349"/>
      <c r="AB60" s="349"/>
      <c r="AC60" s="349"/>
      <c r="AD60" s="349"/>
    </row>
    <row r="61" spans="22:30" ht="15" hidden="1"/>
    <row r="62" spans="22:30" ht="15" hidden="1"/>
    <row r="63" spans="22:30" ht="15" hidden="1"/>
    <row r="64" spans="22:30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0" hidden="1" customHeight="1"/>
  </sheetData>
  <sheetProtection algorithmName="SHA-512" hashValue="ebdKvLxrRmiUseN1kFbD0yDUWUgJom3WEh1lrsHx3FvuxObPfISHVWS3aDmGsJU1YypY0U62H/niGNaXYoOiYg==" saltValue="WmnDxmtdfgkPHei5tcSU+A==" spinCount="100000" sheet="1" scenarios="1" autoFilter="0"/>
  <mergeCells count="1">
    <mergeCell ref="B2:F2"/>
  </mergeCells>
  <dataValidations count="1">
    <dataValidation type="list" allowBlank="1" showInputMessage="1" showErrorMessage="1" sqref="B2">
      <formula1>$W$10:$W$21</formula1>
    </dataValidation>
  </dataValidations>
  <printOptions horizontalCentered="1"/>
  <pageMargins left="0.70866141732283472" right="0.70866141732283472" top="0.55118110236220474" bottom="0.55118110236220474" header="0.31496062992125984" footer="0.11811023622047245"/>
  <pageSetup paperSize="9" scale="59" orientation="landscape" r:id="rId1"/>
  <headerFooter>
    <oddFooter>&amp;LEuropean Banking Authority&amp;REnd-2017 G-SII disclosure exercise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  <pageSetUpPr fitToPage="1"/>
  </sheetPr>
  <dimension ref="A1:XEU98"/>
  <sheetViews>
    <sheetView view="pageBreakPreview" zoomScaleNormal="90" zoomScaleSheetLayoutView="100" workbookViewId="0">
      <selection activeCell="B2" sqref="B2:E2"/>
    </sheetView>
  </sheetViews>
  <sheetFormatPr defaultColWidth="0" defaultRowHeight="12.75" zeroHeight="1"/>
  <cols>
    <col min="1" max="1" width="6.85546875" style="426" customWidth="1"/>
    <col min="2" max="16" width="9.140625" style="426" customWidth="1"/>
    <col min="17" max="17" width="4.28515625" style="426" customWidth="1"/>
    <col min="18" max="18" width="9.140625" style="426" customWidth="1"/>
    <col min="19" max="20" width="9.140625" style="426" hidden="1"/>
    <col min="21" max="25" width="16.7109375" style="426" hidden="1"/>
    <col min="26" max="16374" width="9.140625" style="426" hidden="1"/>
    <col min="16375" max="16375" width="0" style="426" hidden="1"/>
    <col min="16376" max="16384" width="9.140625" style="426" hidden="1"/>
  </cols>
  <sheetData>
    <row r="1" spans="1:25">
      <c r="A1" s="424"/>
      <c r="B1" s="425" t="s">
        <v>669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25" ht="31.5" customHeight="1">
      <c r="B2" s="506" t="s">
        <v>264</v>
      </c>
      <c r="C2" s="507"/>
      <c r="D2" s="507"/>
      <c r="E2" s="508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25" ht="13.5" thickBot="1">
      <c r="P3" s="428" t="s">
        <v>667</v>
      </c>
    </row>
    <row r="4" spans="1:25" s="429" customFormat="1" ht="24.95" customHeight="1">
      <c r="B4" s="509" t="s">
        <v>312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1"/>
    </row>
    <row r="5" spans="1:25">
      <c r="B5" s="430"/>
      <c r="C5" s="431"/>
      <c r="D5" s="431"/>
      <c r="E5" s="431"/>
      <c r="F5" s="431"/>
      <c r="G5" s="431"/>
      <c r="H5" s="512" t="str">
        <f>T14</f>
        <v>Total exposures</v>
      </c>
      <c r="I5" s="512"/>
      <c r="J5" s="512"/>
      <c r="K5" s="431"/>
      <c r="L5" s="431"/>
      <c r="M5" s="431"/>
      <c r="N5" s="431"/>
      <c r="O5" s="431"/>
      <c r="P5" s="432"/>
    </row>
    <row r="6" spans="1:25">
      <c r="B6" s="430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2"/>
    </row>
    <row r="7" spans="1:25">
      <c r="B7" s="430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2"/>
    </row>
    <row r="8" spans="1:25">
      <c r="B8" s="430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2"/>
    </row>
    <row r="9" spans="1:25">
      <c r="B9" s="430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2"/>
    </row>
    <row r="10" spans="1:25">
      <c r="B10" s="430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2"/>
    </row>
    <row r="11" spans="1:25">
      <c r="B11" s="430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2"/>
    </row>
    <row r="12" spans="1:25">
      <c r="B12" s="430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2"/>
    </row>
    <row r="13" spans="1:25" ht="13.5" thickBot="1">
      <c r="B13" s="430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2"/>
      <c r="U13" s="427">
        <v>2013</v>
      </c>
      <c r="V13" s="427">
        <v>2014</v>
      </c>
      <c r="W13" s="427">
        <v>2015</v>
      </c>
      <c r="X13" s="427">
        <v>2016</v>
      </c>
      <c r="Y13" s="427">
        <v>2017</v>
      </c>
    </row>
    <row r="14" spans="1:25">
      <c r="B14" s="430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2"/>
      <c r="T14" s="433" t="s">
        <v>392</v>
      </c>
      <c r="U14" s="434">
        <f>INDEX('Summary - 2013'!$E$6:$Q$42,MATCH($B$2,'Summary - 2013'!$E$6:$E$42,0),MATCH($T14,'Summary - 2013'!$E$6:$Q$6,0))</f>
        <v>230991.54858738001</v>
      </c>
      <c r="V14" s="434">
        <f>INDEX('Summary - 2014'!$E$6:$Q$43,MATCH($B$2,'Summary - 2014'!$E$6:$E$43,0),MATCH($T14,'Summary - 2014'!$E$6:$Q$6,0))</f>
        <v>219007.88699999999</v>
      </c>
      <c r="W14" s="434">
        <f>INDEX('Summary - 2015'!$E$6:$Q$43,MATCH($B$2,'Summary - 2015'!$E$6:$E$43,0),MATCH($T14,'Summary - 2015'!$E$6:$Q$6,0))</f>
        <v>212952.50712696099</v>
      </c>
      <c r="X14" s="434">
        <f>INDEX('Summary - 2016'!$E$6:$Q$42,MATCH($B$2,'Summary - 2016'!$E$6:$E$42,0),MATCH($T14,'Summary - 2016'!$E$6:$Q$6,0))</f>
        <v>224827.42539414999</v>
      </c>
      <c r="Y14" s="435">
        <f>INDEX('Summary - 2017'!$E$6:$Q$42,MATCH($B$2,'Summary - 2017'!$E$6:$E$42,0),MATCH($T14,'Summary - 2017'!$E$6:$Q$6,0))</f>
        <v>236506.53962036996</v>
      </c>
    </row>
    <row r="15" spans="1:25" ht="13.5" thickBot="1">
      <c r="B15" s="430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2"/>
      <c r="T15" s="436"/>
      <c r="U15" s="437">
        <f>U14/$U14*100</f>
        <v>100</v>
      </c>
      <c r="V15" s="437">
        <f>V14/$U14*100</f>
        <v>94.81207790472611</v>
      </c>
      <c r="W15" s="437">
        <f>W14/$U14*100</f>
        <v>92.190605426589812</v>
      </c>
      <c r="X15" s="437">
        <f>X14/$U14*100</f>
        <v>97.331450769118405</v>
      </c>
      <c r="Y15" s="438">
        <f>Y14/$U14*100</f>
        <v>102.38752935625423</v>
      </c>
    </row>
    <row r="16" spans="1:25">
      <c r="B16" s="430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2"/>
      <c r="T16" s="433" t="s">
        <v>319</v>
      </c>
      <c r="U16" s="434">
        <f>INDEX('Summary - 2013'!$E$6:$Q$42,MATCH($B$2,'Summary - 2013'!$E$6:$E$42,0),MATCH($T16,'Summary - 2013'!$E$6:$Q$6,0))</f>
        <v>21076.853616384982</v>
      </c>
      <c r="V16" s="434">
        <f>INDEX('Summary - 2014'!$E$6:$Q$43,MATCH($B$2,'Summary - 2014'!$E$6:$E$43,0),MATCH($T16,'Summary - 2014'!$E$6:$Q$6,0))</f>
        <v>20338.735799999999</v>
      </c>
      <c r="W16" s="434">
        <f>INDEX('Summary - 2015'!$E$6:$Q$43,MATCH($B$2,'Summary - 2015'!$E$6:$E$43,0),MATCH($T16,'Summary - 2015'!$E$6:$Q$6,0))</f>
        <v>21390.141027433485</v>
      </c>
      <c r="X16" s="434">
        <f>INDEX('Summary - 2016'!$E$6:$Q$42,MATCH($B$2,'Summary - 2016'!$E$6:$E$42,0),MATCH($T16,'Summary - 2016'!$E$6:$Q$6,0))</f>
        <v>18246.11511004722</v>
      </c>
      <c r="Y16" s="435">
        <f>INDEX('Summary - 2017'!$E$6:$Q$42,MATCH($B$2,'Summary - 2017'!$E$6:$E$42,0),MATCH($T16,'Summary - 2017'!$E$6:$Q$6,0))</f>
        <v>17315.80536609</v>
      </c>
    </row>
    <row r="17" spans="2:25">
      <c r="B17" s="430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2"/>
      <c r="T17" s="439"/>
      <c r="U17" s="440">
        <f>U16/$U16*100</f>
        <v>100</v>
      </c>
      <c r="V17" s="440">
        <f>V16/$U16*100</f>
        <v>96.497969621940271</v>
      </c>
      <c r="W17" s="440">
        <f>W16/$U16*100</f>
        <v>101.48640502396884</v>
      </c>
      <c r="X17" s="440">
        <f>X16/$U16*100</f>
        <v>86.569444577167971</v>
      </c>
      <c r="Y17" s="441">
        <f>Y16/$U16*100</f>
        <v>82.155551683619549</v>
      </c>
    </row>
    <row r="18" spans="2:25"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2"/>
      <c r="T18" s="439" t="s">
        <v>320</v>
      </c>
      <c r="U18" s="442">
        <f>INDEX('Summary - 2013'!$E$6:$Q$42,MATCH($B$2,'Summary - 2013'!$E$6:$E$42,0),MATCH($T18,'Summary - 2013'!$E$6:$Q$6,0))</f>
        <v>23856.930433701578</v>
      </c>
      <c r="V18" s="442">
        <f>INDEX('Summary - 2014'!$E$6:$Q$43,MATCH($B$2,'Summary - 2014'!$E$6:$E$43,0),MATCH($T18,'Summary - 2014'!$E$6:$Q$6,0))</f>
        <v>23339.547600000002</v>
      </c>
      <c r="W18" s="442">
        <f>INDEX('Summary - 2015'!$E$6:$Q$43,MATCH($B$2,'Summary - 2015'!$E$6:$E$43,0),MATCH($T18,'Summary - 2015'!$E$6:$Q$6,0))</f>
        <v>22595.251067654084</v>
      </c>
      <c r="X18" s="442">
        <f>INDEX('Summary - 2016'!$E$6:$Q$42,MATCH($B$2,'Summary - 2016'!$E$6:$E$42,0),MATCH($T18,'Summary - 2016'!$E$6:$Q$6,0))</f>
        <v>24580.002214579996</v>
      </c>
      <c r="Y18" s="443">
        <f>INDEX('Summary - 2017'!$E$6:$Q$42,MATCH($B$2,'Summary - 2017'!$E$6:$E$42,0),MATCH($T18,'Summary - 2017'!$E$6:$Q$6,0))</f>
        <v>23916.464492750001</v>
      </c>
    </row>
    <row r="19" spans="2:25">
      <c r="B19" s="430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2"/>
      <c r="T19" s="439"/>
      <c r="U19" s="440">
        <f>U18/$U18*100</f>
        <v>100</v>
      </c>
      <c r="V19" s="440">
        <f>V18/$U18*100</f>
        <v>97.831310129610415</v>
      </c>
      <c r="W19" s="440">
        <f>W18/$U18*100</f>
        <v>94.711476526480638</v>
      </c>
      <c r="X19" s="440">
        <f>X18/$U18*100</f>
        <v>103.03086678685607</v>
      </c>
      <c r="Y19" s="441">
        <f>Y18/$U18*100</f>
        <v>100.24954618203657</v>
      </c>
    </row>
    <row r="20" spans="2:25">
      <c r="B20" s="430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2"/>
      <c r="T20" s="439" t="s">
        <v>321</v>
      </c>
      <c r="U20" s="442">
        <f>INDEX('Summary - 2013'!$E$6:$Q$42,MATCH($B$2,'Summary - 2013'!$E$6:$E$42,0),MATCH($T20,'Summary - 2013'!$E$6:$Q$6,0))</f>
        <v>43739.284774350002</v>
      </c>
      <c r="V20" s="442">
        <f>INDEX('Summary - 2014'!$E$6:$Q$43,MATCH($B$2,'Summary - 2014'!$E$6:$E$43,0),MATCH($T20,'Summary - 2014'!$E$6:$Q$6,0))</f>
        <v>39447.939400000003</v>
      </c>
      <c r="W20" s="442">
        <f>INDEX('Summary - 2015'!$E$6:$Q$43,MATCH($B$2,'Summary - 2015'!$E$6:$E$43,0),MATCH($T20,'Summary - 2015'!$E$6:$Q$6,0))</f>
        <v>42240.299661289995</v>
      </c>
      <c r="X20" s="442">
        <f>INDEX('Summary - 2016'!$E$6:$Q$42,MATCH($B$2,'Summary - 2016'!$E$6:$E$42,0),MATCH($T20,'Summary - 2016'!$E$6:$Q$6,0))</f>
        <v>39345.593942330001</v>
      </c>
      <c r="Y20" s="443">
        <f>INDEX('Summary - 2017'!$E$6:$Q$42,MATCH($B$2,'Summary - 2017'!$E$6:$E$42,0),MATCH($T20,'Summary - 2017'!$E$6:$Q$6,0))</f>
        <v>40681.799509849996</v>
      </c>
    </row>
    <row r="21" spans="2:25" ht="13.5" thickBot="1">
      <c r="B21" s="444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6"/>
      <c r="T21" s="439"/>
      <c r="U21" s="440">
        <f>U20/$U20*100</f>
        <v>100</v>
      </c>
      <c r="V21" s="440">
        <f>V20/$U20*100</f>
        <v>90.188807621137485</v>
      </c>
      <c r="W21" s="440">
        <f>W20/$U20*100</f>
        <v>96.572908951773584</v>
      </c>
      <c r="X21" s="440">
        <f>X20/$U20*100</f>
        <v>89.954817837815696</v>
      </c>
      <c r="Y21" s="441">
        <f>Y20/$U20*100</f>
        <v>93.00975020448206</v>
      </c>
    </row>
    <row r="22" spans="2:25" ht="13.5" thickBot="1">
      <c r="T22" s="433" t="s">
        <v>322</v>
      </c>
      <c r="U22" s="434">
        <f>INDEX('Summary - 2013'!$E$6:$Q$42,MATCH($B$2,'Summary - 2013'!$E$6:$E$42,0),MATCH($T22,'Summary - 2013'!$E$6:$Q$6,0))</f>
        <v>5888810.952071025</v>
      </c>
      <c r="V22" s="434">
        <f>INDEX('Summary - 2014'!$E$6:$Q$43,MATCH($B$2,'Summary - 2014'!$E$6:$E$43,0),MATCH($T22,'Summary - 2014'!$E$6:$Q$6,0))</f>
        <v>6934584.4781486355</v>
      </c>
      <c r="W22" s="434">
        <f>INDEX('Summary - 2015'!$E$6:$Q$43,MATCH($B$2,'Summary - 2015'!$E$6:$E$43,0),MATCH($T22,'Summary - 2015'!$E$6:$Q$6,0))</f>
        <v>10834162.050528999</v>
      </c>
      <c r="X22" s="434">
        <f>INDEX('Summary - 2016'!$E$6:$Q$42,MATCH($B$2,'Summary - 2016'!$E$6:$E$42,0),MATCH($T22,'Summary - 2016'!$E$6:$Q$6,0))</f>
        <v>6743905.5389999999</v>
      </c>
      <c r="Y22" s="435">
        <f>INDEX('Summary - 2017'!$E$6:$Q$42,MATCH($B$2,'Summary - 2017'!$E$6:$E$42,0),MATCH($T22,'Summary - 2017'!$E$6:$Q$6,0))</f>
        <v>8018405.5640000002</v>
      </c>
    </row>
    <row r="23" spans="2:25" s="429" customFormat="1" ht="24.95" customHeight="1">
      <c r="B23" s="509" t="s">
        <v>313</v>
      </c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1"/>
      <c r="T23" s="447"/>
      <c r="U23" s="440">
        <f>U22/$U22*100</f>
        <v>100</v>
      </c>
      <c r="V23" s="440">
        <f>V22/$U22*100</f>
        <v>117.75865339521256</v>
      </c>
      <c r="W23" s="440">
        <f>W22/$U22*100</f>
        <v>183.97877158407934</v>
      </c>
      <c r="X23" s="440">
        <f>X22/$U22*100</f>
        <v>114.52066629220366</v>
      </c>
      <c r="Y23" s="441">
        <f>Y22/$U22*100</f>
        <v>136.16340597892724</v>
      </c>
    </row>
    <row r="24" spans="2:25">
      <c r="B24" s="430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2"/>
      <c r="T24" s="439" t="s">
        <v>323</v>
      </c>
      <c r="U24" s="442">
        <f>INDEX('Summary - 2013'!$E$6:$Q$42,MATCH($B$2,'Summary - 2013'!$E$6:$E$42,0),MATCH($T24,'Summary - 2013'!$E$6:$Q$6,0))</f>
        <v>214340</v>
      </c>
      <c r="V24" s="442">
        <f>INDEX('Summary - 2014'!$E$6:$Q$43,MATCH($B$2,'Summary - 2014'!$E$6:$E$43,0),MATCH($T24,'Summary - 2014'!$E$6:$Q$6,0))</f>
        <v>190871</v>
      </c>
      <c r="W24" s="442">
        <f>INDEX('Summary - 2015'!$E$6:$Q$43,MATCH($B$2,'Summary - 2015'!$E$6:$E$43,0),MATCH($T24,'Summary - 2015'!$E$6:$Q$6,0))</f>
        <v>195062.90609400001</v>
      </c>
      <c r="X24" s="442">
        <f>INDEX('Summary - 2016'!$E$6:$Q$42,MATCH($B$2,'Summary - 2016'!$E$6:$E$42,0),MATCH($T24,'Summary - 2016'!$E$6:$Q$6,0))</f>
        <v>182523.36199999999</v>
      </c>
      <c r="Y24" s="443">
        <f>INDEX('Summary - 2017'!$E$6:$Q$42,MATCH($B$2,'Summary - 2017'!$E$6:$E$42,0),MATCH($T24,'Summary - 2017'!$E$6:$Q$6,0))</f>
        <v>194407.386</v>
      </c>
    </row>
    <row r="25" spans="2:25">
      <c r="B25" s="430"/>
      <c r="C25" s="512" t="str">
        <f>T16</f>
        <v>Intra-financial system assets</v>
      </c>
      <c r="D25" s="512"/>
      <c r="E25" s="512"/>
      <c r="F25" s="431"/>
      <c r="G25" s="431"/>
      <c r="H25" s="512" t="str">
        <f>T18</f>
        <v>Intra-financial system liabilities</v>
      </c>
      <c r="I25" s="512"/>
      <c r="J25" s="512"/>
      <c r="K25" s="431"/>
      <c r="L25" s="431"/>
      <c r="M25" s="512" t="str">
        <f>T20</f>
        <v>Securities outstanding</v>
      </c>
      <c r="N25" s="512"/>
      <c r="O25" s="512"/>
      <c r="P25" s="432"/>
      <c r="T25" s="439"/>
      <c r="U25" s="440">
        <f>U24/$U24*100</f>
        <v>100</v>
      </c>
      <c r="V25" s="440">
        <f>V24/$U24*100</f>
        <v>89.050573854623494</v>
      </c>
      <c r="W25" s="440">
        <f>W24/$U24*100</f>
        <v>91.006301247550624</v>
      </c>
      <c r="X25" s="440">
        <f>X24/$U24*100</f>
        <v>85.155996080992807</v>
      </c>
      <c r="Y25" s="441">
        <f>Y24/$U24*100</f>
        <v>90.700469347765235</v>
      </c>
    </row>
    <row r="26" spans="2:25">
      <c r="B26" s="430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2"/>
      <c r="T26" s="439" t="s">
        <v>324</v>
      </c>
      <c r="U26" s="442">
        <f>INDEX('Summary - 2013'!$E$6:$Q$42,MATCH($B$2,'Summary - 2013'!$E$6:$E$42,0),MATCH($T26,'Summary - 2013'!$E$6:$Q$6,0))</f>
        <v>69</v>
      </c>
      <c r="V26" s="442">
        <f>INDEX('Summary - 2014'!$E$6:$Q$43,MATCH($B$2,'Summary - 2014'!$E$6:$E$43,0),MATCH($T26,'Summary - 2014'!$E$6:$Q$6,0))</f>
        <v>0</v>
      </c>
      <c r="W26" s="442">
        <f>INDEX('Summary - 2015'!$E$6:$Q$43,MATCH($B$2,'Summary - 2015'!$E$6:$E$43,0),MATCH($T26,'Summary - 2015'!$E$6:$Q$6,0))</f>
        <v>14.66</v>
      </c>
      <c r="X26" s="442">
        <f>INDEX('Summary - 2016'!$E$6:$Q$42,MATCH($B$2,'Summary - 2016'!$E$6:$E$42,0),MATCH($T26,'Summary - 2016'!$E$6:$Q$6,0))</f>
        <v>30</v>
      </c>
      <c r="Y26" s="443">
        <f>INDEX('Summary - 2017'!$E$6:$Q$42,MATCH($B$2,'Summary - 2017'!$E$6:$E$42,0),MATCH($T26,'Summary - 2017'!$E$6:$Q$6,0))</f>
        <v>5272.5230725116107</v>
      </c>
    </row>
    <row r="27" spans="2:25" ht="13.5" thickBot="1">
      <c r="B27" s="430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2"/>
      <c r="T27" s="436"/>
      <c r="U27" s="437">
        <f>U26/$U26*100</f>
        <v>100</v>
      </c>
      <c r="V27" s="437">
        <f>V26/$U26*100</f>
        <v>0</v>
      </c>
      <c r="W27" s="437">
        <f>W26/$U26*100</f>
        <v>21.246376811594203</v>
      </c>
      <c r="X27" s="437">
        <f>X26/$U26*100</f>
        <v>43.478260869565219</v>
      </c>
      <c r="Y27" s="438">
        <f>Y26/$U26*100</f>
        <v>7641.3377862487114</v>
      </c>
    </row>
    <row r="28" spans="2:25">
      <c r="B28" s="430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2"/>
      <c r="T28" s="433" t="s">
        <v>393</v>
      </c>
      <c r="U28" s="434">
        <f>INDEX('Summary - 2013'!$E$6:$Q$42,MATCH($B$2,'Summary - 2013'!$E$6:$E$42,0),MATCH($T28,'Summary - 2013'!$E$6:$Q$6,0))</f>
        <v>259861</v>
      </c>
      <c r="V28" s="434">
        <f>INDEX('Summary - 2014'!$E$6:$Q$43,MATCH($B$2,'Summary - 2014'!$E$6:$E$43,0),MATCH($T28,'Summary - 2014'!$E$6:$Q$6,0))</f>
        <v>227489</v>
      </c>
      <c r="W28" s="434">
        <f>INDEX('Summary - 2015'!$E$6:$Q$43,MATCH($B$2,'Summary - 2015'!$E$6:$E$43,0),MATCH($T28,'Summary - 2015'!$E$6:$Q$6,0))</f>
        <v>231096</v>
      </c>
      <c r="X28" s="434">
        <f>INDEX('Summary - 2016'!$E$6:$Q$42,MATCH($B$2,'Summary - 2016'!$E$6:$E$42,0),MATCH($T28,'Summary - 2016'!$E$6:$Q$6,0))</f>
        <v>221619.96059999999</v>
      </c>
      <c r="Y28" s="435">
        <f>INDEX('Summary - 2017'!$E$6:$Q$42,MATCH($B$2,'Summary - 2017'!$E$6:$E$42,0),MATCH($T28,'Summary - 2017'!$E$6:$Q$6,0))</f>
        <v>222167.63752499997</v>
      </c>
    </row>
    <row r="29" spans="2:25">
      <c r="B29" s="430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2"/>
      <c r="T29" s="439"/>
      <c r="U29" s="440">
        <f>U28/$U28*100</f>
        <v>100</v>
      </c>
      <c r="V29" s="440">
        <f>V28/$U28*100</f>
        <v>87.542570835946904</v>
      </c>
      <c r="W29" s="440">
        <f>W28/$U28*100</f>
        <v>88.930620601013615</v>
      </c>
      <c r="X29" s="440">
        <f>X28/$U28*100</f>
        <v>85.28404054475277</v>
      </c>
      <c r="Y29" s="441">
        <f>Y28/$U28*100</f>
        <v>85.494798190186287</v>
      </c>
    </row>
    <row r="30" spans="2:25">
      <c r="B30" s="430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2"/>
      <c r="T30" s="439" t="s">
        <v>325</v>
      </c>
      <c r="U30" s="442">
        <f>INDEX('Summary - 2013'!$E$6:$Q$42,MATCH($B$2,'Summary - 2013'!$E$6:$E$42,0),MATCH($T30,'Summary - 2013'!$E$6:$Q$6,0))</f>
        <v>10311.244741449998</v>
      </c>
      <c r="V30" s="442">
        <f>INDEX('Summary - 2014'!$E$6:$Q$43,MATCH($B$2,'Summary - 2014'!$E$6:$E$43,0),MATCH($T30,'Summary - 2014'!$E$6:$Q$6,0))</f>
        <v>9748</v>
      </c>
      <c r="W30" s="442">
        <f>INDEX('Summary - 2015'!$E$6:$Q$43,MATCH($B$2,'Summary - 2015'!$E$6:$E$43,0),MATCH($T30,'Summary - 2015'!$E$6:$Q$6,0))</f>
        <v>6821.7494862762278</v>
      </c>
      <c r="X30" s="442">
        <f>INDEX('Summary - 2016'!$E$6:$Q$42,MATCH($B$2,'Summary - 2016'!$E$6:$E$42,0),MATCH($T30,'Summary - 2016'!$E$6:$Q$6,0))</f>
        <v>6110.1491598562707</v>
      </c>
      <c r="Y30" s="443">
        <f>INDEX('Summary - 2017'!$E$6:$Q$42,MATCH($B$2,'Summary - 2017'!$E$6:$E$42,0),MATCH($T30,'Summary - 2017'!$E$6:$Q$6,0))</f>
        <v>5274.5074489899989</v>
      </c>
    </row>
    <row r="31" spans="2:25">
      <c r="B31" s="430"/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2"/>
      <c r="T31" s="439"/>
      <c r="U31" s="440">
        <f>U30/$U30*100</f>
        <v>100</v>
      </c>
      <c r="V31" s="440">
        <f>V30/$U30*100</f>
        <v>94.537567911798064</v>
      </c>
      <c r="W31" s="440">
        <f>W30/$U30*100</f>
        <v>66.158350978263485</v>
      </c>
      <c r="X31" s="440">
        <f>X30/$U30*100</f>
        <v>59.25714414763317</v>
      </c>
      <c r="Y31" s="441">
        <f>Y30/$U30*100</f>
        <v>51.152965342652521</v>
      </c>
    </row>
    <row r="32" spans="2:25">
      <c r="B32" s="430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2"/>
      <c r="T32" s="439" t="s">
        <v>326</v>
      </c>
      <c r="U32" s="442">
        <f>INDEX('Summary - 2013'!$E$6:$Q$42,MATCH($B$2,'Summary - 2013'!$E$6:$E$42,0),MATCH($T32,'Summary - 2013'!$E$6:$Q$6,0))</f>
        <v>331</v>
      </c>
      <c r="V32" s="442">
        <f>INDEX('Summary - 2014'!$E$6:$Q$43,MATCH($B$2,'Summary - 2014'!$E$6:$E$43,0),MATCH($T32,'Summary - 2014'!$E$6:$Q$6,0))</f>
        <v>602</v>
      </c>
      <c r="W32" s="442">
        <f>INDEX('Summary - 2015'!$E$6:$Q$43,MATCH($B$2,'Summary - 2015'!$E$6:$E$43,0),MATCH($T32,'Summary - 2015'!$E$6:$Q$6,0))</f>
        <v>883.99863708999999</v>
      </c>
      <c r="X32" s="442">
        <f>INDEX('Summary - 2016'!$E$6:$Q$42,MATCH($B$2,'Summary - 2016'!$E$6:$E$42,0),MATCH($T32,'Summary - 2016'!$E$6:$Q$6,0))</f>
        <v>1012.2233453499999</v>
      </c>
      <c r="Y32" s="443">
        <f>INDEX('Summary - 2017'!$E$6:$Q$42,MATCH($B$2,'Summary - 2017'!$E$6:$E$42,0),MATCH($T32,'Summary - 2017'!$E$6:$Q$6,0))</f>
        <v>842.85291014999996</v>
      </c>
    </row>
    <row r="33" spans="2:25" ht="13.5" thickBot="1">
      <c r="B33" s="430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2"/>
      <c r="T33" s="436"/>
      <c r="U33" s="437">
        <f>U32/$U32*100</f>
        <v>100</v>
      </c>
      <c r="V33" s="437">
        <f>V32/$U32*100</f>
        <v>181.87311178247734</v>
      </c>
      <c r="W33" s="437">
        <f>W32/$U32*100</f>
        <v>267.06907464954679</v>
      </c>
      <c r="X33" s="437">
        <f>X32/$U32*100</f>
        <v>305.80765720543803</v>
      </c>
      <c r="Y33" s="438">
        <f>Y32/$U32*100</f>
        <v>254.63834143504531</v>
      </c>
    </row>
    <row r="34" spans="2:25">
      <c r="B34" s="430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2"/>
      <c r="T34" s="433" t="s">
        <v>327</v>
      </c>
      <c r="U34" s="434">
        <f>INDEX('Summary - 2013'!$E$6:$Q$42,MATCH($B$2,'Summary - 2013'!$E$6:$E$42,0),MATCH($T34,'Summary - 2013'!$E$6:$Q$6,0))</f>
        <v>105063.302</v>
      </c>
      <c r="V34" s="434">
        <f>INDEX('Summary - 2014'!$E$6:$Q$43,MATCH($B$2,'Summary - 2014'!$E$6:$E$43,0),MATCH($T34,'Summary - 2014'!$E$6:$Q$6,0))</f>
        <v>100947</v>
      </c>
      <c r="W34" s="434">
        <f>INDEX('Summary - 2015'!$E$6:$Q$43,MATCH($B$2,'Summary - 2015'!$E$6:$E$43,0),MATCH($T34,'Summary - 2015'!$E$6:$Q$6,0))</f>
        <v>102552.269</v>
      </c>
      <c r="X34" s="434">
        <f>INDEX('Summary - 2016'!$E$6:$Q$42,MATCH($B$2,'Summary - 2016'!$E$6:$E$42,0),MATCH($T34,'Summary - 2016'!$E$6:$Q$6,0))</f>
        <v>107440.166</v>
      </c>
      <c r="Y34" s="435">
        <f>INDEX('Summary - 2017'!$E$6:$Q$42,MATCH($B$2,'Summary - 2017'!$E$6:$E$42,0),MATCH($T34,'Summary - 2017'!$E$6:$Q$6,0))</f>
        <v>121194.01527878</v>
      </c>
    </row>
    <row r="35" spans="2:25">
      <c r="B35" s="430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2"/>
      <c r="T35" s="439"/>
      <c r="U35" s="440">
        <f>U34/$U34*100</f>
        <v>100</v>
      </c>
      <c r="V35" s="440">
        <f>V34/$U34*100</f>
        <v>96.082074405009664</v>
      </c>
      <c r="W35" s="440">
        <f>W34/$U34*100</f>
        <v>97.609980885618853</v>
      </c>
      <c r="X35" s="440">
        <f>X34/$U34*100</f>
        <v>102.26231610348589</v>
      </c>
      <c r="Y35" s="441">
        <f>Y34/$U34*100</f>
        <v>115.35332791918154</v>
      </c>
    </row>
    <row r="36" spans="2:25">
      <c r="B36" s="430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2"/>
      <c r="T36" s="439" t="s">
        <v>328</v>
      </c>
      <c r="U36" s="442">
        <f>INDEX('Summary - 2013'!$E$6:$Q$42,MATCH($B$2,'Summary - 2013'!$E$6:$E$42,0),MATCH($T36,'Summary - 2013'!$E$6:$Q$6,0))</f>
        <v>94755.839000000007</v>
      </c>
      <c r="V36" s="442">
        <f>INDEX('Summary - 2014'!$E$6:$Q$43,MATCH($B$2,'Summary - 2014'!$E$6:$E$43,0),MATCH($T36,'Summary - 2014'!$E$6:$Q$6,0))</f>
        <v>93704.210900000005</v>
      </c>
      <c r="W36" s="442">
        <f>INDEX('Summary - 2015'!$E$6:$Q$43,MATCH($B$2,'Summary - 2015'!$E$6:$E$43,0),MATCH($T36,'Summary - 2015'!$E$6:$Q$6,0))</f>
        <v>92272.903891014881</v>
      </c>
      <c r="X36" s="442">
        <f>INDEX('Summary - 2016'!$E$6:$Q$42,MATCH($B$2,'Summary - 2016'!$E$6:$E$42,0),MATCH($T36,'Summary - 2016'!$E$6:$Q$6,0))</f>
        <v>88667.084394730002</v>
      </c>
      <c r="Y36" s="443">
        <f>INDEX('Summary - 2017'!$E$6:$Q$42,MATCH($B$2,'Summary - 2017'!$E$6:$E$42,0),MATCH($T36,'Summary - 2017'!$E$6:$Q$6,0))</f>
        <v>94982.787626549994</v>
      </c>
    </row>
    <row r="37" spans="2:25" ht="13.5" thickBot="1">
      <c r="B37" s="430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2"/>
      <c r="T37" s="436"/>
      <c r="U37" s="437">
        <f>U36/$U36*100</f>
        <v>100</v>
      </c>
      <c r="V37" s="437">
        <f>V36/$U36*100</f>
        <v>98.890170662728238</v>
      </c>
      <c r="W37" s="437">
        <f>W36/$U36*100</f>
        <v>97.379649491589504</v>
      </c>
      <c r="X37" s="437">
        <f>X36/$U36*100</f>
        <v>93.574269755270706</v>
      </c>
      <c r="Y37" s="438">
        <f>Y36/$U36*100</f>
        <v>100.23950885659931</v>
      </c>
    </row>
    <row r="38" spans="2:25">
      <c r="B38" s="430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2"/>
    </row>
    <row r="39" spans="2:25">
      <c r="B39" s="430"/>
      <c r="C39" s="431"/>
      <c r="D39" s="431"/>
      <c r="E39" s="448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2"/>
    </row>
    <row r="40" spans="2:25" ht="13.5" thickBot="1">
      <c r="B40" s="444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6"/>
    </row>
    <row r="41" spans="2:25" ht="13.5" thickBot="1"/>
    <row r="42" spans="2:25" ht="24.95" customHeight="1">
      <c r="B42" s="513" t="s">
        <v>666</v>
      </c>
      <c r="C42" s="514"/>
      <c r="D42" s="514"/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5"/>
    </row>
    <row r="43" spans="2:25">
      <c r="B43" s="430"/>
      <c r="C43" s="512" t="str">
        <f>T22</f>
        <v xml:space="preserve">Payments activity </v>
      </c>
      <c r="D43" s="512"/>
      <c r="E43" s="512"/>
      <c r="F43" s="431"/>
      <c r="G43" s="431"/>
      <c r="H43" s="512" t="str">
        <f>T24</f>
        <v>Assets under custody</v>
      </c>
      <c r="I43" s="512"/>
      <c r="J43" s="512"/>
      <c r="K43" s="431"/>
      <c r="L43" s="431"/>
      <c r="M43" s="512" t="str">
        <f>T26</f>
        <v>Underwriting activity</v>
      </c>
      <c r="N43" s="512"/>
      <c r="O43" s="512"/>
      <c r="P43" s="432"/>
    </row>
    <row r="44" spans="2:25">
      <c r="B44" s="430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2"/>
    </row>
    <row r="45" spans="2:25">
      <c r="B45" s="430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2"/>
    </row>
    <row r="46" spans="2:25">
      <c r="B46" s="430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2"/>
    </row>
    <row r="47" spans="2:25">
      <c r="B47" s="430"/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2"/>
    </row>
    <row r="48" spans="2:25">
      <c r="B48" s="430"/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2"/>
    </row>
    <row r="49" spans="2:16">
      <c r="B49" s="430"/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2"/>
    </row>
    <row r="50" spans="2:16">
      <c r="B50" s="430"/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2"/>
    </row>
    <row r="51" spans="2:16">
      <c r="B51" s="430"/>
      <c r="C51" s="431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2"/>
    </row>
    <row r="52" spans="2:16">
      <c r="B52" s="430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2"/>
    </row>
    <row r="53" spans="2:16">
      <c r="B53" s="430"/>
      <c r="C53" s="431"/>
      <c r="D53" s="431"/>
      <c r="E53" s="431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2"/>
    </row>
    <row r="54" spans="2:16">
      <c r="B54" s="430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2"/>
    </row>
    <row r="55" spans="2:16">
      <c r="B55" s="430"/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2"/>
    </row>
    <row r="56" spans="2:16">
      <c r="B56" s="430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2"/>
    </row>
    <row r="57" spans="2:16">
      <c r="B57" s="430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2"/>
    </row>
    <row r="58" spans="2:16">
      <c r="B58" s="430"/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2"/>
    </row>
    <row r="59" spans="2:16" ht="13.5" thickBot="1">
      <c r="B59" s="444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6"/>
    </row>
    <row r="60" spans="2:16" ht="13.5" thickBot="1"/>
    <row r="61" spans="2:16" ht="24.95" customHeight="1">
      <c r="B61" s="513" t="s">
        <v>315</v>
      </c>
      <c r="C61" s="514"/>
      <c r="D61" s="514"/>
      <c r="E61" s="514"/>
      <c r="F61" s="514"/>
      <c r="G61" s="514"/>
      <c r="H61" s="514"/>
      <c r="I61" s="514"/>
      <c r="J61" s="514"/>
      <c r="K61" s="514"/>
      <c r="L61" s="514"/>
      <c r="M61" s="514"/>
      <c r="N61" s="514"/>
      <c r="O61" s="514"/>
      <c r="P61" s="515"/>
    </row>
    <row r="62" spans="2:16">
      <c r="B62" s="430"/>
      <c r="C62" s="512" t="str">
        <f>T28</f>
        <v>OTC derivatives</v>
      </c>
      <c r="D62" s="512"/>
      <c r="E62" s="512"/>
      <c r="F62" s="431"/>
      <c r="G62" s="431"/>
      <c r="H62" s="512" t="str">
        <f>T30</f>
        <v>Trading and AFS securities</v>
      </c>
      <c r="I62" s="512"/>
      <c r="J62" s="512"/>
      <c r="K62" s="431"/>
      <c r="L62" s="431"/>
      <c r="M62" s="512" t="str">
        <f>T32</f>
        <v>Level 3 assets</v>
      </c>
      <c r="N62" s="512"/>
      <c r="O62" s="512"/>
      <c r="P62" s="432"/>
    </row>
    <row r="63" spans="2:16">
      <c r="B63" s="430"/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1"/>
      <c r="P63" s="432"/>
    </row>
    <row r="64" spans="2:16">
      <c r="B64" s="430"/>
      <c r="C64" s="431"/>
      <c r="D64" s="431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2"/>
    </row>
    <row r="65" spans="2:16">
      <c r="B65" s="430"/>
      <c r="C65" s="431"/>
      <c r="D65" s="431"/>
      <c r="E65" s="431"/>
      <c r="F65" s="431"/>
      <c r="G65" s="431"/>
      <c r="H65" s="431"/>
      <c r="I65" s="431"/>
      <c r="J65" s="431"/>
      <c r="K65" s="431"/>
      <c r="L65" s="431"/>
      <c r="M65" s="431"/>
      <c r="N65" s="431"/>
      <c r="O65" s="431"/>
      <c r="P65" s="432"/>
    </row>
    <row r="66" spans="2:16">
      <c r="B66" s="430"/>
      <c r="C66" s="431"/>
      <c r="D66" s="431"/>
      <c r="E66" s="431"/>
      <c r="F66" s="431"/>
      <c r="G66" s="431"/>
      <c r="H66" s="431"/>
      <c r="I66" s="431"/>
      <c r="J66" s="431"/>
      <c r="K66" s="431"/>
      <c r="L66" s="431"/>
      <c r="M66" s="431"/>
      <c r="N66" s="431"/>
      <c r="O66" s="431"/>
      <c r="P66" s="432"/>
    </row>
    <row r="67" spans="2:16">
      <c r="B67" s="430"/>
      <c r="C67" s="431"/>
      <c r="D67" s="431"/>
      <c r="E67" s="431"/>
      <c r="F67" s="431"/>
      <c r="G67" s="431"/>
      <c r="H67" s="431"/>
      <c r="I67" s="431"/>
      <c r="J67" s="431"/>
      <c r="K67" s="431"/>
      <c r="L67" s="431"/>
      <c r="M67" s="431"/>
      <c r="N67" s="431"/>
      <c r="O67" s="431"/>
      <c r="P67" s="432"/>
    </row>
    <row r="68" spans="2:16">
      <c r="B68" s="430"/>
      <c r="C68" s="431"/>
      <c r="D68" s="431"/>
      <c r="E68" s="431"/>
      <c r="F68" s="431"/>
      <c r="G68" s="431"/>
      <c r="H68" s="431"/>
      <c r="I68" s="431"/>
      <c r="J68" s="431"/>
      <c r="K68" s="431"/>
      <c r="L68" s="431"/>
      <c r="M68" s="431"/>
      <c r="N68" s="431"/>
      <c r="O68" s="431"/>
      <c r="P68" s="432"/>
    </row>
    <row r="69" spans="2:16">
      <c r="B69" s="430"/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  <c r="N69" s="431"/>
      <c r="O69" s="431"/>
      <c r="P69" s="432"/>
    </row>
    <row r="70" spans="2:16">
      <c r="B70" s="430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2"/>
    </row>
    <row r="71" spans="2:16">
      <c r="B71" s="430"/>
      <c r="C71" s="431"/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432"/>
    </row>
    <row r="72" spans="2:16">
      <c r="B72" s="430"/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2"/>
    </row>
    <row r="73" spans="2:16">
      <c r="B73" s="430"/>
      <c r="C73" s="431"/>
      <c r="D73" s="431"/>
      <c r="E73" s="431"/>
      <c r="F73" s="431"/>
      <c r="G73" s="431"/>
      <c r="H73" s="431"/>
      <c r="I73" s="431"/>
      <c r="J73" s="431"/>
      <c r="K73" s="431"/>
      <c r="L73" s="431"/>
      <c r="M73" s="431"/>
      <c r="N73" s="431"/>
      <c r="O73" s="431"/>
      <c r="P73" s="432"/>
    </row>
    <row r="74" spans="2:16">
      <c r="B74" s="430"/>
      <c r="C74" s="431"/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2"/>
    </row>
    <row r="75" spans="2:16">
      <c r="B75" s="430"/>
      <c r="C75" s="431"/>
      <c r="D75" s="431"/>
      <c r="E75" s="431"/>
      <c r="F75" s="431"/>
      <c r="G75" s="431"/>
      <c r="H75" s="431"/>
      <c r="I75" s="431"/>
      <c r="J75" s="431"/>
      <c r="K75" s="431"/>
      <c r="L75" s="431"/>
      <c r="M75" s="431"/>
      <c r="N75" s="431"/>
      <c r="O75" s="431"/>
      <c r="P75" s="432"/>
    </row>
    <row r="76" spans="2:16">
      <c r="B76" s="430"/>
      <c r="C76" s="431"/>
      <c r="D76" s="431"/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2"/>
    </row>
    <row r="77" spans="2:16">
      <c r="B77" s="430"/>
      <c r="C77" s="431"/>
      <c r="D77" s="431"/>
      <c r="E77" s="431"/>
      <c r="F77" s="431"/>
      <c r="G77" s="431"/>
      <c r="H77" s="431"/>
      <c r="I77" s="431"/>
      <c r="J77" s="431"/>
      <c r="K77" s="431"/>
      <c r="L77" s="431"/>
      <c r="M77" s="431"/>
      <c r="N77" s="431"/>
      <c r="O77" s="431"/>
      <c r="P77" s="432"/>
    </row>
    <row r="78" spans="2:16" ht="13.5" thickBot="1">
      <c r="B78" s="444"/>
      <c r="C78" s="445"/>
      <c r="D78" s="445"/>
      <c r="E78" s="445"/>
      <c r="F78" s="445"/>
      <c r="G78" s="445"/>
      <c r="H78" s="445"/>
      <c r="I78" s="445"/>
      <c r="J78" s="445"/>
      <c r="K78" s="445"/>
      <c r="L78" s="445"/>
      <c r="M78" s="445"/>
      <c r="N78" s="445"/>
      <c r="O78" s="445"/>
      <c r="P78" s="446"/>
    </row>
    <row r="79" spans="2:16" ht="13.5" thickBot="1"/>
    <row r="80" spans="2:16" ht="24.95" customHeight="1">
      <c r="B80" s="513" t="s">
        <v>316</v>
      </c>
      <c r="C80" s="514"/>
      <c r="D80" s="514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</row>
    <row r="81" spans="2:16">
      <c r="B81" s="430"/>
      <c r="C81" s="431"/>
      <c r="D81" s="512" t="str">
        <f>T34</f>
        <v>Cross-jurisdictional claims</v>
      </c>
      <c r="E81" s="512"/>
      <c r="F81" s="512"/>
      <c r="G81" s="512"/>
      <c r="H81" s="431"/>
      <c r="I81" s="431"/>
      <c r="J81" s="431"/>
      <c r="K81" s="431"/>
      <c r="L81" s="512" t="str">
        <f>T36</f>
        <v>Cross-jurisdictional liabilities</v>
      </c>
      <c r="M81" s="512"/>
      <c r="N81" s="512"/>
      <c r="O81" s="431"/>
      <c r="P81" s="432"/>
    </row>
    <row r="82" spans="2:16">
      <c r="B82" s="430"/>
      <c r="C82" s="431"/>
      <c r="D82" s="431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2"/>
    </row>
    <row r="83" spans="2:16">
      <c r="B83" s="430"/>
      <c r="C83" s="431"/>
      <c r="D83" s="431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2"/>
    </row>
    <row r="84" spans="2:16">
      <c r="B84" s="430"/>
      <c r="C84" s="431"/>
      <c r="D84" s="431"/>
      <c r="E84" s="431"/>
      <c r="F84" s="431"/>
      <c r="G84" s="431"/>
      <c r="H84" s="431"/>
      <c r="I84" s="431"/>
      <c r="J84" s="431"/>
      <c r="K84" s="431"/>
      <c r="L84" s="431"/>
      <c r="M84" s="431"/>
      <c r="N84" s="431"/>
      <c r="O84" s="431"/>
      <c r="P84" s="432"/>
    </row>
    <row r="85" spans="2:16">
      <c r="B85" s="430"/>
      <c r="C85" s="431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2"/>
    </row>
    <row r="86" spans="2:16">
      <c r="B86" s="430"/>
      <c r="C86" s="431"/>
      <c r="D86" s="431"/>
      <c r="E86" s="431"/>
      <c r="F86" s="431"/>
      <c r="G86" s="431"/>
      <c r="H86" s="431"/>
      <c r="I86" s="431"/>
      <c r="J86" s="431"/>
      <c r="K86" s="431"/>
      <c r="L86" s="431"/>
      <c r="M86" s="431"/>
      <c r="N86" s="431"/>
      <c r="O86" s="431"/>
      <c r="P86" s="432"/>
    </row>
    <row r="87" spans="2:16">
      <c r="B87" s="430"/>
      <c r="C87" s="431"/>
      <c r="D87" s="431"/>
      <c r="E87" s="431"/>
      <c r="F87" s="431"/>
      <c r="G87" s="431"/>
      <c r="H87" s="431"/>
      <c r="I87" s="431"/>
      <c r="J87" s="431"/>
      <c r="K87" s="431"/>
      <c r="L87" s="431"/>
      <c r="M87" s="431"/>
      <c r="N87" s="431"/>
      <c r="O87" s="431"/>
      <c r="P87" s="432"/>
    </row>
    <row r="88" spans="2:16">
      <c r="B88" s="430"/>
      <c r="C88" s="431"/>
      <c r="D88" s="431"/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2"/>
    </row>
    <row r="89" spans="2:16">
      <c r="B89" s="430"/>
      <c r="C89" s="431"/>
      <c r="D89" s="431"/>
      <c r="E89" s="431"/>
      <c r="F89" s="431"/>
      <c r="G89" s="431"/>
      <c r="H89" s="431"/>
      <c r="I89" s="431"/>
      <c r="J89" s="431"/>
      <c r="K89" s="431"/>
      <c r="L89" s="431"/>
      <c r="M89" s="431"/>
      <c r="N89" s="431"/>
      <c r="O89" s="431"/>
      <c r="P89" s="432"/>
    </row>
    <row r="90" spans="2:16">
      <c r="B90" s="430"/>
      <c r="C90" s="431"/>
      <c r="D90" s="431"/>
      <c r="E90" s="431"/>
      <c r="F90" s="431"/>
      <c r="G90" s="431"/>
      <c r="H90" s="431"/>
      <c r="I90" s="431"/>
      <c r="J90" s="431"/>
      <c r="K90" s="431"/>
      <c r="L90" s="431"/>
      <c r="M90" s="431"/>
      <c r="N90" s="431"/>
      <c r="O90" s="431"/>
      <c r="P90" s="432"/>
    </row>
    <row r="91" spans="2:16">
      <c r="B91" s="430"/>
      <c r="C91" s="431"/>
      <c r="D91" s="431"/>
      <c r="E91" s="431"/>
      <c r="F91" s="431"/>
      <c r="G91" s="431"/>
      <c r="H91" s="431"/>
      <c r="I91" s="431"/>
      <c r="J91" s="431"/>
      <c r="K91" s="431"/>
      <c r="L91" s="431"/>
      <c r="M91" s="431"/>
      <c r="N91" s="431"/>
      <c r="O91" s="431"/>
      <c r="P91" s="432"/>
    </row>
    <row r="92" spans="2:16">
      <c r="B92" s="430"/>
      <c r="C92" s="431"/>
      <c r="D92" s="431"/>
      <c r="E92" s="431"/>
      <c r="F92" s="431"/>
      <c r="G92" s="431"/>
      <c r="H92" s="431"/>
      <c r="I92" s="431"/>
      <c r="J92" s="431"/>
      <c r="K92" s="431"/>
      <c r="L92" s="431"/>
      <c r="M92" s="431"/>
      <c r="N92" s="431"/>
      <c r="O92" s="431"/>
      <c r="P92" s="432"/>
    </row>
    <row r="93" spans="2:16">
      <c r="B93" s="430"/>
      <c r="C93" s="431"/>
      <c r="D93" s="431"/>
      <c r="E93" s="431"/>
      <c r="F93" s="431"/>
      <c r="G93" s="431"/>
      <c r="H93" s="431"/>
      <c r="I93" s="431"/>
      <c r="J93" s="431"/>
      <c r="K93" s="431"/>
      <c r="L93" s="431"/>
      <c r="M93" s="431"/>
      <c r="N93" s="431"/>
      <c r="O93" s="431"/>
      <c r="P93" s="432"/>
    </row>
    <row r="94" spans="2:16">
      <c r="B94" s="430"/>
      <c r="C94" s="431"/>
      <c r="D94" s="431"/>
      <c r="E94" s="431"/>
      <c r="F94" s="431"/>
      <c r="G94" s="431"/>
      <c r="H94" s="431"/>
      <c r="I94" s="431"/>
      <c r="J94" s="431"/>
      <c r="K94" s="431"/>
      <c r="L94" s="431"/>
      <c r="M94" s="431"/>
      <c r="N94" s="431"/>
      <c r="O94" s="431"/>
      <c r="P94" s="432"/>
    </row>
    <row r="95" spans="2:16">
      <c r="B95" s="430"/>
      <c r="C95" s="431"/>
      <c r="D95" s="431"/>
      <c r="E95" s="431"/>
      <c r="F95" s="431"/>
      <c r="G95" s="431"/>
      <c r="H95" s="431"/>
      <c r="I95" s="431"/>
      <c r="J95" s="431"/>
      <c r="K95" s="431"/>
      <c r="L95" s="431"/>
      <c r="M95" s="431"/>
      <c r="N95" s="431"/>
      <c r="O95" s="431"/>
      <c r="P95" s="432"/>
    </row>
    <row r="96" spans="2:16">
      <c r="B96" s="430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2"/>
    </row>
    <row r="97" spans="2:16" ht="13.5" thickBot="1">
      <c r="B97" s="444"/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6"/>
    </row>
    <row r="98" spans="2:16"/>
  </sheetData>
  <sheetProtection algorithmName="SHA-512" hashValue="gzPmYtiK9U9u/mVMNXqyBjzDhygeTwnJx0+bP0spvyL9uoMOUyq6DKUlIxrWKwFXQbRZZToocInaoUT0gkhvcw==" saltValue="uSdbN3BRsNyeriXNJ1EoYA==" spinCount="100000" sheet="1" autoFilter="0"/>
  <mergeCells count="18">
    <mergeCell ref="C62:E62"/>
    <mergeCell ref="H62:J62"/>
    <mergeCell ref="M62:O62"/>
    <mergeCell ref="B80:P80"/>
    <mergeCell ref="D81:G81"/>
    <mergeCell ref="L81:N81"/>
    <mergeCell ref="B42:P42"/>
    <mergeCell ref="C43:E43"/>
    <mergeCell ref="H43:J43"/>
    <mergeCell ref="M43:O43"/>
    <mergeCell ref="B61:P61"/>
    <mergeCell ref="B2:E2"/>
    <mergeCell ref="B23:P23"/>
    <mergeCell ref="C25:E25"/>
    <mergeCell ref="H25:J25"/>
    <mergeCell ref="M25:O25"/>
    <mergeCell ref="B4:P4"/>
    <mergeCell ref="H5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 xml:space="preserve">&amp;LEuropean Banking Authority&amp;REnd-2017 G-SII disclosure exercise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sample!$G$3:$G$35</xm:f>
          </x14:formula1>
          <xm:sqref>B2:E2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Bank Template - 2017</vt:lpstr>
      <vt:lpstr>Summary - 2017</vt:lpstr>
      <vt:lpstr>Summary - 2016</vt:lpstr>
      <vt:lpstr>Summary - 2015</vt:lpstr>
      <vt:lpstr>Summary - 2014</vt:lpstr>
      <vt:lpstr>Summary - 2013</vt:lpstr>
      <vt:lpstr>Charts 2017</vt:lpstr>
      <vt:lpstr>Charts - 5yr</vt:lpstr>
      <vt:lpstr>Chart - Single Bank Evolution</vt:lpstr>
      <vt:lpstr>Interactive Heatmap</vt:lpstr>
      <vt:lpstr>Data</vt:lpstr>
      <vt:lpstr>blank template</vt:lpstr>
      <vt:lpstr>sample</vt:lpstr>
      <vt:lpstr>'Chart - Single Bank Evolution'!Print_Area</vt:lpstr>
      <vt:lpstr>'Charts - 5yr'!Print_Area</vt:lpstr>
      <vt:lpstr>'Charts 2017'!Print_Area</vt:lpstr>
      <vt:lpstr>'Interactive Heatmap'!Print_Area</vt:lpstr>
      <vt:lpstr>'Summary - 2015'!Print_Area</vt:lpstr>
      <vt:lpstr>'Summary - 2016'!Print_Area</vt:lpstr>
      <vt:lpstr>'Summary - 2017'!Print_Area</vt:lpstr>
      <vt:lpstr>'Bank Template - 2017'!Print_Titles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Garcia</dc:creator>
  <cp:lastModifiedBy>LG</cp:lastModifiedBy>
  <cp:lastPrinted>2018-08-07T08:32:21Z</cp:lastPrinted>
  <dcterms:created xsi:type="dcterms:W3CDTF">2015-07-27T16:50:27Z</dcterms:created>
  <dcterms:modified xsi:type="dcterms:W3CDTF">2018-11-09T09:43:32Z</dcterms:modified>
</cp:coreProperties>
</file>