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theme/themeOverride1.xml" ContentType="application/vnd.openxmlformats-officedocument.themeOverride+xml"/>
  <Override PartName="/xl/charts/chart8.xml" ContentType="application/vnd.openxmlformats-officedocument.drawingml.chart+xml"/>
  <Override PartName="/xl/theme/themeOverride2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3.xml" ContentType="application/vnd.openxmlformats-officedocument.themeOverride+xml"/>
  <Override PartName="/xl/charts/chart10.xml" ContentType="application/vnd.openxmlformats-officedocument.drawingml.chart+xml"/>
  <Override PartName="/xl/theme/themeOverride4.xml" ContentType="application/vnd.openxmlformats-officedocument.themeOverride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charts/chart13.xml" ContentType="application/vnd.openxmlformats-officedocument.drawingml.chart+xml"/>
  <Override PartName="/xl/theme/themeOverride7.xml" ContentType="application/vnd.openxmlformats-officedocument.themeOverride+xml"/>
  <Override PartName="/xl/charts/chart14.xml" ContentType="application/vnd.openxmlformats-officedocument.drawingml.chart+xml"/>
  <Override PartName="/xl/theme/themeOverride8.xml" ContentType="application/vnd.openxmlformats-officedocument.themeOverride+xml"/>
  <Override PartName="/xl/charts/chart15.xml" ContentType="application/vnd.openxmlformats-officedocument.drawingml.chart+xml"/>
  <Override PartName="/xl/theme/themeOverride9.xml" ContentType="application/vnd.openxmlformats-officedocument.themeOverride+xml"/>
  <Override PartName="/xl/charts/chart16.xml" ContentType="application/vnd.openxmlformats-officedocument.drawingml.chart+xml"/>
  <Override PartName="/xl/theme/themeOverride10.xml" ContentType="application/vnd.openxmlformats-officedocument.themeOverride+xml"/>
  <Override PartName="/xl/charts/chart17.xml" ContentType="application/vnd.openxmlformats-officedocument.drawingml.chart+xml"/>
  <Override PartName="/xl/theme/themeOverride11.xml" ContentType="application/vnd.openxmlformats-officedocument.themeOverride+xml"/>
  <Override PartName="/xl/charts/chart18.xml" ContentType="application/vnd.openxmlformats-officedocument.drawingml.chart+xml"/>
  <Override PartName="/xl/theme/themeOverride12.xml" ContentType="application/vnd.openxmlformats-officedocument.themeOverride+xml"/>
  <Override PartName="/xl/charts/chart19.xml" ContentType="application/vnd.openxmlformats-officedocument.drawingml.chart+xml"/>
  <Override PartName="/xl/theme/themeOverride13.xml" ContentType="application/vnd.openxmlformats-officedocument.themeOverride+xml"/>
  <Override PartName="/xl/charts/chart20.xml" ContentType="application/vnd.openxmlformats-officedocument.drawingml.chart+xml"/>
  <Override PartName="/xl/theme/themeOverride1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always" codeName="ThisWorkbook" defaultThemeVersion="124226"/>
  <bookViews>
    <workbookView xWindow="-15" yWindow="6840" windowWidth="20730" windowHeight="6900" tabRatio="954"/>
  </bookViews>
  <sheets>
    <sheet name="Bank Template - 2016" sheetId="1" r:id="rId1"/>
    <sheet name="Summary - 2016" sheetId="18" r:id="rId2"/>
    <sheet name="Summary - 2015" sheetId="17" r:id="rId3"/>
    <sheet name="Summary - 2014" sheetId="6" r:id="rId4"/>
    <sheet name="Summary - 2013" sheetId="10" r:id="rId5"/>
    <sheet name="Charts 2016" sheetId="7" r:id="rId6"/>
    <sheet name="Charts - 4yr" sheetId="11" r:id="rId7"/>
    <sheet name="Chart - Single Bank Evolution" sheetId="20" r:id="rId8"/>
    <sheet name="Interactive Heatmap" sheetId="21" r:id="rId9"/>
    <sheet name="Data" sheetId="8" r:id="rId10"/>
    <sheet name="blank template" sheetId="19" r:id="rId11"/>
    <sheet name="sample" sheetId="5" r:id="rId12"/>
  </sheets>
  <definedNames>
    <definedName name="_xlnm._FilterDatabase" localSheetId="10" hidden="1">'blank template'!$A$3:$A$326</definedName>
    <definedName name="_xlnm._FilterDatabase" localSheetId="8" hidden="1">'Interactive Heatmap'!$A$7:$S$7</definedName>
    <definedName name="_xlnm._FilterDatabase" localSheetId="11" hidden="1">sample!$A$3:$D$37</definedName>
    <definedName name="_xlnm.Print_Area" localSheetId="7">'Chart - Single Bank Evolution'!$A$2:$Q$98</definedName>
    <definedName name="_xlnm.Print_Area" localSheetId="6">'Charts - 4yr'!$A$3:$U$59</definedName>
    <definedName name="_xlnm.Print_Area" localSheetId="5">'Charts 2016'!$A$1:$U$136</definedName>
    <definedName name="_xlnm.Print_Area" localSheetId="2">'Summary - 2015'!$E$1:$Q$45</definedName>
    <definedName name="_xlnm.Print_Area" localSheetId="1">'Summary - 2016'!$E$1:$Q$45</definedName>
  </definedNames>
  <calcPr calcId="145621"/>
</workbook>
</file>

<file path=xl/calcChain.xml><?xml version="1.0" encoding="utf-8"?>
<calcChain xmlns="http://schemas.openxmlformats.org/spreadsheetml/2006/main">
  <c r="AC42" i="11" l="1"/>
  <c r="AC43" i="11"/>
  <c r="AB48" i="11"/>
  <c r="AC48" i="11" s="1"/>
  <c r="AA48" i="11"/>
  <c r="Z48" i="11"/>
  <c r="Y48" i="11"/>
  <c r="AC47" i="11"/>
  <c r="AB47" i="11"/>
  <c r="AA47" i="11"/>
  <c r="Z47" i="11"/>
  <c r="Y47" i="11"/>
  <c r="AB46" i="11"/>
  <c r="AC46" i="11" s="1"/>
  <c r="AA46" i="11"/>
  <c r="Z46" i="11"/>
  <c r="Y46" i="11"/>
  <c r="AB45" i="11"/>
  <c r="AA45" i="11"/>
  <c r="AC45" i="11" s="1"/>
  <c r="Z45" i="11"/>
  <c r="Y45" i="11"/>
  <c r="AB44" i="11"/>
  <c r="AC44" i="11" s="1"/>
  <c r="AA44" i="11"/>
  <c r="Z44" i="11"/>
  <c r="Y44" i="11"/>
  <c r="AB43" i="11"/>
  <c r="AA43" i="11"/>
  <c r="Z43" i="11"/>
  <c r="Y43" i="11"/>
  <c r="AB42" i="11"/>
  <c r="AA42" i="11"/>
  <c r="Z42" i="11"/>
  <c r="Y42" i="11"/>
  <c r="I1" i="5" l="1"/>
  <c r="E46" i="18" l="1"/>
  <c r="B30" i="21"/>
  <c r="B33" i="21"/>
  <c r="B40" i="21"/>
  <c r="B37" i="21"/>
  <c r="B38" i="21"/>
  <c r="B29" i="21"/>
  <c r="B41" i="21"/>
  <c r="B42" i="21"/>
  <c r="B36" i="21"/>
  <c r="B39" i="21"/>
  <c r="B35" i="21"/>
  <c r="B31" i="21"/>
  <c r="B32" i="21"/>
  <c r="B34" i="21"/>
  <c r="L81" i="20" l="1"/>
  <c r="D81" i="20"/>
  <c r="M62" i="20"/>
  <c r="H62" i="20"/>
  <c r="C62" i="20"/>
  <c r="M43" i="20"/>
  <c r="H43" i="20"/>
  <c r="C43" i="20"/>
  <c r="H5" i="20"/>
  <c r="M25" i="20"/>
  <c r="H25" i="20"/>
  <c r="C25" i="20"/>
  <c r="U16" i="20"/>
  <c r="U17" i="20" s="1"/>
  <c r="V16" i="20"/>
  <c r="W16" i="20"/>
  <c r="U18" i="20"/>
  <c r="U19" i="20" s="1"/>
  <c r="V18" i="20"/>
  <c r="W18" i="20"/>
  <c r="U20" i="20"/>
  <c r="U21" i="20" s="1"/>
  <c r="V20" i="20"/>
  <c r="W20" i="20"/>
  <c r="U22" i="20"/>
  <c r="U23" i="20" s="1"/>
  <c r="V22" i="20"/>
  <c r="W22" i="20"/>
  <c r="U24" i="20"/>
  <c r="U25" i="20" s="1"/>
  <c r="V24" i="20"/>
  <c r="W24" i="20"/>
  <c r="U26" i="20"/>
  <c r="U27" i="20" s="1"/>
  <c r="V26" i="20"/>
  <c r="W26" i="20"/>
  <c r="U28" i="20"/>
  <c r="U29" i="20" s="1"/>
  <c r="V28" i="20"/>
  <c r="W28" i="20"/>
  <c r="U30" i="20"/>
  <c r="U31" i="20" s="1"/>
  <c r="V30" i="20"/>
  <c r="W30" i="20"/>
  <c r="U32" i="20"/>
  <c r="U33" i="20" s="1"/>
  <c r="V32" i="20"/>
  <c r="W32" i="20"/>
  <c r="U34" i="20"/>
  <c r="U35" i="20" s="1"/>
  <c r="V34" i="20"/>
  <c r="W34" i="20"/>
  <c r="U36" i="20"/>
  <c r="U37" i="20" s="1"/>
  <c r="V36" i="20"/>
  <c r="W36" i="20"/>
  <c r="W14" i="20"/>
  <c r="U14" i="20"/>
  <c r="U15" i="20" s="1"/>
  <c r="V14" i="20"/>
  <c r="Y10" i="11"/>
  <c r="AB11" i="11"/>
  <c r="AB28" i="11"/>
  <c r="B19" i="21"/>
  <c r="B43" i="21"/>
  <c r="B9" i="21"/>
  <c r="B22" i="21"/>
  <c r="B26" i="21"/>
  <c r="B15" i="21"/>
  <c r="B27" i="21"/>
  <c r="B28" i="21"/>
  <c r="B25" i="21"/>
  <c r="B13" i="21"/>
  <c r="B20" i="21"/>
  <c r="B17" i="21"/>
  <c r="B8" i="21"/>
  <c r="B16" i="21"/>
  <c r="B12" i="21"/>
  <c r="B10" i="21"/>
  <c r="B14" i="21"/>
  <c r="B21" i="21"/>
  <c r="B23" i="21"/>
  <c r="B24" i="21"/>
  <c r="B18" i="21"/>
  <c r="B44" i="21"/>
  <c r="B11" i="21"/>
  <c r="W31" i="20" l="1"/>
  <c r="W23" i="20"/>
  <c r="W25" i="20"/>
  <c r="W17" i="20"/>
  <c r="W27" i="20"/>
  <c r="W19" i="20"/>
  <c r="W21" i="20"/>
  <c r="W29" i="20"/>
  <c r="W33" i="20"/>
  <c r="W37" i="20"/>
  <c r="W35" i="20"/>
  <c r="V15" i="20"/>
  <c r="W15" i="20"/>
  <c r="V37" i="20"/>
  <c r="V35" i="20"/>
  <c r="V33" i="20"/>
  <c r="V31" i="20"/>
  <c r="V29" i="20"/>
  <c r="V27" i="20"/>
  <c r="V25" i="20"/>
  <c r="V23" i="20"/>
  <c r="V21" i="20"/>
  <c r="V19" i="20"/>
  <c r="V17" i="20"/>
  <c r="Q45" i="18"/>
  <c r="AB38" i="11" l="1"/>
  <c r="AB14" i="11"/>
  <c r="X28" i="20"/>
  <c r="X29" i="20" s="1"/>
  <c r="AB15" i="11"/>
  <c r="AB41" i="11"/>
  <c r="AB39" i="11"/>
  <c r="AB33" i="11"/>
  <c r="X32" i="20"/>
  <c r="X33" i="20" s="1"/>
  <c r="AB24" i="11"/>
  <c r="AB20" i="11"/>
  <c r="AB16" i="11"/>
  <c r="AB10" i="11"/>
  <c r="AB37" i="11"/>
  <c r="AB35" i="11"/>
  <c r="AB31" i="11"/>
  <c r="AB22" i="11"/>
  <c r="AB29" i="11"/>
  <c r="X34" i="20"/>
  <c r="X35" i="20" s="1"/>
  <c r="X18" i="20"/>
  <c r="X19" i="20" s="1"/>
  <c r="AB36" i="11"/>
  <c r="AB17" i="11"/>
  <c r="AB19" i="11"/>
  <c r="AB21" i="11"/>
  <c r="AB23" i="11"/>
  <c r="AB25" i="11"/>
  <c r="AB27" i="11"/>
  <c r="AB30" i="11"/>
  <c r="AB32" i="11"/>
  <c r="J51" i="21"/>
  <c r="F51" i="21"/>
  <c r="I51" i="21"/>
  <c r="E51" i="21"/>
  <c r="G51" i="21"/>
  <c r="K51" i="21"/>
  <c r="N51" i="21"/>
  <c r="M51" i="21"/>
  <c r="C51" i="21"/>
  <c r="O51" i="21"/>
  <c r="R51" i="21"/>
  <c r="Q51" i="21"/>
  <c r="AB13" i="11" l="1"/>
  <c r="AB34" i="11"/>
  <c r="X16" i="20"/>
  <c r="X17" i="20" s="1"/>
  <c r="X26" i="20"/>
  <c r="X27" i="20" s="1"/>
  <c r="X24" i="20"/>
  <c r="X25" i="20" s="1"/>
  <c r="X36" i="20"/>
  <c r="X37" i="20" s="1"/>
  <c r="X30" i="20"/>
  <c r="X31" i="20" s="1"/>
  <c r="X20" i="20"/>
  <c r="X21" i="20" s="1"/>
  <c r="X22" i="20"/>
  <c r="X23" i="20" s="1"/>
  <c r="AB18" i="11"/>
  <c r="AB26" i="11"/>
  <c r="AB40" i="11"/>
  <c r="AB12" i="11"/>
  <c r="X14" i="20"/>
  <c r="X15" i="20" s="1"/>
  <c r="AA39" i="11"/>
  <c r="AC39" i="11" s="1"/>
  <c r="Y41" i="11"/>
  <c r="Y40" i="11"/>
  <c r="Y39" i="11"/>
  <c r="Y38" i="11"/>
  <c r="Y37" i="11"/>
  <c r="Y36" i="11"/>
  <c r="Y35" i="11"/>
  <c r="Y34" i="11"/>
  <c r="Y33" i="11"/>
  <c r="Y32" i="11"/>
  <c r="Y31" i="11"/>
  <c r="Y30" i="11"/>
  <c r="Y29" i="11"/>
  <c r="Y28" i="11"/>
  <c r="Y27" i="11"/>
  <c r="Y26" i="11"/>
  <c r="Y25" i="11"/>
  <c r="Y2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Z41" i="11"/>
  <c r="Z40" i="11"/>
  <c r="Z39" i="11"/>
  <c r="Z38" i="11"/>
  <c r="Z37" i="11"/>
  <c r="Z36" i="11"/>
  <c r="Z35" i="11"/>
  <c r="Z34" i="11"/>
  <c r="Z33" i="11"/>
  <c r="Z32" i="11"/>
  <c r="Z31" i="11"/>
  <c r="Z30" i="11"/>
  <c r="Z29" i="11"/>
  <c r="Z28" i="11"/>
  <c r="Z27" i="11"/>
  <c r="Z26" i="11"/>
  <c r="Z25" i="11"/>
  <c r="Z24" i="11"/>
  <c r="Z23" i="11"/>
  <c r="Z22" i="11"/>
  <c r="Z21" i="11"/>
  <c r="Z20" i="11"/>
  <c r="Z19" i="11"/>
  <c r="Z18" i="11"/>
  <c r="Z17" i="11"/>
  <c r="Z16" i="11"/>
  <c r="Z15" i="11"/>
  <c r="Z14" i="11"/>
  <c r="Z13" i="11"/>
  <c r="Z12" i="11"/>
  <c r="Z11" i="11"/>
  <c r="Z10" i="11"/>
  <c r="G1" i="1"/>
  <c r="G19" i="1" s="1"/>
  <c r="Q39" i="21"/>
  <c r="R26" i="21"/>
  <c r="Q32" i="21"/>
  <c r="Q33" i="21"/>
  <c r="Q17" i="21"/>
  <c r="Q37" i="21"/>
  <c r="Q21" i="21"/>
  <c r="R40" i="21"/>
  <c r="Q19" i="21"/>
  <c r="Q27" i="21"/>
  <c r="J40" i="21"/>
  <c r="Q15" i="21"/>
  <c r="C40" i="21"/>
  <c r="Q44" i="21"/>
  <c r="Q16" i="21"/>
  <c r="Q40" i="21"/>
  <c r="Q36" i="21"/>
  <c r="O40" i="21"/>
  <c r="Q34" i="21"/>
  <c r="Q13" i="21"/>
  <c r="Q31" i="21"/>
  <c r="Q9" i="21"/>
  <c r="Q11" i="21"/>
  <c r="Q26" i="21"/>
  <c r="Q14" i="21"/>
  <c r="F40" i="21"/>
  <c r="Q20" i="21"/>
  <c r="E40" i="21"/>
  <c r="Q10" i="21"/>
  <c r="K40" i="21"/>
  <c r="Q38" i="21"/>
  <c r="Q18" i="21"/>
  <c r="M40" i="21"/>
  <c r="G40" i="21"/>
  <c r="Q25" i="21"/>
  <c r="Q41" i="21"/>
  <c r="Q30" i="21"/>
  <c r="Q28" i="21"/>
  <c r="Q22" i="21"/>
  <c r="I40" i="21"/>
  <c r="Q43" i="21"/>
  <c r="Q24" i="21"/>
  <c r="Q23" i="21"/>
  <c r="Q35" i="21"/>
  <c r="Q42" i="21"/>
  <c r="Q12" i="21"/>
  <c r="N40" i="21"/>
  <c r="Q29" i="21"/>
  <c r="P40" i="21" l="1"/>
  <c r="L40" i="21"/>
  <c r="H40" i="21"/>
  <c r="D40" i="21"/>
  <c r="G134" i="1"/>
  <c r="G132" i="1"/>
  <c r="G124" i="1"/>
  <c r="G120" i="1"/>
  <c r="G118" i="1"/>
  <c r="G114" i="1"/>
  <c r="G112" i="1"/>
  <c r="G106" i="1"/>
  <c r="G102" i="1"/>
  <c r="G97" i="1"/>
  <c r="G95" i="1"/>
  <c r="G93" i="1"/>
  <c r="G91" i="1"/>
  <c r="G89" i="1"/>
  <c r="G87" i="1"/>
  <c r="G81" i="1"/>
  <c r="G79" i="1"/>
  <c r="G77" i="1"/>
  <c r="G75" i="1"/>
  <c r="G71" i="1"/>
  <c r="G69" i="1"/>
  <c r="G66" i="1"/>
  <c r="G64" i="1"/>
  <c r="G59" i="1"/>
  <c r="G56" i="1"/>
  <c r="G53" i="1"/>
  <c r="G51" i="1"/>
  <c r="G49" i="1"/>
  <c r="G46" i="1"/>
  <c r="G44" i="1"/>
  <c r="G37" i="1"/>
  <c r="G35" i="1"/>
  <c r="G33" i="1"/>
  <c r="G30" i="1"/>
  <c r="G27" i="1"/>
  <c r="G25" i="1"/>
  <c r="G18" i="1"/>
  <c r="G16" i="1"/>
  <c r="G13" i="1"/>
  <c r="G10" i="1"/>
  <c r="G8" i="1"/>
  <c r="G135" i="1"/>
  <c r="G133" i="1"/>
  <c r="G129" i="1"/>
  <c r="G121" i="1"/>
  <c r="G119" i="1"/>
  <c r="G117" i="1"/>
  <c r="G113" i="1"/>
  <c r="G107" i="1"/>
  <c r="G105" i="1"/>
  <c r="G98" i="1"/>
  <c r="G96" i="1"/>
  <c r="G94" i="1"/>
  <c r="G92" i="1"/>
  <c r="G90" i="1"/>
  <c r="G88" i="1"/>
  <c r="G86" i="1"/>
  <c r="G80" i="1"/>
  <c r="G78" i="1"/>
  <c r="G76" i="1"/>
  <c r="G74" i="1"/>
  <c r="G70" i="1"/>
  <c r="G67" i="1"/>
  <c r="G65" i="1"/>
  <c r="G63" i="1"/>
  <c r="G57" i="1"/>
  <c r="G54" i="1"/>
  <c r="G52" i="1"/>
  <c r="G50" i="1"/>
  <c r="G48" i="1"/>
  <c r="G45" i="1"/>
  <c r="G39" i="1"/>
  <c r="G36" i="1"/>
  <c r="G34" i="1"/>
  <c r="G31" i="1"/>
  <c r="G29" i="1"/>
  <c r="G26" i="1"/>
  <c r="G17" i="1"/>
  <c r="G15" i="1"/>
  <c r="G11" i="1"/>
  <c r="G9" i="1"/>
  <c r="S40" i="21" l="1"/>
  <c r="E1" i="5"/>
  <c r="Q45" i="10" l="1"/>
  <c r="P26" i="21" l="1"/>
  <c r="C7" i="6"/>
  <c r="B7" i="6" l="1"/>
  <c r="A7" i="6"/>
  <c r="AA17" i="11" l="1"/>
  <c r="AC17" i="11" s="1"/>
  <c r="AA31" i="11"/>
  <c r="AC31" i="11" s="1"/>
  <c r="AA30" i="11"/>
  <c r="AC30" i="11" s="1"/>
  <c r="AA34" i="11"/>
  <c r="AC34" i="11" s="1"/>
  <c r="AA11" i="11"/>
  <c r="AC11" i="11" s="1"/>
  <c r="AA26" i="11"/>
  <c r="AC26" i="11" s="1"/>
  <c r="AA21" i="11"/>
  <c r="AC21" i="11" s="1"/>
  <c r="AA15" i="11"/>
  <c r="AC15" i="11" s="1"/>
  <c r="AA29" i="11"/>
  <c r="AC29" i="11" s="1"/>
  <c r="AA32" i="11"/>
  <c r="AC32" i="11" s="1"/>
  <c r="AA35" i="11"/>
  <c r="AC35" i="11" s="1"/>
  <c r="AA10" i="11"/>
  <c r="AC10" i="11" s="1"/>
  <c r="AA16" i="11"/>
  <c r="AC16" i="11" s="1"/>
  <c r="AA28" i="11"/>
  <c r="AC28" i="11" s="1"/>
  <c r="AA40" i="11"/>
  <c r="AC40" i="11" s="1"/>
  <c r="AA38" i="11"/>
  <c r="AC38" i="11" s="1"/>
  <c r="AA13" i="11"/>
  <c r="AC13" i="11" s="1"/>
  <c r="AA19" i="11"/>
  <c r="AC19" i="11" s="1"/>
  <c r="AA22" i="11"/>
  <c r="AC22" i="11" s="1"/>
  <c r="AA27" i="11"/>
  <c r="AC27" i="11" s="1"/>
  <c r="AA36" i="11"/>
  <c r="AC36" i="11" s="1"/>
  <c r="AA14" i="11"/>
  <c r="AC14" i="11" s="1"/>
  <c r="AA23" i="11"/>
  <c r="AC23" i="11" s="1"/>
  <c r="AA33" i="11"/>
  <c r="AC33" i="11" s="1"/>
  <c r="AA25" i="11"/>
  <c r="AC25" i="11" s="1"/>
  <c r="AA12" i="11"/>
  <c r="AC12" i="11" s="1"/>
  <c r="AA18" i="11"/>
  <c r="AC18" i="11" s="1"/>
  <c r="AA24" i="11"/>
  <c r="AC24" i="11" s="1"/>
  <c r="AA20" i="11"/>
  <c r="AC20" i="11" s="1"/>
  <c r="AA41" i="11"/>
  <c r="AC41" i="11" s="1"/>
  <c r="AA37" i="11"/>
  <c r="AC37" i="11" s="1"/>
  <c r="Q45" i="6"/>
  <c r="C11" i="6"/>
  <c r="C43" i="6"/>
  <c r="C39" i="6"/>
  <c r="C38" i="6"/>
  <c r="C37" i="6"/>
  <c r="C35" i="6"/>
  <c r="C32" i="6"/>
  <c r="C31" i="6"/>
  <c r="C29" i="6"/>
  <c r="C27" i="6"/>
  <c r="C25" i="6"/>
  <c r="C22" i="6"/>
  <c r="C20" i="6"/>
  <c r="C18" i="6"/>
  <c r="C16" i="6"/>
  <c r="C13" i="6"/>
  <c r="C12" i="6"/>
  <c r="C10" i="6"/>
  <c r="C9" i="6"/>
  <c r="C8" i="6"/>
  <c r="C14" i="6" l="1"/>
  <c r="A14" i="6" s="1"/>
  <c r="C17" i="6"/>
  <c r="B17" i="6" s="1"/>
  <c r="C23" i="6"/>
  <c r="A23" i="6" s="1"/>
  <c r="C26" i="6"/>
  <c r="B26" i="6" s="1"/>
  <c r="C28" i="6"/>
  <c r="A28" i="6" s="1"/>
  <c r="C33" i="6"/>
  <c r="B33" i="6" s="1"/>
  <c r="C36" i="6"/>
  <c r="A36" i="6" s="1"/>
  <c r="C15" i="6"/>
  <c r="B15" i="6" s="1"/>
  <c r="C21" i="6"/>
  <c r="A21" i="6" s="1"/>
  <c r="C30" i="6"/>
  <c r="B30" i="6" s="1"/>
  <c r="C41" i="6"/>
  <c r="A41" i="6" s="1"/>
  <c r="C42" i="6"/>
  <c r="C19" i="6"/>
  <c r="A19" i="6" s="1"/>
  <c r="C24" i="6"/>
  <c r="B24" i="6" s="1"/>
  <c r="C34" i="6"/>
  <c r="A34" i="6" s="1"/>
  <c r="B9" i="6"/>
  <c r="A9" i="6"/>
  <c r="B12" i="6"/>
  <c r="A12" i="6"/>
  <c r="B20" i="6"/>
  <c r="A20" i="6"/>
  <c r="B31" i="6"/>
  <c r="A31" i="6"/>
  <c r="B38" i="6"/>
  <c r="A38" i="6"/>
  <c r="C40" i="6"/>
  <c r="B43" i="6"/>
  <c r="A43" i="6"/>
  <c r="B8" i="6"/>
  <c r="A8" i="6"/>
  <c r="B10" i="6"/>
  <c r="A10" i="6"/>
  <c r="B13" i="6"/>
  <c r="A13" i="6"/>
  <c r="B16" i="6"/>
  <c r="A16" i="6"/>
  <c r="B18" i="6"/>
  <c r="A18" i="6"/>
  <c r="B22" i="6"/>
  <c r="A22" i="6"/>
  <c r="B25" i="6"/>
  <c r="A25" i="6"/>
  <c r="B27" i="6"/>
  <c r="A27" i="6"/>
  <c r="B29" i="6"/>
  <c r="A29" i="6"/>
  <c r="B32" i="6"/>
  <c r="A32" i="6"/>
  <c r="B35" i="6"/>
  <c r="A35" i="6"/>
  <c r="B37" i="6"/>
  <c r="A37" i="6"/>
  <c r="B39" i="6"/>
  <c r="A39" i="6"/>
  <c r="B41" i="6"/>
  <c r="B11" i="6"/>
  <c r="A11" i="6"/>
  <c r="O13" i="21"/>
  <c r="R33" i="21"/>
  <c r="E41" i="21"/>
  <c r="O23" i="21"/>
  <c r="C32" i="21"/>
  <c r="J43" i="21"/>
  <c r="K42" i="21"/>
  <c r="M31" i="21"/>
  <c r="O37" i="21"/>
  <c r="I42" i="21"/>
  <c r="K15" i="21"/>
  <c r="O20" i="21"/>
  <c r="E8" i="21"/>
  <c r="I41" i="21"/>
  <c r="J26" i="21"/>
  <c r="M8" i="21"/>
  <c r="F26" i="21"/>
  <c r="N12" i="21"/>
  <c r="E15" i="21"/>
  <c r="E13" i="21"/>
  <c r="I43" i="21"/>
  <c r="R43" i="21"/>
  <c r="G35" i="21"/>
  <c r="I24" i="21"/>
  <c r="J18" i="21"/>
  <c r="F33" i="21"/>
  <c r="M11" i="21"/>
  <c r="J23" i="21"/>
  <c r="J19" i="21"/>
  <c r="G15" i="21"/>
  <c r="R44" i="21"/>
  <c r="M22" i="21"/>
  <c r="J33" i="21"/>
  <c r="O25" i="21"/>
  <c r="G41" i="21"/>
  <c r="F21" i="21"/>
  <c r="O39" i="21"/>
  <c r="F20" i="21"/>
  <c r="E24" i="21"/>
  <c r="R10" i="21"/>
  <c r="G20" i="21"/>
  <c r="N35" i="21"/>
  <c r="N38" i="21"/>
  <c r="N28" i="21"/>
  <c r="K35" i="21"/>
  <c r="O31" i="21"/>
  <c r="F25" i="21"/>
  <c r="F15" i="21"/>
  <c r="O30" i="21"/>
  <c r="F30" i="21"/>
  <c r="E22" i="21"/>
  <c r="M23" i="21"/>
  <c r="C28" i="21"/>
  <c r="K29" i="21"/>
  <c r="O34" i="21"/>
  <c r="O9" i="21"/>
  <c r="F13" i="21"/>
  <c r="J24" i="21"/>
  <c r="R14" i="21"/>
  <c r="F22" i="21"/>
  <c r="E30" i="21"/>
  <c r="J15" i="21"/>
  <c r="N30" i="21"/>
  <c r="F36" i="21"/>
  <c r="R39" i="21"/>
  <c r="O18" i="21"/>
  <c r="G29" i="21"/>
  <c r="M42" i="21"/>
  <c r="C31" i="21"/>
  <c r="K22" i="21"/>
  <c r="G9" i="21"/>
  <c r="J34" i="21"/>
  <c r="N42" i="21"/>
  <c r="K19" i="21"/>
  <c r="C16" i="21"/>
  <c r="E17" i="21"/>
  <c r="R8" i="21"/>
  <c r="K12" i="21"/>
  <c r="K43" i="21"/>
  <c r="O44" i="21"/>
  <c r="F41" i="21"/>
  <c r="J20" i="21"/>
  <c r="C36" i="21"/>
  <c r="R19" i="21"/>
  <c r="M34" i="21"/>
  <c r="I16" i="21"/>
  <c r="O27" i="21"/>
  <c r="C11" i="21"/>
  <c r="O14" i="21"/>
  <c r="R21" i="21"/>
  <c r="E28" i="21"/>
  <c r="K37" i="21"/>
  <c r="G26" i="21"/>
  <c r="C34" i="21"/>
  <c r="C30" i="21"/>
  <c r="M44" i="21"/>
  <c r="G8" i="21"/>
  <c r="E27" i="21"/>
  <c r="O42" i="21"/>
  <c r="I21" i="21"/>
  <c r="K23" i="21"/>
  <c r="N23" i="21"/>
  <c r="F31" i="21"/>
  <c r="K32" i="21"/>
  <c r="F24" i="21"/>
  <c r="I29" i="21"/>
  <c r="F11" i="21"/>
  <c r="N39" i="21"/>
  <c r="M43" i="21"/>
  <c r="E32" i="21"/>
  <c r="M28" i="21"/>
  <c r="I28" i="21"/>
  <c r="M12" i="21"/>
  <c r="G42" i="21"/>
  <c r="J16" i="21"/>
  <c r="F38" i="21"/>
  <c r="E35" i="21"/>
  <c r="F12" i="21"/>
  <c r="C10" i="21"/>
  <c r="M37" i="21"/>
  <c r="J17" i="21"/>
  <c r="O26" i="21"/>
  <c r="R41" i="21"/>
  <c r="R32" i="21"/>
  <c r="O17" i="21"/>
  <c r="E31" i="21"/>
  <c r="C18" i="21"/>
  <c r="N22" i="21"/>
  <c r="K20" i="21"/>
  <c r="M39" i="21"/>
  <c r="N16" i="21"/>
  <c r="M13" i="21"/>
  <c r="C44" i="21"/>
  <c r="M35" i="21"/>
  <c r="R17" i="21"/>
  <c r="O8" i="21"/>
  <c r="J8" i="21"/>
  <c r="R36" i="21"/>
  <c r="R11" i="21"/>
  <c r="M10" i="21"/>
  <c r="I18" i="21"/>
  <c r="F32" i="21"/>
  <c r="J32" i="21"/>
  <c r="F9" i="21"/>
  <c r="J39" i="21"/>
  <c r="J41" i="21"/>
  <c r="K34" i="21"/>
  <c r="E38" i="21"/>
  <c r="R27" i="21"/>
  <c r="R37" i="21"/>
  <c r="J11" i="21"/>
  <c r="O41" i="21"/>
  <c r="C29" i="21"/>
  <c r="C21" i="21"/>
  <c r="F27" i="21"/>
  <c r="O21" i="21"/>
  <c r="F16" i="21"/>
  <c r="C39" i="21"/>
  <c r="C24" i="21"/>
  <c r="M21" i="21"/>
  <c r="F43" i="21"/>
  <c r="I17" i="21"/>
  <c r="F35" i="21"/>
  <c r="C20" i="21"/>
  <c r="N21" i="21"/>
  <c r="J9" i="21"/>
  <c r="M41" i="21"/>
  <c r="N18" i="21"/>
  <c r="O29" i="21"/>
  <c r="M25" i="21"/>
  <c r="M24" i="21"/>
  <c r="E34" i="21"/>
  <c r="E42" i="21"/>
  <c r="N8" i="21"/>
  <c r="E25" i="21"/>
  <c r="J14" i="21"/>
  <c r="E18" i="21"/>
  <c r="J44" i="21"/>
  <c r="E29" i="21"/>
  <c r="K36" i="21"/>
  <c r="G17" i="21"/>
  <c r="K8" i="21"/>
  <c r="G36" i="21"/>
  <c r="I23" i="21"/>
  <c r="M14" i="21"/>
  <c r="G27" i="21"/>
  <c r="K39" i="21"/>
  <c r="I34" i="21"/>
  <c r="N26" i="21"/>
  <c r="N43" i="21"/>
  <c r="K21" i="21"/>
  <c r="C35" i="21"/>
  <c r="E19" i="21"/>
  <c r="I9" i="21"/>
  <c r="G24" i="21"/>
  <c r="O11" i="21"/>
  <c r="I37" i="21"/>
  <c r="N11" i="21"/>
  <c r="K25" i="21"/>
  <c r="E44" i="21"/>
  <c r="R38" i="21"/>
  <c r="F29" i="21"/>
  <c r="C17" i="21"/>
  <c r="J13" i="21"/>
  <c r="C33" i="21"/>
  <c r="F17" i="21"/>
  <c r="N10" i="21"/>
  <c r="I33" i="21"/>
  <c r="G10" i="21"/>
  <c r="N44" i="21"/>
  <c r="G25" i="21"/>
  <c r="O16" i="21"/>
  <c r="I38" i="21"/>
  <c r="F44" i="21"/>
  <c r="M26" i="21"/>
  <c r="C22" i="21"/>
  <c r="J31" i="21"/>
  <c r="C9" i="21"/>
  <c r="J10" i="21"/>
  <c r="E39" i="21"/>
  <c r="O36" i="21"/>
  <c r="C42" i="21"/>
  <c r="O32" i="21"/>
  <c r="I13" i="21"/>
  <c r="K18" i="21"/>
  <c r="J29" i="21"/>
  <c r="R23" i="21"/>
  <c r="J25" i="21"/>
  <c r="N31" i="21"/>
  <c r="M20" i="21"/>
  <c r="J27" i="21"/>
  <c r="E20" i="21"/>
  <c r="J12" i="21"/>
  <c r="J42" i="21"/>
  <c r="K10" i="21"/>
  <c r="G34" i="21"/>
  <c r="I31" i="21"/>
  <c r="F34" i="21"/>
  <c r="E23" i="21"/>
  <c r="N24" i="21"/>
  <c r="G39" i="21"/>
  <c r="M30" i="21"/>
  <c r="G13" i="21"/>
  <c r="G21" i="21"/>
  <c r="G31" i="21"/>
  <c r="M18" i="21"/>
  <c r="O19" i="21"/>
  <c r="O10" i="21"/>
  <c r="R31" i="21"/>
  <c r="I22" i="21"/>
  <c r="I11" i="21"/>
  <c r="C26" i="21"/>
  <c r="G12" i="21"/>
  <c r="I30" i="21"/>
  <c r="M15" i="21"/>
  <c r="M9" i="21"/>
  <c r="K24" i="21"/>
  <c r="R34" i="21"/>
  <c r="K33" i="21"/>
  <c r="I19" i="21"/>
  <c r="N29" i="21"/>
  <c r="N20" i="21"/>
  <c r="M38" i="21"/>
  <c r="R15" i="21"/>
  <c r="K26" i="21"/>
  <c r="F14" i="21"/>
  <c r="F10" i="21"/>
  <c r="M33" i="21"/>
  <c r="F19" i="21"/>
  <c r="M27" i="21"/>
  <c r="M36" i="21"/>
  <c r="E33" i="21"/>
  <c r="R25" i="21"/>
  <c r="C14" i="21"/>
  <c r="M16" i="21"/>
  <c r="K41" i="21"/>
  <c r="G19" i="21"/>
  <c r="R12" i="21"/>
  <c r="N13" i="21"/>
  <c r="O24" i="21"/>
  <c r="G32" i="21"/>
  <c r="F37" i="21"/>
  <c r="N25" i="21"/>
  <c r="N41" i="21"/>
  <c r="G44" i="21"/>
  <c r="C38" i="21"/>
  <c r="N34" i="21"/>
  <c r="I26" i="21"/>
  <c r="G28" i="21"/>
  <c r="J37" i="21"/>
  <c r="I35" i="21"/>
  <c r="N27" i="21"/>
  <c r="R35" i="21"/>
  <c r="I32" i="21"/>
  <c r="N32" i="21"/>
  <c r="C13" i="21"/>
  <c r="N37" i="21"/>
  <c r="G37" i="21"/>
  <c r="N15" i="21"/>
  <c r="E36" i="21"/>
  <c r="K13" i="21"/>
  <c r="O35" i="21"/>
  <c r="E11" i="21"/>
  <c r="O33" i="21"/>
  <c r="G16" i="21"/>
  <c r="E14" i="21"/>
  <c r="O38" i="21"/>
  <c r="E16" i="21"/>
  <c r="F28" i="21"/>
  <c r="O28" i="21"/>
  <c r="K38" i="21"/>
  <c r="G43" i="21"/>
  <c r="J38" i="21"/>
  <c r="M17" i="21"/>
  <c r="E21" i="21"/>
  <c r="F23" i="21"/>
  <c r="C37" i="21"/>
  <c r="F18" i="21"/>
  <c r="I36" i="21"/>
  <c r="N33" i="21"/>
  <c r="K27" i="21"/>
  <c r="C15" i="21"/>
  <c r="R16" i="21"/>
  <c r="K17" i="21"/>
  <c r="C19" i="21"/>
  <c r="G38" i="21"/>
  <c r="E43" i="21"/>
  <c r="M32" i="21"/>
  <c r="C27" i="21"/>
  <c r="I12" i="21"/>
  <c r="N14" i="21"/>
  <c r="K14" i="21"/>
  <c r="M19" i="21"/>
  <c r="I39" i="21"/>
  <c r="K28" i="21"/>
  <c r="E12" i="21"/>
  <c r="J22" i="21"/>
  <c r="I10" i="21"/>
  <c r="G11" i="21"/>
  <c r="O12" i="21"/>
  <c r="R13" i="21"/>
  <c r="M29" i="21"/>
  <c r="R20" i="21"/>
  <c r="F8" i="21"/>
  <c r="R30" i="21"/>
  <c r="G23" i="21"/>
  <c r="R28" i="21"/>
  <c r="K11" i="21"/>
  <c r="F42" i="21"/>
  <c r="I27" i="21"/>
  <c r="R18" i="21"/>
  <c r="K44" i="21"/>
  <c r="K30" i="21"/>
  <c r="E10" i="21"/>
  <c r="J36" i="21"/>
  <c r="R24" i="21"/>
  <c r="G33" i="21"/>
  <c r="Q8" i="21"/>
  <c r="O43" i="21"/>
  <c r="K9" i="21"/>
  <c r="N9" i="21"/>
  <c r="I44" i="21"/>
  <c r="C41" i="21"/>
  <c r="K31" i="21"/>
  <c r="O15" i="21"/>
  <c r="N36" i="21"/>
  <c r="G30" i="21"/>
  <c r="O22" i="21"/>
  <c r="R22" i="21"/>
  <c r="C12" i="21"/>
  <c r="G22" i="21"/>
  <c r="C8" i="21"/>
  <c r="G18" i="21"/>
  <c r="G14" i="21"/>
  <c r="R29" i="21"/>
  <c r="C43" i="21"/>
  <c r="C23" i="21"/>
  <c r="J21" i="21"/>
  <c r="I25" i="21"/>
  <c r="C25" i="21"/>
  <c r="N17" i="21"/>
  <c r="R9" i="21"/>
  <c r="I14" i="21"/>
  <c r="E9" i="21"/>
  <c r="I15" i="21"/>
  <c r="E37" i="21"/>
  <c r="E26" i="21"/>
  <c r="F39" i="21"/>
  <c r="R42" i="21"/>
  <c r="I20" i="21"/>
  <c r="J28" i="21"/>
  <c r="J35" i="21"/>
  <c r="K16" i="21"/>
  <c r="N19" i="21"/>
  <c r="J30" i="21"/>
  <c r="I8" i="21"/>
  <c r="H8" i="21" l="1"/>
  <c r="H20" i="21"/>
  <c r="P42" i="21"/>
  <c r="D26" i="21"/>
  <c r="D37" i="21"/>
  <c r="H15" i="21"/>
  <c r="D9" i="21"/>
  <c r="H14" i="21"/>
  <c r="P9" i="21"/>
  <c r="H25" i="21"/>
  <c r="P29" i="21"/>
  <c r="P22" i="21"/>
  <c r="H44" i="21"/>
  <c r="P8" i="21"/>
  <c r="P24" i="21"/>
  <c r="D10" i="21"/>
  <c r="P18" i="21"/>
  <c r="H27" i="21"/>
  <c r="P28" i="21"/>
  <c r="P30" i="21"/>
  <c r="P20" i="21"/>
  <c r="L29" i="21"/>
  <c r="P13" i="21"/>
  <c r="H10" i="21"/>
  <c r="D12" i="21"/>
  <c r="H39" i="21"/>
  <c r="L19" i="21"/>
  <c r="H12" i="21"/>
  <c r="L32" i="21"/>
  <c r="D43" i="21"/>
  <c r="P16" i="21"/>
  <c r="H36" i="21"/>
  <c r="D21" i="21"/>
  <c r="L17" i="21"/>
  <c r="D16" i="21"/>
  <c r="D14" i="21"/>
  <c r="D11" i="21"/>
  <c r="D36" i="21"/>
  <c r="H32" i="21"/>
  <c r="P35" i="21"/>
  <c r="H35" i="21"/>
  <c r="H26" i="21"/>
  <c r="P12" i="21"/>
  <c r="L16" i="21"/>
  <c r="P25" i="21"/>
  <c r="D33" i="21"/>
  <c r="L36" i="21"/>
  <c r="L27" i="21"/>
  <c r="L33" i="21"/>
  <c r="P15" i="21"/>
  <c r="L38" i="21"/>
  <c r="H19" i="21"/>
  <c r="P34" i="21"/>
  <c r="L9" i="21"/>
  <c r="L15" i="21"/>
  <c r="H30" i="21"/>
  <c r="H11" i="21"/>
  <c r="H22" i="21"/>
  <c r="P31" i="21"/>
  <c r="L18" i="21"/>
  <c r="L30" i="21"/>
  <c r="D23" i="21"/>
  <c r="H31" i="21"/>
  <c r="D20" i="21"/>
  <c r="L20" i="21"/>
  <c r="P23" i="21"/>
  <c r="H13" i="21"/>
  <c r="D39" i="21"/>
  <c r="L26" i="21"/>
  <c r="H38" i="21"/>
  <c r="H33" i="21"/>
  <c r="P38" i="21"/>
  <c r="D44" i="21"/>
  <c r="H37" i="21"/>
  <c r="H9" i="21"/>
  <c r="D19" i="21"/>
  <c r="H34" i="21"/>
  <c r="L14" i="21"/>
  <c r="H23" i="21"/>
  <c r="D29" i="21"/>
  <c r="D18" i="21"/>
  <c r="D25" i="21"/>
  <c r="D42" i="21"/>
  <c r="D34" i="21"/>
  <c r="L24" i="21"/>
  <c r="L25" i="21"/>
  <c r="L41" i="21"/>
  <c r="H17" i="21"/>
  <c r="L21" i="21"/>
  <c r="P37" i="21"/>
  <c r="P27" i="21"/>
  <c r="D38" i="21"/>
  <c r="H18" i="21"/>
  <c r="L10" i="21"/>
  <c r="P11" i="21"/>
  <c r="P36" i="21"/>
  <c r="P17" i="21"/>
  <c r="L35" i="21"/>
  <c r="L13" i="21"/>
  <c r="L39" i="21"/>
  <c r="D31" i="21"/>
  <c r="P32" i="21"/>
  <c r="P41" i="21"/>
  <c r="L37" i="21"/>
  <c r="D35" i="21"/>
  <c r="L12" i="21"/>
  <c r="H28" i="21"/>
  <c r="L28" i="21"/>
  <c r="D32" i="21"/>
  <c r="L43" i="21"/>
  <c r="H29" i="21"/>
  <c r="H21" i="21"/>
  <c r="L44" i="21"/>
  <c r="D28" i="21"/>
  <c r="P21" i="21"/>
  <c r="H16" i="21"/>
  <c r="L34" i="21"/>
  <c r="P19" i="21"/>
  <c r="D17" i="21"/>
  <c r="L42" i="21"/>
  <c r="P39" i="21"/>
  <c r="D30" i="21"/>
  <c r="P14" i="21"/>
  <c r="L23" i="21"/>
  <c r="D22" i="21"/>
  <c r="P10" i="21"/>
  <c r="D24" i="21"/>
  <c r="L22" i="21"/>
  <c r="P44" i="21"/>
  <c r="S44" i="21" s="1"/>
  <c r="L11" i="21"/>
  <c r="H24" i="21"/>
  <c r="P43" i="21"/>
  <c r="H43" i="21"/>
  <c r="D13" i="21"/>
  <c r="D15" i="21"/>
  <c r="L8" i="21"/>
  <c r="H41" i="21"/>
  <c r="H42" i="21"/>
  <c r="L31" i="21"/>
  <c r="D41" i="21"/>
  <c r="P33" i="21"/>
  <c r="B34" i="6"/>
  <c r="B19" i="6"/>
  <c r="B23" i="6"/>
  <c r="B36" i="6"/>
  <c r="B21" i="6"/>
  <c r="B14" i="6"/>
  <c r="B28" i="6"/>
  <c r="A15" i="6"/>
  <c r="A24" i="6"/>
  <c r="A26" i="6"/>
  <c r="A30" i="6"/>
  <c r="A33" i="6"/>
  <c r="A17" i="6"/>
  <c r="A42" i="6"/>
  <c r="B42" i="6"/>
  <c r="B40" i="6"/>
  <c r="A40" i="6"/>
  <c r="S25" i="21" l="1"/>
  <c r="S34" i="21"/>
  <c r="S11" i="21"/>
  <c r="S10" i="21"/>
  <c r="S32" i="21"/>
  <c r="S14" i="21"/>
  <c r="S9" i="21"/>
  <c r="S31" i="21"/>
  <c r="S33" i="21"/>
  <c r="S17" i="21"/>
  <c r="S43" i="21"/>
  <c r="S36" i="21"/>
  <c r="S22" i="21"/>
  <c r="S23" i="21"/>
  <c r="S28" i="21"/>
  <c r="S39" i="21"/>
  <c r="S29" i="21"/>
  <c r="S38" i="21"/>
  <c r="S20" i="21"/>
  <c r="S18" i="21"/>
  <c r="S19" i="21"/>
  <c r="S16" i="21"/>
  <c r="S35" i="21"/>
  <c r="S12" i="21"/>
  <c r="S30" i="21"/>
  <c r="S26" i="21"/>
  <c r="S41" i="21"/>
  <c r="S42" i="21"/>
  <c r="S21" i="21"/>
  <c r="S37" i="21"/>
  <c r="S15" i="21"/>
  <c r="S13" i="21"/>
  <c r="S24" i="21"/>
  <c r="D27" i="21"/>
  <c r="S27" i="21" s="1"/>
  <c r="D8" i="21"/>
  <c r="S8" i="21" s="1"/>
</calcChain>
</file>

<file path=xl/sharedStrings.xml><?xml version="1.0" encoding="utf-8"?>
<sst xmlns="http://schemas.openxmlformats.org/spreadsheetml/2006/main" count="2177" uniqueCount="812">
  <si>
    <t>EUR</t>
  </si>
  <si>
    <t>BE</t>
  </si>
  <si>
    <t>DE</t>
  </si>
  <si>
    <t>DK</t>
  </si>
  <si>
    <t>ES</t>
  </si>
  <si>
    <t>FR</t>
  </si>
  <si>
    <t>IT</t>
  </si>
  <si>
    <t>NL</t>
  </si>
  <si>
    <t>NO</t>
  </si>
  <si>
    <t>SE</t>
  </si>
  <si>
    <t>IFRS</t>
  </si>
  <si>
    <t>Checks</t>
  </si>
  <si>
    <t>General Bank Data</t>
  </si>
  <si>
    <t>3.e.(1)</t>
  </si>
  <si>
    <t>Size Indicator</t>
  </si>
  <si>
    <t>(1) Secured debt securities</t>
  </si>
  <si>
    <t>(2) Senior unsecured debt securities</t>
  </si>
  <si>
    <t>(3) Subordinated debt securities</t>
  </si>
  <si>
    <t xml:space="preserve">(4) Commercial paper </t>
  </si>
  <si>
    <t>(2) Potential future exposure</t>
  </si>
  <si>
    <t>2.c.</t>
  </si>
  <si>
    <t>2.e.</t>
  </si>
  <si>
    <t>3.a.</t>
  </si>
  <si>
    <t>3.b.</t>
  </si>
  <si>
    <t>3.d.</t>
  </si>
  <si>
    <t>a. Secured debt securities</t>
  </si>
  <si>
    <t>b. Senior unsecured debt securities</t>
  </si>
  <si>
    <t>c. Subordinated debt securities</t>
  </si>
  <si>
    <t>d. Commercial paper</t>
  </si>
  <si>
    <t>e. Certificates of deposit</t>
  </si>
  <si>
    <t>f. Common equity</t>
  </si>
  <si>
    <t>3.f.</t>
  </si>
  <si>
    <t>1.a.(1)</t>
  </si>
  <si>
    <t>1.a.(2)</t>
  </si>
  <si>
    <t>(1) Country code</t>
  </si>
  <si>
    <t>1.a.(3)</t>
  </si>
  <si>
    <t>1.b.(1)</t>
  </si>
  <si>
    <t>1.b.(2)</t>
  </si>
  <si>
    <t>1.b.(3)</t>
  </si>
  <si>
    <t>1.b.(4)</t>
  </si>
  <si>
    <t>1.b.(5)</t>
  </si>
  <si>
    <t>3.c.(1)</t>
  </si>
  <si>
    <t>3.c.(2)</t>
  </si>
  <si>
    <t>3.c.(3)</t>
  </si>
  <si>
    <t>3.c.(4)</t>
  </si>
  <si>
    <t>3.c.(5)</t>
  </si>
  <si>
    <t>3.c.(6)</t>
  </si>
  <si>
    <t>3.e.(2)</t>
  </si>
  <si>
    <t>4.b.</t>
  </si>
  <si>
    <t>4.c.</t>
  </si>
  <si>
    <t>5.a.</t>
  </si>
  <si>
    <t>5.b.</t>
  </si>
  <si>
    <t>5.c.</t>
  </si>
  <si>
    <t>5.d.</t>
  </si>
  <si>
    <t>5.e.</t>
  </si>
  <si>
    <t>5.f.</t>
  </si>
  <si>
    <t>5.g.</t>
  </si>
  <si>
    <t>Interconnectedness Indicators</t>
  </si>
  <si>
    <t>2.d.(1)</t>
  </si>
  <si>
    <t>Substitutability/Financial Institution Infrastructure Indicators</t>
  </si>
  <si>
    <t>6.a.</t>
  </si>
  <si>
    <t>6.b.</t>
  </si>
  <si>
    <t>6.c.</t>
  </si>
  <si>
    <t>6.d.</t>
  </si>
  <si>
    <t>6.e.</t>
  </si>
  <si>
    <t>6.f.</t>
  </si>
  <si>
    <t>6.g.</t>
  </si>
  <si>
    <t>6.h.</t>
  </si>
  <si>
    <t>6.i.</t>
  </si>
  <si>
    <t>6.j.</t>
  </si>
  <si>
    <t>6.k.</t>
  </si>
  <si>
    <t>6.l.</t>
  </si>
  <si>
    <t>a. Equity underwriting activity</t>
  </si>
  <si>
    <t>b. Debt underwriting activity</t>
  </si>
  <si>
    <t>8.a.</t>
  </si>
  <si>
    <t>8.b.</t>
  </si>
  <si>
    <t>Complexity indicators</t>
  </si>
  <si>
    <t>a. OTC derivatives cleared through a central counterparty</t>
  </si>
  <si>
    <t>b. OTC derivatives settled bilaterally</t>
  </si>
  <si>
    <t>9.a.</t>
  </si>
  <si>
    <t>9.b.</t>
  </si>
  <si>
    <t>9.c.</t>
  </si>
  <si>
    <t>a. Held-for-trading securities (HFT)</t>
  </si>
  <si>
    <t>b. Available-for-sale securities (AFS)</t>
  </si>
  <si>
    <t>c. Trading and AFS securities that meet the definition of Level 1 assets</t>
  </si>
  <si>
    <t>Response</t>
  </si>
  <si>
    <t>10.a.</t>
  </si>
  <si>
    <t xml:space="preserve">10.c. </t>
  </si>
  <si>
    <t>10.d.</t>
  </si>
  <si>
    <t>11.a.</t>
  </si>
  <si>
    <t>Cross-Jurisdictional Activity Indicators</t>
  </si>
  <si>
    <t>13.a.</t>
  </si>
  <si>
    <t>13.b.</t>
  </si>
  <si>
    <t>13.a.(1)</t>
  </si>
  <si>
    <t>a. Total liabilities</t>
  </si>
  <si>
    <t>b. Retail funding</t>
  </si>
  <si>
    <t>e. Total net revenue</t>
  </si>
  <si>
    <t>h. Gross value of cash borrowed and gross fair value of securities borrowed in SFTs</t>
  </si>
  <si>
    <t>i. Gross positive fair value of over-the-counter (OTC) derivatives transactions</t>
  </si>
  <si>
    <t xml:space="preserve">k. Number of jurisdictions </t>
  </si>
  <si>
    <t>a. Foreign liabilities (excluding derivatives and local liabilities in local currency)</t>
  </si>
  <si>
    <t>b. Local liabilities in local currency (excluding derivatives activity)</t>
  </si>
  <si>
    <t>14.a.</t>
  </si>
  <si>
    <t>14.b.</t>
  </si>
  <si>
    <t>14.c.</t>
  </si>
  <si>
    <t>14.d.</t>
  </si>
  <si>
    <t>14.e.</t>
  </si>
  <si>
    <t>14.f.</t>
  </si>
  <si>
    <t>14.g.</t>
  </si>
  <si>
    <t>14.h.</t>
  </si>
  <si>
    <t>14.k.</t>
  </si>
  <si>
    <t>b. General Information provided by the reporting institution:</t>
  </si>
  <si>
    <t>Amount in single units</t>
  </si>
  <si>
    <t>(1) Any foreign liabilities to related offices included in item 13.a.</t>
  </si>
  <si>
    <t>10.b.</t>
  </si>
  <si>
    <t>2.f.</t>
  </si>
  <si>
    <t>c. OTC derivatives indicator (sum of items 9.a and 9.b)</t>
  </si>
  <si>
    <t>c. Wholesale funding dependence ratio (the difference between items 14.a and 14.b, divided by 14.a)</t>
  </si>
  <si>
    <t>Checks Summary</t>
  </si>
  <si>
    <t>g. Preferred shares and any other forms of subordinated funding not captured in item 5.c.</t>
  </si>
  <si>
    <t xml:space="preserve">(1) Certificates of deposit </t>
  </si>
  <si>
    <t>3.a.(1)</t>
  </si>
  <si>
    <t>f. Intra-financial system assets indicator (sum of items 3.a, 3.b through 3.c.(5), 3.d, 3.e.(1), and 3.e.(2), minus 3.c.(6))</t>
  </si>
  <si>
    <t>Remarks</t>
  </si>
  <si>
    <t>in million EUR</t>
  </si>
  <si>
    <t>Indicator value</t>
  </si>
  <si>
    <t>(2) Bank name</t>
  </si>
  <si>
    <t>d. Trading and AFS securities that meet the definition of Level 2 assets, with haircuts</t>
  </si>
  <si>
    <t>GSIB</t>
  </si>
  <si>
    <t>Explanation of large year-over-year changes</t>
  </si>
  <si>
    <t>Comments</t>
  </si>
  <si>
    <t>m. Other Sections</t>
  </si>
  <si>
    <t>Supervisor Comments</t>
  </si>
  <si>
    <t>a. Section 2 - Total exposures indicator</t>
  </si>
  <si>
    <t>b. Section 3 - Intra-financial system assets indicator</t>
  </si>
  <si>
    <t>c. Section 4 - Intra-financial system liabilities indicator</t>
  </si>
  <si>
    <t>d. Section 5 - Securities outstanding indicator</t>
  </si>
  <si>
    <t>e. Section 6 - Payments activity indicator</t>
  </si>
  <si>
    <t>f. Section 7 - Assets under custody indicator</t>
  </si>
  <si>
    <t>g. Section 8 - Underwriting activity indicator</t>
  </si>
  <si>
    <t>h. Section 9 - OTC derivatives indicator</t>
  </si>
  <si>
    <t>i. Section 10 - Trading and AFS securities indicator</t>
  </si>
  <si>
    <t>j. Section 11 - Level 3 assets indicator</t>
  </si>
  <si>
    <t>k. Section 12 - Cross-jurisdictional claims indicator</t>
  </si>
  <si>
    <t>l. Section 13 - Cross-jurisdictional liabilities indicator</t>
  </si>
  <si>
    <t>(3) Section 14 - Ancillary Indicators</t>
  </si>
  <si>
    <t>(2) Item 1.b - General Information provided by the reporting institution</t>
  </si>
  <si>
    <t>(5) Equity securities</t>
  </si>
  <si>
    <t>(1) Net positive fair value</t>
  </si>
  <si>
    <t>(1) Net negative fair value</t>
  </si>
  <si>
    <t>Memorandum Items</t>
  </si>
  <si>
    <t>Ancillary Data</t>
  </si>
  <si>
    <t>16.a.</t>
  </si>
  <si>
    <t>16.b.</t>
  </si>
  <si>
    <t>16.c.</t>
  </si>
  <si>
    <t>18.j.</t>
  </si>
  <si>
    <t>18.k.</t>
  </si>
  <si>
    <t>20.a.</t>
  </si>
  <si>
    <t>20.b.</t>
  </si>
  <si>
    <t>17.a.</t>
  </si>
  <si>
    <t>17.b.</t>
  </si>
  <si>
    <t>17.c.</t>
  </si>
  <si>
    <t>18.a.(1)</t>
  </si>
  <si>
    <t>18.a.(2)</t>
  </si>
  <si>
    <t>18.a.(3)</t>
  </si>
  <si>
    <t>18.a.(4)</t>
  </si>
  <si>
    <t>18.a.(5)</t>
  </si>
  <si>
    <t>18.a.(6)</t>
  </si>
  <si>
    <t>18.a.(7)</t>
  </si>
  <si>
    <t>18.a.(8)</t>
  </si>
  <si>
    <t>18.a.(9)</t>
  </si>
  <si>
    <t>18.a.(10)</t>
  </si>
  <si>
    <t>18.a.(11)</t>
  </si>
  <si>
    <t>18.a.(12)</t>
  </si>
  <si>
    <t>18.a.(13)</t>
  </si>
  <si>
    <t>18.b.</t>
  </si>
  <si>
    <t>c. Trading volume of securities issued by other public sector entities</t>
  </si>
  <si>
    <t>d. Trading volume of other fixed income securities</t>
  </si>
  <si>
    <t>e. Trading volume of listed equities</t>
  </si>
  <si>
    <t>f. Trading volume of all other securities</t>
  </si>
  <si>
    <t>18.c.</t>
  </si>
  <si>
    <t>18.d.</t>
  </si>
  <si>
    <t>18.e.</t>
  </si>
  <si>
    <t>18.f.</t>
  </si>
  <si>
    <t>18.g.</t>
  </si>
  <si>
    <t>18.h.</t>
  </si>
  <si>
    <t>18.i.</t>
  </si>
  <si>
    <t>a. Foreign derivative claims on an ultimate risk basis</t>
  </si>
  <si>
    <t>19.a.</t>
  </si>
  <si>
    <t>19.b.</t>
  </si>
  <si>
    <t>(4) Section 15 - Ancillary Items</t>
  </si>
  <si>
    <t>(5) Section 16 - Size Items</t>
  </si>
  <si>
    <t>(6) Section 17 - Interconnectedness Items</t>
  </si>
  <si>
    <t>(7) Section 18 - Substitutability/Financial Infra. Items</t>
  </si>
  <si>
    <t>Section 1 - General Information</t>
  </si>
  <si>
    <t>Section 2 - Total Exposures</t>
  </si>
  <si>
    <t>Section 3 - Intra-Financial System Assets</t>
  </si>
  <si>
    <t>Section 4 - Intra-Financial System Liabilities</t>
  </si>
  <si>
    <t>Section 5 - Securities Outstanding</t>
  </si>
  <si>
    <t>Section 6 - Payments made in the reporting year (excluding intragroup payments)</t>
  </si>
  <si>
    <t>Section 7 - Assets Under Custody</t>
  </si>
  <si>
    <t>Section 8 - Underwritten Transactions in Debt and Equity Markets</t>
  </si>
  <si>
    <t>Section 9 - Notional Amount of Over-the-Counter (OTC) Derivatives</t>
  </si>
  <si>
    <t>Section 10 - Trading and Available-for-Sale Securities</t>
  </si>
  <si>
    <t>Section 11 - Level 3 Assets</t>
  </si>
  <si>
    <t>Section 12 - Cross-Jurisdictional Claims</t>
  </si>
  <si>
    <t>Section 13 - Cross-Jurisdictional Liabilities</t>
  </si>
  <si>
    <t>Section 14 - Ancillary Indicators</t>
  </si>
  <si>
    <t>Section 15 - Ancillary Items</t>
  </si>
  <si>
    <t>Section 16 - Size Items</t>
  </si>
  <si>
    <t>Section 17 - Interconnectedness Items</t>
  </si>
  <si>
    <t>Section 18 - Substitutability/Financial Infra. Items</t>
  </si>
  <si>
    <t>18.a.(15)</t>
  </si>
  <si>
    <t>h. Initial margin posted to CCPs for the reporting group’s own account</t>
  </si>
  <si>
    <t>i. Default fund contributions to CCPs</t>
  </si>
  <si>
    <t>j. Other facilities to CCPs</t>
  </si>
  <si>
    <t>k. Provision of settlement services in connection with centrally-cleared transactions</t>
  </si>
  <si>
    <t>(6) Offsetting short positions in relation to the specific equity securities included in item 3.c.(5)</t>
  </si>
  <si>
    <t>g. Initial margin posted to central counterparties (CCPs) on behalf of clients</t>
  </si>
  <si>
    <t>a. Cross-jurisdictional claims indicator (Total foreign claims on an ultimate risk basis)</t>
  </si>
  <si>
    <t>18.a.(14)</t>
  </si>
  <si>
    <t>d. Total gross revenue</t>
  </si>
  <si>
    <t>f. Foreign net revenue</t>
  </si>
  <si>
    <t>b. Unused portion of committed lines extended to other financial institutions</t>
  </si>
  <si>
    <t>a. Funds deposited with or lent to other financial institutions</t>
  </si>
  <si>
    <t>c. Holdings of securities issued by other financial institutions:</t>
  </si>
  <si>
    <t>e. Over-the-counter derivatives with other financial institutions that have a net positive fair value:</t>
  </si>
  <si>
    <t>a. Payments made as a correspondent for other banks</t>
  </si>
  <si>
    <t>(1) Reporting unit</t>
  </si>
  <si>
    <t>(2) Accounting standard</t>
  </si>
  <si>
    <t>(3) Date of public disclosure (yyyy-mm-dd)</t>
  </si>
  <si>
    <t>(4) Language of public disclosure</t>
  </si>
  <si>
    <t>(5) Web address of public disclosure</t>
  </si>
  <si>
    <t>1.a.(4)</t>
  </si>
  <si>
    <t>1.a.(5)</t>
  </si>
  <si>
    <t>1.a.(6)</t>
  </si>
  <si>
    <t>(3) Reporting date (yyyy-mm-dd)</t>
  </si>
  <si>
    <t>(4) Reporting currency</t>
  </si>
  <si>
    <t>(5) Euro conversion rate</t>
  </si>
  <si>
    <t>(6) Submission date (yyyy-mm-dd)</t>
  </si>
  <si>
    <t>bank name</t>
  </si>
  <si>
    <t>shortcode</t>
  </si>
  <si>
    <t>country</t>
  </si>
  <si>
    <t>bank</t>
  </si>
  <si>
    <t>ABN Amro</t>
  </si>
  <si>
    <t>ABN</t>
  </si>
  <si>
    <t>Banca Monte dei Paschi di Siena</t>
  </si>
  <si>
    <t>Banque Postale</t>
  </si>
  <si>
    <t>POS</t>
  </si>
  <si>
    <t>Barclays</t>
  </si>
  <si>
    <t>UK</t>
  </si>
  <si>
    <t>BAR</t>
  </si>
  <si>
    <t>BBVA</t>
  </si>
  <si>
    <t>BBV</t>
  </si>
  <si>
    <t>BNP Paribas</t>
  </si>
  <si>
    <t>BNP</t>
  </si>
  <si>
    <t>BPCE</t>
  </si>
  <si>
    <t>BPC</t>
  </si>
  <si>
    <t>Credit Agricole</t>
  </si>
  <si>
    <t>CAG</t>
  </si>
  <si>
    <t>Credit Mutuel</t>
  </si>
  <si>
    <t>CMU</t>
  </si>
  <si>
    <t>Danske Bank</t>
  </si>
  <si>
    <t>DAN</t>
  </si>
  <si>
    <t>DNB</t>
  </si>
  <si>
    <t>Erste Group</t>
  </si>
  <si>
    <t>AT</t>
  </si>
  <si>
    <t>ERS</t>
  </si>
  <si>
    <t>Handelsbanken</t>
  </si>
  <si>
    <t>HAN</t>
  </si>
  <si>
    <t>HSBC</t>
  </si>
  <si>
    <t>HSB</t>
  </si>
  <si>
    <t>ING</t>
  </si>
  <si>
    <t>Intesa Sanpaolo</t>
  </si>
  <si>
    <t>INT</t>
  </si>
  <si>
    <t>KBC</t>
  </si>
  <si>
    <t>La Caixa</t>
  </si>
  <si>
    <t>CAI</t>
  </si>
  <si>
    <t>Lloyds</t>
  </si>
  <si>
    <t>LOY</t>
  </si>
  <si>
    <t>Nationwide</t>
  </si>
  <si>
    <t>NAT</t>
  </si>
  <si>
    <t>Nordea</t>
  </si>
  <si>
    <t>NOR</t>
  </si>
  <si>
    <t>Rabobank</t>
  </si>
  <si>
    <t>RAB</t>
  </si>
  <si>
    <t>RBS</t>
  </si>
  <si>
    <t>Santander</t>
  </si>
  <si>
    <t>SAN</t>
  </si>
  <si>
    <t>SEB</t>
  </si>
  <si>
    <t>Societe Generale</t>
  </si>
  <si>
    <t>SOC</t>
  </si>
  <si>
    <t>Standard Chartered</t>
  </si>
  <si>
    <t>STC</t>
  </si>
  <si>
    <t>Swedbank</t>
  </si>
  <si>
    <t>SWE</t>
  </si>
  <si>
    <t>Unicredit</t>
  </si>
  <si>
    <t>UNI</t>
  </si>
  <si>
    <t>Bayern LB</t>
  </si>
  <si>
    <t>BLB</t>
  </si>
  <si>
    <t>Commerzbank</t>
  </si>
  <si>
    <t>COM</t>
  </si>
  <si>
    <t>Deutsche Bank</t>
  </si>
  <si>
    <t>DEB</t>
  </si>
  <si>
    <t>DZ Bank</t>
  </si>
  <si>
    <t>DZB</t>
  </si>
  <si>
    <t>Helaba</t>
  </si>
  <si>
    <t>LBBW</t>
  </si>
  <si>
    <t>LBW</t>
  </si>
  <si>
    <t>NordLB</t>
  </si>
  <si>
    <t xml:space="preserve">Bank name:  </t>
  </si>
  <si>
    <t>EBA small logo</t>
  </si>
  <si>
    <t>Categories</t>
  </si>
  <si>
    <t>Size</t>
  </si>
  <si>
    <t>Interconnectedness</t>
  </si>
  <si>
    <t>Substitutability/Financial Institution Infrastructure</t>
  </si>
  <si>
    <t>Complexity</t>
  </si>
  <si>
    <t>Cross-Jurisdictional Activity</t>
  </si>
  <si>
    <t>Indicators</t>
  </si>
  <si>
    <t>Bank name</t>
  </si>
  <si>
    <t>Intra-financial system assets</t>
  </si>
  <si>
    <t>Intra-financial system liabilities</t>
  </si>
  <si>
    <t>Securities outstanding</t>
  </si>
  <si>
    <t xml:space="preserve">Payments activity </t>
  </si>
  <si>
    <t>Assets under custody</t>
  </si>
  <si>
    <t>Underwriting activity</t>
  </si>
  <si>
    <t>Trading and AFS securities</t>
  </si>
  <si>
    <t>Level 3 assets</t>
  </si>
  <si>
    <t>Cross-jurisdictional claims</t>
  </si>
  <si>
    <t>Cross-jurisdictional liabilities</t>
  </si>
  <si>
    <t>Produced  on:</t>
  </si>
  <si>
    <t>BE_KBC</t>
  </si>
  <si>
    <t>NO_DNB</t>
  </si>
  <si>
    <t>IT_INT</t>
  </si>
  <si>
    <t>IT_UNI</t>
  </si>
  <si>
    <t>UK_STC</t>
  </si>
  <si>
    <t>DE_BLB</t>
  </si>
  <si>
    <t>DE_COM</t>
  </si>
  <si>
    <t>DE_DEB</t>
  </si>
  <si>
    <t>DE_DZB</t>
  </si>
  <si>
    <t>DE_LBW</t>
  </si>
  <si>
    <t>DE_NLB</t>
  </si>
  <si>
    <t>DK_DAN</t>
  </si>
  <si>
    <t>FR_BPC</t>
  </si>
  <si>
    <t>FR_CMU</t>
  </si>
  <si>
    <t>FR_POS</t>
  </si>
  <si>
    <t>NL_ABN</t>
  </si>
  <si>
    <t>NL_ING</t>
  </si>
  <si>
    <t>NL_RAB</t>
  </si>
  <si>
    <t>UK_BAR</t>
  </si>
  <si>
    <t>UK_HSB</t>
  </si>
  <si>
    <t>UK_LOY</t>
  </si>
  <si>
    <t>UK_NAT</t>
  </si>
  <si>
    <t>UK_RBS</t>
  </si>
  <si>
    <t>a. General information provided by the relevant supervisory authority:</t>
  </si>
  <si>
    <t>CreditMutuel</t>
  </si>
  <si>
    <t>Postale</t>
  </si>
  <si>
    <t>English</t>
  </si>
  <si>
    <t>French</t>
  </si>
  <si>
    <t>http://www.bpce.fr/Investisseur/Information-reglementee/Publications-reglementaires</t>
  </si>
  <si>
    <t>https://www.creditmutuel.fr/groupecm/fr/publications/rapports-annuels.html</t>
  </si>
  <si>
    <t>h. Securities outstanding indicator (sum of items 5.a through 5.g)</t>
  </si>
  <si>
    <t>m. Payments activity indicator (sum of items 6.a through 6.l)</t>
  </si>
  <si>
    <t>a. Assets under custody indicator</t>
  </si>
  <si>
    <t>c. Underwriting activity indicator (sum of items 8.a and 8.b)</t>
  </si>
  <si>
    <t>e. Trading and AFS securities indicator (sum of items 10.a and 10.b, minus the sum of 10.c and 10.d)</t>
  </si>
  <si>
    <t>c. Cross-jurisdictional liabilities indicator (sum of items 13.a and 13.b, minus 13.a.(1))</t>
  </si>
  <si>
    <t>Amount</t>
  </si>
  <si>
    <t>AT_ERS</t>
  </si>
  <si>
    <t>FR_SOC</t>
  </si>
  <si>
    <t>FR_BNP</t>
  </si>
  <si>
    <t>SE_HAN</t>
  </si>
  <si>
    <t>FR_CAG</t>
  </si>
  <si>
    <t>SE_NOR</t>
  </si>
  <si>
    <t>SE_SEB</t>
  </si>
  <si>
    <t>SE_SWE</t>
  </si>
  <si>
    <t>SocieteGenerale</t>
  </si>
  <si>
    <t>BnpParibas</t>
  </si>
  <si>
    <t>CreditAgricole</t>
  </si>
  <si>
    <t>https://invest.bnpparibas.com/en/conferences-and-publications</t>
  </si>
  <si>
    <t>BFA</t>
  </si>
  <si>
    <t>ES_SAN</t>
  </si>
  <si>
    <t>ES_BBV</t>
  </si>
  <si>
    <t>ES_BFA</t>
  </si>
  <si>
    <t>ES_CAI</t>
  </si>
  <si>
    <t>2.o.</t>
  </si>
  <si>
    <t>4.g.</t>
  </si>
  <si>
    <t>5.i.</t>
  </si>
  <si>
    <t>6.n.</t>
  </si>
  <si>
    <t>7.a.</t>
  </si>
  <si>
    <t>8.c.</t>
  </si>
  <si>
    <t>10.f.</t>
  </si>
  <si>
    <t>12.c.</t>
  </si>
  <si>
    <t>13.d.</t>
  </si>
  <si>
    <t>Total exposures</t>
  </si>
  <si>
    <t>OTC derivatives</t>
  </si>
  <si>
    <t>(chart axis scales may need to be adjusted for readability)</t>
  </si>
  <si>
    <t>Please select the indicator</t>
  </si>
  <si>
    <t>YoY change</t>
  </si>
  <si>
    <t>Size - Total Exposures</t>
  </si>
  <si>
    <t>Nykredit</t>
  </si>
  <si>
    <t>DK_NYK</t>
  </si>
  <si>
    <t>a. Derivatives</t>
  </si>
  <si>
    <t>(1) Counterparty exposure of derivatives contracts</t>
  </si>
  <si>
    <t>2.a.(1)</t>
  </si>
  <si>
    <t>(2) Capped notional amount of credit derivatives</t>
  </si>
  <si>
    <t>2.a.(2)</t>
  </si>
  <si>
    <t>(3) Potential future exposure of derivative contracts</t>
  </si>
  <si>
    <t>2.a.(3)</t>
  </si>
  <si>
    <t>b. Securities financing transactions (SFTs)</t>
  </si>
  <si>
    <t>(1) Adjusted gross value of SFTs</t>
  </si>
  <si>
    <t>2.b.(1)</t>
  </si>
  <si>
    <t>(2) Counterparty exposure of SFTs</t>
  </si>
  <si>
    <t>2.b.(2)</t>
  </si>
  <si>
    <t>c. Other assets</t>
  </si>
  <si>
    <t>d. Gross notional amount of off-balance sheet items</t>
  </si>
  <si>
    <t>(1) Items subject to a 0% credit conversion factor (CCF)</t>
  </si>
  <si>
    <t>(2) Items subject to a 20% CCF</t>
  </si>
  <si>
    <t>2.d.(2)</t>
  </si>
  <si>
    <t>(3) Items subject to a 50% CCF</t>
  </si>
  <si>
    <t>2.d.(3)</t>
  </si>
  <si>
    <t>(4) Items subject to a 100% CCF</t>
  </si>
  <si>
    <t>2.d.(4)</t>
  </si>
  <si>
    <t>e. Regulatory adjustments</t>
  </si>
  <si>
    <t>f. Total exposures indicator (Total exposures prior to regulatory adjustments) (sum of items 2.a.(1) thorough 2.c, 0.1 times 2.d.(1), 0.2 times 2.d.(2), 0.5 times 2.d.(3), and 2.d.(4))</t>
  </si>
  <si>
    <t>a. Funds deposited by or borrowed from other financial institutions:</t>
  </si>
  <si>
    <t>(1) Deposits due to depository institutions</t>
  </si>
  <si>
    <t>4.a.(1)</t>
  </si>
  <si>
    <t>(2) Deposits due to non-depository financial institutions</t>
  </si>
  <si>
    <t>4.a.(2)</t>
  </si>
  <si>
    <t>(3) Loans obtained from other financial institutions</t>
  </si>
  <si>
    <t>4.a.(3)</t>
  </si>
  <si>
    <t>b. Unused portion of committed lines obtained from other financial institutions</t>
  </si>
  <si>
    <t>d. Over-the-counter derivatives with other financial institutions that have a net negative fair value:</t>
  </si>
  <si>
    <t>4.d.(1)</t>
  </si>
  <si>
    <t>4.d.(2)</t>
  </si>
  <si>
    <t>e. Intra-financial system liabilities indicator (sum of items 4.a.(1) through 4.d.(2))</t>
  </si>
  <si>
    <t>4.e.</t>
  </si>
  <si>
    <t>a. Australian dollars (AUD)</t>
  </si>
  <si>
    <t>b. Brazilian real (BRL)</t>
  </si>
  <si>
    <t>c. Canadian dollars (CAD)</t>
  </si>
  <si>
    <t>d. Swiss francs (CHF)</t>
  </si>
  <si>
    <t>e. Chinese yuan (CNY)</t>
  </si>
  <si>
    <t>f. Euros (EUR)</t>
  </si>
  <si>
    <t>g. British pounds (GBP)</t>
  </si>
  <si>
    <t>h. Hong Kong dollars (HKD)</t>
  </si>
  <si>
    <t>i. Indian rupee (INR)</t>
  </si>
  <si>
    <t>j. Japanese yen (JPY)</t>
  </si>
  <si>
    <t>k. Swedish krona (SEK)</t>
  </si>
  <si>
    <t>l. United States dollars (USD)</t>
  </si>
  <si>
    <t>a. Level 3 assets indicator (Assets valued for accounting purposes using Level 3 measurement inputs)</t>
  </si>
  <si>
    <t>g. Gross value of cash provided and gross fair value of securities provided in SFTs</t>
  </si>
  <si>
    <t>(1) Mexican pesos (MXN)</t>
  </si>
  <si>
    <t>(2) New Zealand dollars (NZD)</t>
  </si>
  <si>
    <t>(3) Russian rubles (RUB)</t>
  </si>
  <si>
    <t>a. Account value for variable insurance products with minimum guarantees, gross of reinsurance</t>
  </si>
  <si>
    <t>b. Account value for variable insurance products with minimum guarantees, net of reinsurance</t>
  </si>
  <si>
    <t>(1) On-balance sheet insurance assets</t>
  </si>
  <si>
    <t>(2) Potential future exposure of derivatives contracts for insurance subsidiaries</t>
  </si>
  <si>
    <t>(3) Unconditionally cancellable commitments for insurance subsidiaries</t>
  </si>
  <si>
    <t>(4) Other off-balance sheet commitments for insurance subsidiaries</t>
  </si>
  <si>
    <t>(5) Investment value in consolidated entities</t>
  </si>
  <si>
    <t>17.d.</t>
  </si>
  <si>
    <t>17.e.</t>
  </si>
  <si>
    <t>17.f.</t>
  </si>
  <si>
    <t>17.g.</t>
  </si>
  <si>
    <t>(1) Funds deposited with or lent to other financial institutions</t>
  </si>
  <si>
    <t>(2) Unused portion of committed lines extended to other financial institutions</t>
  </si>
  <si>
    <t>(3) Holdings of securities issued by other financial institutions</t>
  </si>
  <si>
    <t>(4) Net positive current exposure of SFTs with other financial institutions</t>
  </si>
  <si>
    <t>(5) OTC derivatives with other financial institutions that have a net positive fair value</t>
  </si>
  <si>
    <t>(1) Funds deposited by or borrowed from other financial institutions</t>
  </si>
  <si>
    <t>(2) Unused portion of committed lines obtained from other financial institutions</t>
  </si>
  <si>
    <t>(3) Net negative current exposure of SFTs with other financial institutions</t>
  </si>
  <si>
    <t>(4) OTC derivatives with other financial institutions that have a net negative fair value</t>
  </si>
  <si>
    <t>(1) Australian dollars (AUD)</t>
  </si>
  <si>
    <t>(2) Brazilian real (BRL)</t>
  </si>
  <si>
    <t>(3) Canadian dollars (CAD)</t>
  </si>
  <si>
    <t>(4) Swiss francs (CHF)</t>
  </si>
  <si>
    <t>(5) Chinese yuan (CNY)</t>
  </si>
  <si>
    <t>(6) Euros (EUR)</t>
  </si>
  <si>
    <t>(7) British pounds (GBP)</t>
  </si>
  <si>
    <t>(8) Hong Kong dollars (HKD)</t>
  </si>
  <si>
    <t>(9) Indian rupee (INR)</t>
  </si>
  <si>
    <t>(10) Japanese yen (JPY)</t>
  </si>
  <si>
    <t>(11) Swedish krona (SEK)</t>
  </si>
  <si>
    <t>(12) United States dollars (USD)</t>
  </si>
  <si>
    <t>(13) Mexican pesos (MXN)</t>
  </si>
  <si>
    <t>(14) New Zealand dollars (NZD)</t>
  </si>
  <si>
    <t>(15) Russian rubles (RUB)</t>
  </si>
  <si>
    <t>Section 19 - Complexity Items</t>
  </si>
  <si>
    <t>a. Notional amount of over-the-counter (OTC) derivatives, including insurance subsidiaries</t>
  </si>
  <si>
    <t>Section 20 - Cross-Jurisdictional Activity Items</t>
  </si>
  <si>
    <t>b. Foreign liabilities on an immediate risk basis (including derivatives)</t>
  </si>
  <si>
    <t>(1) Foreign derivative liabilities on an immediate risk basis</t>
  </si>
  <si>
    <t>20.b.(1)</t>
  </si>
  <si>
    <t>Section 21 - Short-term Funding Items</t>
  </si>
  <si>
    <t>a. Secured funding captured in the liquidity coverage ratio (LCR):</t>
  </si>
  <si>
    <t>(1) Funding backed by Level 1 liquid assets</t>
  </si>
  <si>
    <t>21.a.(1)</t>
  </si>
  <si>
    <t>(2) Funding backed by Level 2A liquid assets</t>
  </si>
  <si>
    <t>21.a.(2)</t>
  </si>
  <si>
    <t>(3) Funding backed by Level 2B liquid assets</t>
  </si>
  <si>
    <t>21.a.(3)</t>
  </si>
  <si>
    <t>(4) Funding backed by non-HQLA</t>
  </si>
  <si>
    <t>21.a.(4)</t>
  </si>
  <si>
    <t>(5) ABS, structured financing instruments, ABCP, conduits, SIVs and other such funding activities</t>
  </si>
  <si>
    <t>21.a.(5)</t>
  </si>
  <si>
    <t>(6) Collateral swaps</t>
  </si>
  <si>
    <t>21.a.(6)</t>
  </si>
  <si>
    <t>b. Unsecured wholesale funding captured in the LCR:</t>
  </si>
  <si>
    <t>(1) Operational deposits from non-financial entities</t>
  </si>
  <si>
    <t>21.b.(1)</t>
  </si>
  <si>
    <t>(2) Operational deposits from financial institutions</t>
  </si>
  <si>
    <t>21.b.(2)</t>
  </si>
  <si>
    <t>(3) Non-operational deposits from non-financial entities</t>
  </si>
  <si>
    <t>21.b.(3)</t>
  </si>
  <si>
    <t>(4) Non-operational deposits from financial institutions and unsecured debt issuance</t>
  </si>
  <si>
    <t>21.b.(4)</t>
  </si>
  <si>
    <t>c. Secured funding captured in the net stable funding ratio (NSFR):</t>
  </si>
  <si>
    <t>(1) Secured funding with a maturity of less than 6 months</t>
  </si>
  <si>
    <t>21.c.(1)</t>
  </si>
  <si>
    <t>(2) Secured funding with a maturity of between 6 months and 1 year</t>
  </si>
  <si>
    <t>21.c.(2)</t>
  </si>
  <si>
    <t>d. Unsecured wholesale funding captured in the NSFR with a maturity of less than 6 months:</t>
  </si>
  <si>
    <t>21.d.(1)</t>
  </si>
  <si>
    <t>21.d.(2)</t>
  </si>
  <si>
    <t>(3) Non-operational deposits and non-deposit unsecured funding from non-financial entities</t>
  </si>
  <si>
    <t>21.d.(3)</t>
  </si>
  <si>
    <t>(4) Non-operational deposits and other wholesale funding from financial institutions</t>
  </si>
  <si>
    <t>21.d.(4)</t>
  </si>
  <si>
    <t>22.a.</t>
  </si>
  <si>
    <t>22.b.</t>
  </si>
  <si>
    <t>22.c.</t>
  </si>
  <si>
    <t>22.d.</t>
  </si>
  <si>
    <t>(8) Section 19 - Complexity Items</t>
  </si>
  <si>
    <t>(9) Section 20 - Cross-Jurisdictional Activity Items</t>
  </si>
  <si>
    <t>(10) Section 21 - Short-term Funding</t>
  </si>
  <si>
    <t/>
  </si>
  <si>
    <t xml:space="preserve"> </t>
  </si>
  <si>
    <t>(million EUR, data as of end-2015)</t>
  </si>
  <si>
    <t>(million EUR, data as of end-2014)</t>
  </si>
  <si>
    <t>(million EUR, data as of end-2013)</t>
  </si>
  <si>
    <t>http://www.erstegroup.com/en/investors/reports/regulatory-reports/basel3</t>
  </si>
  <si>
    <t>https://www.societegenerale.com/fr/mesurer-notre-performance/donnees-et-publications/document-de-reference</t>
  </si>
  <si>
    <t xml:space="preserve">https://www.kbc.com/en/other-information#tab </t>
  </si>
  <si>
    <t>https://www.labanquepostale.com/legroupe/investisseurs/info-reglementee.autres.html</t>
  </si>
  <si>
    <t>d. Net positive current exposure of securities financing transactions with other financial institutions (revised definition)</t>
  </si>
  <si>
    <t>c. Net negative current exposure of securities financing transactions with other financial institutions (revised definition)</t>
  </si>
  <si>
    <t>b. Payments made in the reporting year</t>
  </si>
  <si>
    <t>c. Investment value and guarantee value for unit-linked products gross of reinsurance</t>
  </si>
  <si>
    <t>c.(1) – Investment value of unit-linked products without any guarantee, gross of reinsurance</t>
  </si>
  <si>
    <t>c.(2) – Investment value and guarantee value of unit-linked products with death benefits only, gross of reinsurance</t>
  </si>
  <si>
    <t>c.(3) – Investment value and guarantee value of unit-linked products not reported in Items 16.c.(1) and 16.c.(2)</t>
  </si>
  <si>
    <t>e. Exposures of insurance subsidiaries:</t>
  </si>
  <si>
    <t>a. Interconnectedness with institutions that are strictly securities brokers, assets</t>
  </si>
  <si>
    <t>b. Interconnectedness with institutions that are strictly securities brokers, liabilities</t>
  </si>
  <si>
    <t xml:space="preserve">c. Net positive current exposure of SFTs with other financial institutions </t>
  </si>
  <si>
    <t>d. Net negative current exposure of SFTs with other financial institutions</t>
  </si>
  <si>
    <t>e. Intra-financial system assets, including insurance subsidiaries</t>
  </si>
  <si>
    <t>(3.1) Holdings of securities issued by other financial institutions (unit-linked products only)</t>
  </si>
  <si>
    <t>(3.2) Holding of securities issued by other financial institutions (CIU shares mirroring unit-linked accounts)</t>
  </si>
  <si>
    <t>f. Intra-financial system liabilities, including insurance subsidiaries</t>
  </si>
  <si>
    <t>g. Securities outstanding, including the securities issued by insurance subsidiaries</t>
  </si>
  <si>
    <t>(1) Any intragroup transactions included in 18.b</t>
  </si>
  <si>
    <t>(1) Any intragroup transactions included in 18.c</t>
  </si>
  <si>
    <t>(1) Any intragroup transactions included in 18.d</t>
  </si>
  <si>
    <t>(1) Any intragroup transactions included in 18.e</t>
  </si>
  <si>
    <t>(1) Any intragroup transactions included in 18.f</t>
  </si>
  <si>
    <t>b. Trading and available-for-sale (AFS) securities gross of deduction of liquid assets, including insurance subsidiaries</t>
  </si>
  <si>
    <t>c. Trading and AFS securities, including insurance subsidiaries, that meet the definition of Level 1 assets</t>
  </si>
  <si>
    <t>d. Trading and AFS securities, including insurance subsidiaries, that meet the definition of Level 2 assets, with haircuts</t>
  </si>
  <si>
    <t>e. Level 1 and 2 assets mirroring unit-linked accounts booked by insurance subsidiaries</t>
  </si>
  <si>
    <t>f. Level 1 and 2 assets mirroring unit-linked accounts without guarantee booked by insurance subsidiaries</t>
  </si>
  <si>
    <t>g. Trading and AFS securities, held by insurance subsidiaries only</t>
  </si>
  <si>
    <t>(1) Trading and AFS securities mirroring unit-linked accounts booked by insurance subsidiaries</t>
  </si>
  <si>
    <t>(2) Trading and AFS securities mirroring unit-linked accounts without guarantee booked by insurance subsidiaries</t>
  </si>
  <si>
    <t>(1) Level 3 assets stemming from unit-linked accounts activity.</t>
  </si>
  <si>
    <t>c. Cross-jurisdictional local claims in local currency (excluding derivatives activity)</t>
  </si>
  <si>
    <t>d. Total foreign claims on an ultimate risk basis (considering Euro Area (EA) as a single jurisdiction)</t>
  </si>
  <si>
    <t>e. Foreign derivatives claims on an ultimate risk basis (considering EA as a single jurisdiction)</t>
  </si>
  <si>
    <t>f. Foreign liabilities on an immediate risk basis, including derivatives (considering EA as a single jurisdiction)</t>
  </si>
  <si>
    <t>(1) Foreign derivatives liabilities on an immediate risk basis (considering EA as a single jurisdiction)</t>
  </si>
  <si>
    <t>g. Cross-jurisdictional local claims in local currency, excluding derivatives activity (considering EA as a single jurisdiction)</t>
  </si>
  <si>
    <t>h. Foreign liabilities, excluding derivatives and local liabilities in local currency (considering EA as a single jurisdiction)</t>
  </si>
  <si>
    <t>(1) Any foreign liabilities to related offices included in item 20.h (considering EA as a single jurisdiction)</t>
  </si>
  <si>
    <t>i. Local liabilities in local currency excluding derivatives (considering EA as a single jurisdiction)</t>
  </si>
  <si>
    <t>l. Total foreign claims on an ultimate risk basis (considering European Union (EU) as a single jurisdiction)</t>
  </si>
  <si>
    <t>k. Foreign derivatives claims on an ultimate risk basis (considering EU as a single jurisdiction)</t>
  </si>
  <si>
    <t>l. Foreign liabilities on an immediate risk basis, including derivatives (considering EU as a single jurisdiction)</t>
  </si>
  <si>
    <t>(1) Foreign derivatives liabilities on an immediate risk basis (considering EU as a single jurisdiction)</t>
  </si>
  <si>
    <t>m. Cross-jurisdictional local claims in local currency, excluding derivatives activity (considering EU as a single jurisdiction)</t>
  </si>
  <si>
    <t>n. Foreign liabilities, excluding derivatives and local liabilities in local currency (considering EU as a single jurisdiction)</t>
  </si>
  <si>
    <t>(1) Any foreign liabilities to related offices included in item 20.n (considering EU as a single jurisdiction)</t>
  </si>
  <si>
    <t>o. Local liabilities in local currency excluding derivatives (considering EU as a single jurisdiction)</t>
  </si>
  <si>
    <t>e. Unsecured wholesale funding captured in the NSFR with a maturity between 6 months and 1 year</t>
  </si>
  <si>
    <t>Section 22 - Ancillary Items</t>
  </si>
  <si>
    <t>a. Foreign net revenue (considering the Euro Area as a single jurisdiction)</t>
  </si>
  <si>
    <t>b. Foreign net revenue (considering the European Union as a single jurisdiction)</t>
  </si>
  <si>
    <t>c. Number of jurisdictions (considering Euro Area as a single jurisdiction)</t>
  </si>
  <si>
    <t xml:space="preserve">d. Number of jurisdictions (considering European Union as a single jurisdiction) </t>
  </si>
  <si>
    <t>Section 23 - Indicator Values</t>
  </si>
  <si>
    <t>in eur</t>
  </si>
  <si>
    <t xml:space="preserve">in reporting currency </t>
  </si>
  <si>
    <t>v4.3.1</t>
  </si>
  <si>
    <t>End-2016 G-SIB Assessment Exercise</t>
  </si>
  <si>
    <t>a. General information provided by the relevant supervisory authority:</t>
    <phoneticPr fontId="5" type="noConversion"/>
  </si>
  <si>
    <t>h. Securities outstanding indicator (sum of items 5.a through 5.g)</t>
    <phoneticPr fontId="5" type="noConversion"/>
  </si>
  <si>
    <t>5.h.</t>
    <phoneticPr fontId="5" type="noConversion"/>
  </si>
  <si>
    <t>6.m.</t>
  </si>
  <si>
    <t>a. Assets under custody indicator</t>
    <phoneticPr fontId="5" type="noConversion"/>
  </si>
  <si>
    <t>7.a.</t>
    <phoneticPr fontId="5" type="noConversion"/>
  </si>
  <si>
    <t>c. Underwriting activity indicator (sum of items 8.a and 8.b)</t>
    <phoneticPr fontId="5" type="noConversion"/>
  </si>
  <si>
    <t>8.c.</t>
    <phoneticPr fontId="5" type="noConversion"/>
  </si>
  <si>
    <t>e. Trading and AFS securities indicator (sum of items 10.a and 10.b, minus the sum of 10.c and 10.d)</t>
    <phoneticPr fontId="5" type="noConversion"/>
  </si>
  <si>
    <t>10.e.</t>
    <phoneticPr fontId="5" type="noConversion"/>
  </si>
  <si>
    <t>12.a.</t>
    <phoneticPr fontId="5" type="noConversion"/>
  </si>
  <si>
    <t>c. Cross-jurisdictional liabilities indicator (sum of items 13.a and 13.b, minus 13.a.(1))</t>
    <phoneticPr fontId="5" type="noConversion"/>
  </si>
  <si>
    <t>13.c.</t>
    <phoneticPr fontId="5" type="noConversion"/>
  </si>
  <si>
    <t>14.i.</t>
    <phoneticPr fontId="5" type="noConversion"/>
  </si>
  <si>
    <t>j. Gross negative fair value of OTC derivatives transactions</t>
    <phoneticPr fontId="5" type="noConversion"/>
  </si>
  <si>
    <t>14.j.</t>
    <phoneticPr fontId="5" type="noConversion"/>
  </si>
  <si>
    <r>
      <rPr>
        <sz val="10"/>
        <rFont val="Arial"/>
        <family val="2"/>
      </rPr>
      <t>a. Held-to-maturity securities</t>
    </r>
  </si>
  <si>
    <r>
      <t>15.</t>
    </r>
    <r>
      <rPr>
        <sz val="10"/>
        <rFont val="Arial"/>
        <family val="2"/>
      </rPr>
      <t>a.</t>
    </r>
  </si>
  <si>
    <r>
      <rPr>
        <sz val="10"/>
        <rFont val="Arial"/>
        <family val="2"/>
      </rPr>
      <t>b. Payments made in the reporting year</t>
    </r>
  </si>
  <si>
    <t>15.b.(1)</t>
  </si>
  <si>
    <t>15.b.(2)</t>
  </si>
  <si>
    <t>15.b.(3)</t>
  </si>
  <si>
    <t>16.c.(1)</t>
  </si>
  <si>
    <t>16.c.(2)</t>
  </si>
  <si>
    <t>16.c.(3)</t>
  </si>
  <si>
    <r>
      <rPr>
        <sz val="10"/>
        <rFont val="Arial"/>
        <family val="2"/>
      </rPr>
      <t>d. Total exposures, including insurance subsidiaries</t>
    </r>
  </si>
  <si>
    <t>16.d.</t>
  </si>
  <si>
    <r>
      <rPr>
        <sz val="10"/>
        <rFont val="Arial"/>
        <family val="2"/>
      </rPr>
      <t>e. Exposures of insurance subsidiaries:</t>
    </r>
  </si>
  <si>
    <t>16.e.(1)</t>
  </si>
  <si>
    <t>16.e.(2)</t>
  </si>
  <si>
    <t>16.e.(3)</t>
  </si>
  <si>
    <t>16.e.(4)</t>
  </si>
  <si>
    <t>16.e.(5)</t>
  </si>
  <si>
    <t>17.e.(1)</t>
  </si>
  <si>
    <t>17.e.(2)</t>
  </si>
  <si>
    <t>17.e.(3)</t>
  </si>
  <si>
    <t xml:space="preserve">17.e.(3.1) </t>
  </si>
  <si>
    <t xml:space="preserve">17.e.(3.2) </t>
  </si>
  <si>
    <t>17.e.(4)</t>
  </si>
  <si>
    <t>17.e.(5)</t>
  </si>
  <si>
    <t>17.f.(1)</t>
  </si>
  <si>
    <t>17.f.(2)</t>
  </si>
  <si>
    <t>17.f.(3)</t>
  </si>
  <si>
    <t>17.f.(4)</t>
  </si>
  <si>
    <r>
      <t>b.</t>
    </r>
    <r>
      <rPr>
        <sz val="10"/>
        <color rgb="FFFF0000"/>
        <rFont val="Arial"/>
        <family val="2"/>
      </rPr>
      <t xml:space="preserve">  </t>
    </r>
    <r>
      <rPr>
        <sz val="10"/>
        <rFont val="Arial"/>
        <family val="2"/>
      </rPr>
      <t>Trading volume of securities issued by sovereigns</t>
    </r>
  </si>
  <si>
    <t>18.b.(1)</t>
  </si>
  <si>
    <t>18.c.(1)</t>
  </si>
  <si>
    <t>18.d.(1)</t>
  </si>
  <si>
    <t>18.e.(1)</t>
  </si>
  <si>
    <t>18.f.(1)</t>
  </si>
  <si>
    <t xml:space="preserve">19.c. </t>
  </si>
  <si>
    <t>19.d.</t>
  </si>
  <si>
    <t>19.e.</t>
  </si>
  <si>
    <t>19.f.</t>
  </si>
  <si>
    <t>19.g.</t>
  </si>
  <si>
    <t xml:space="preserve">19.g.(1) </t>
  </si>
  <si>
    <t xml:space="preserve">19.g.(2) </t>
  </si>
  <si>
    <r>
      <rPr>
        <sz val="10"/>
        <rFont val="Arial"/>
        <family val="2"/>
      </rPr>
      <t>h. Level 3 assets, including insurance subsidiaries</t>
    </r>
  </si>
  <si>
    <r>
      <t>19.</t>
    </r>
    <r>
      <rPr>
        <sz val="10"/>
        <rFont val="Arial"/>
        <family val="2"/>
      </rPr>
      <t>h.</t>
    </r>
  </si>
  <si>
    <t>19.h.(1)</t>
  </si>
  <si>
    <t>20.c.</t>
  </si>
  <si>
    <t>20.d.</t>
  </si>
  <si>
    <t>20.e.</t>
  </si>
  <si>
    <t>20.f.</t>
  </si>
  <si>
    <t>20.f.(1)</t>
  </si>
  <si>
    <t>20.g.</t>
  </si>
  <si>
    <t>20.h</t>
  </si>
  <si>
    <t>20.h.(1)</t>
  </si>
  <si>
    <t>20.i</t>
  </si>
  <si>
    <r>
      <t>20.</t>
    </r>
    <r>
      <rPr>
        <sz val="10"/>
        <rFont val="Arial"/>
        <family val="2"/>
      </rPr>
      <t>j</t>
    </r>
  </si>
  <si>
    <r>
      <t>20.</t>
    </r>
    <r>
      <rPr>
        <sz val="10"/>
        <rFont val="Arial"/>
        <family val="2"/>
      </rPr>
      <t>k</t>
    </r>
  </si>
  <si>
    <r>
      <t>20.</t>
    </r>
    <r>
      <rPr>
        <sz val="10"/>
        <rFont val="Arial"/>
        <family val="2"/>
      </rPr>
      <t>l</t>
    </r>
  </si>
  <si>
    <t>20.l.(1)</t>
  </si>
  <si>
    <r>
      <t>20.</t>
    </r>
    <r>
      <rPr>
        <sz val="10"/>
        <rFont val="Arial"/>
        <family val="2"/>
      </rPr>
      <t>m</t>
    </r>
  </si>
  <si>
    <r>
      <t>20.</t>
    </r>
    <r>
      <rPr>
        <sz val="10"/>
        <rFont val="Arial"/>
        <family val="2"/>
      </rPr>
      <t>n</t>
    </r>
  </si>
  <si>
    <t>20.n.(1)</t>
  </si>
  <si>
    <r>
      <t>20.</t>
    </r>
    <r>
      <rPr>
        <sz val="10"/>
        <rFont val="Arial"/>
        <family val="2"/>
      </rPr>
      <t>o</t>
    </r>
  </si>
  <si>
    <t>21.e.(1)</t>
  </si>
  <si>
    <t>21.e.(2)</t>
  </si>
  <si>
    <t>21.e.(3)</t>
  </si>
  <si>
    <t>21.e.(4)</t>
  </si>
  <si>
    <t>23.a.</t>
  </si>
  <si>
    <t>23.b.</t>
  </si>
  <si>
    <t>23.c.</t>
  </si>
  <si>
    <t>23.d.</t>
  </si>
  <si>
    <t>23.e.</t>
  </si>
  <si>
    <t>23.f.</t>
  </si>
  <si>
    <t>23.g.</t>
  </si>
  <si>
    <t>23.h.</t>
  </si>
  <si>
    <t>23.i.</t>
  </si>
  <si>
    <t>23.j.</t>
  </si>
  <si>
    <t>23.k.</t>
  </si>
  <si>
    <t>23.l.</t>
  </si>
  <si>
    <t>(1) Item 1.a - General information provided by the supervisory authority</t>
    <phoneticPr fontId="5" type="noConversion"/>
  </si>
  <si>
    <t>23.m.(1)</t>
  </si>
  <si>
    <t>23.m.(2)</t>
  </si>
  <si>
    <t>23.m.(3)</t>
  </si>
  <si>
    <t>23.m.(4)</t>
  </si>
  <si>
    <t>23.m.(5)</t>
  </si>
  <si>
    <t>23.m.(6)</t>
  </si>
  <si>
    <t>23.m.(7)</t>
  </si>
  <si>
    <t>23.m.(8)</t>
  </si>
  <si>
    <t>23.m.(9)</t>
  </si>
  <si>
    <t>23.m.(10)</t>
  </si>
  <si>
    <t xml:space="preserve">(11) Section 22 - Ancillary indicators </t>
  </si>
  <si>
    <t>23.m.(11)</t>
  </si>
  <si>
    <t>5.h.</t>
  </si>
  <si>
    <t>10.e.</t>
  </si>
  <si>
    <t>12.a.</t>
  </si>
  <si>
    <t>13.c.</t>
  </si>
  <si>
    <t>DanskeBank</t>
  </si>
  <si>
    <t>DKK</t>
  </si>
  <si>
    <t>SEK</t>
  </si>
  <si>
    <t>EN</t>
  </si>
  <si>
    <t>https://www.swedbank.se/om-swedbank/investor-relations/finansiell-information-och-publikationer/riskrapporter/index.htm</t>
  </si>
  <si>
    <t>http://sebgroup.com/investor-relations/financial-statistics/g-sib-indicators</t>
  </si>
  <si>
    <t>Please select a code</t>
  </si>
  <si>
    <t>Please enter a name</t>
  </si>
  <si>
    <t>Please select a date</t>
  </si>
  <si>
    <t>Please select a value</t>
  </si>
  <si>
    <t>Please enter a date</t>
  </si>
  <si>
    <t>Please enter a value</t>
  </si>
  <si>
    <t>Comment required</t>
  </si>
  <si>
    <t>Please fill in Section 17.e.</t>
  </si>
  <si>
    <t>Please fill in Section 17.f.</t>
  </si>
  <si>
    <t>in reporting currency</t>
  </si>
  <si>
    <t>Errors detected: 11</t>
  </si>
  <si>
    <t>Errors detected: 12</t>
  </si>
  <si>
    <t>Errors detected: 7</t>
  </si>
  <si>
    <t>Errors detected: 1</t>
  </si>
  <si>
    <t>Errors detected: 2</t>
  </si>
  <si>
    <t>Errors detected: 4</t>
  </si>
  <si>
    <t>Errors detected: 3</t>
  </si>
  <si>
    <t>Errors detected: 5</t>
  </si>
  <si>
    <t>Errors detected: 10</t>
  </si>
  <si>
    <t>Errors detected: 18</t>
  </si>
  <si>
    <t>Errors detected: 30</t>
  </si>
  <si>
    <t>Errors detected: 20</t>
  </si>
  <si>
    <t>GB</t>
  </si>
  <si>
    <t>DnBNOR</t>
  </si>
  <si>
    <t>StandardChartered</t>
  </si>
  <si>
    <t>GBP</t>
  </si>
  <si>
    <t>NOK</t>
  </si>
  <si>
    <t>USD</t>
  </si>
  <si>
    <t>https://www.home.barclays/content/dam/barclayspublic/docs/InvestorRelations/ResultAnnouncements/2017Q1Results/20170428_GSII_external_disclosure_Dec_2016.pdf</t>
  </si>
  <si>
    <t>https://www.dnb.no/en/about-us/investor-relations/capital-adequacy-framework.html</t>
  </si>
  <si>
    <t>http://investors.sc.com/en/showresults.cfm</t>
  </si>
  <si>
    <t>http://investors.rbs.com/results-centre.aspx</t>
  </si>
  <si>
    <t>http://www.nationwide.co.uk/about/corporate-information/results-and-accounts#xtab:2016-2017</t>
  </si>
  <si>
    <t>http://www.lloydsbankinggroup.com/investors/financial-performance/other-disclosures/</t>
  </si>
  <si>
    <t>http://www.hsbc.com/investor-relations/group-results-and-reporting/group-reporting-archive</t>
  </si>
  <si>
    <t>ABNAmro</t>
  </si>
  <si>
    <t>https://www.abnamro.com/en/investor-relations/financial-disclosures/index.html</t>
  </si>
  <si>
    <t>https://www.rabobank.com/en/about-rabobank/results-and-reports/archive/downloads-2016.html</t>
  </si>
  <si>
    <t>https://www.ing.com/Investor-relations/Annual-Reports.htm</t>
  </si>
  <si>
    <t>Total</t>
  </si>
  <si>
    <t>F</t>
  </si>
  <si>
    <t>G</t>
  </si>
  <si>
    <t>H</t>
  </si>
  <si>
    <t>I</t>
  </si>
  <si>
    <t>L</t>
  </si>
  <si>
    <t>M</t>
  </si>
  <si>
    <t>N</t>
  </si>
  <si>
    <t>O</t>
  </si>
  <si>
    <t>P</t>
  </si>
  <si>
    <t>Q</t>
  </si>
  <si>
    <t>J</t>
  </si>
  <si>
    <t>K</t>
  </si>
  <si>
    <t>Banks</t>
  </si>
  <si>
    <t xml:space="preserve">The color coding gives an indication of the ranking of the banks for each indicator, for each category and for the combination of the measures. </t>
  </si>
  <si>
    <t>ES_SAB</t>
  </si>
  <si>
    <t>Intesa</t>
  </si>
  <si>
    <t>Sabadell</t>
  </si>
  <si>
    <t>Caixabank</t>
  </si>
  <si>
    <t>Bankia</t>
  </si>
  <si>
    <t>ITALIAN</t>
  </si>
  <si>
    <t>Spanish</t>
  </si>
  <si>
    <t>English/Spanish</t>
  </si>
  <si>
    <t>ENG</t>
  </si>
  <si>
    <t>http://www.group.intesasanpaolo.com/scriptIsir0/si09/governance/ita_assessment_methodology.jsp</t>
  </si>
  <si>
    <t>http://www.santander.com/csgs/Satellite/CFWCSancomQP01/es_ES/Corporativo/Accionistas-e-Inversores/Informacion-economico-financiera/Otras-presentaciones.html?pagename=CFWCSancomQP01%2FPage%2FCFQP01_PageOtrasPresentaciones_PT25&amp;appID=santander.wc.CFWCSancomQP01&amp;canal=CSCORP&amp;anyo=2017&amp;empr=CFWCSancomQP01&amp;leng=es_ES&amp;cid=1278707237742&amp;mes=04</t>
  </si>
  <si>
    <t>https://www.grupobancosabadell.com/es/XTD/INDEX/?url=/es/INFORMACION_ACCIONISTAS_E_INVERSORES/INFORMACION_FINANCIERA/OTRAS_PRESENTACIONES/A_O_2016/?menuid=39324&amp;language=es</t>
  </si>
  <si>
    <t>http://www.criteria.com/informacionparainversores/informacioneconomicofinanciera/indicadoresderelevanciasistemicaglobal_es.html</t>
  </si>
  <si>
    <t>http://shareholdersandinvestors.bbva.com/TLBB/fbinir/mult/BBVA_GSIBs_disclosure_December_2016_tcm927-653456.pdf</t>
  </si>
  <si>
    <t>http://www.bfatenedoradeacciones.com/Portal/Home/cruce/0,0,103479%24P1%3D1582,00.html</t>
  </si>
  <si>
    <t>https://www.unicreditgroup.eu/content/dam/unicreditgroup-eu/documents/en/investors/financial-reports/2016/4Q16/GSIBs_Disclosure_Dec-31-2016-ENG.pdf</t>
  </si>
  <si>
    <t>SAB</t>
  </si>
  <si>
    <t>BayernLB</t>
  </si>
  <si>
    <t>Deutsche</t>
  </si>
  <si>
    <t>DzBank</t>
  </si>
  <si>
    <t>German</t>
  </si>
  <si>
    <t>German / English</t>
  </si>
  <si>
    <t>https://www.bayernlb.de/internet/media/de/ir/downloads_1/investor_relations_3/systemrelevanz_1/systemrelevanz_2016.pdf</t>
  </si>
  <si>
    <t>https://www.commerzbank.de/de/hauptnavigation/aktionaere/informationen_f_r_fremdkapitalgeber/deckungsregister/transparenzangaben.html</t>
  </si>
  <si>
    <t>https://www.db.com/ir/en/regulatory-reporting.htm</t>
  </si>
  <si>
    <t>https://www.dzbank.de/content/dzbank_de/de/home/unser_profil/investorrelations/berichte/2016.html /  https://www.dzbank.com/content/dzbank_com/en/home/DZ_BANK/investor_relations/reports/2016.html</t>
  </si>
  <si>
    <t>https://www.credit-agricole.com/finance/finance/communiques-de-presse-financiers/groupe-credit-agricole-communication-sur-les-indicateurs-requis-pour-les-banques-d-importance-systemique-mondiale-g-sibs5</t>
  </si>
  <si>
    <t>www.handelsbanken.se/ir</t>
  </si>
  <si>
    <t>www.nordea.com/gsib</t>
  </si>
  <si>
    <t>Substitutability / Financial Institution Infrastructure</t>
  </si>
  <si>
    <t>million € / index base = 2013</t>
  </si>
  <si>
    <t>Stable sample across years</t>
  </si>
  <si>
    <t>Please select bank from stable sample:</t>
  </si>
  <si>
    <t xml:space="preserve">http://www.lbbw.de/media/investor_relations/pdf_investorrelations/2017_1/20161231_Ergebnisdaten_der_quantitativen_Analyse_zur_Bestimmung_gobal_systemrelevanter_Institute.pdf </t>
  </si>
  <si>
    <t xml:space="preserve">https://danskebank.com/investor-relations/regulation </t>
  </si>
  <si>
    <t>(million EUR, data as of end-2016)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</si>
</sst>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(* #,##0.00_);_(* \(#,##0.00\);_(* &quot;-&quot;??_);_(@_)"/>
    <numFmt numFmtId="165" formatCode="[$€-2]\ #,##0"/>
    <numFmt numFmtId="166" formatCode="yyyy\-mm\-dd"/>
    <numFmt numFmtId="167" formatCode="_(* #,##0_);_(* \(#,##0\);_(* &quot;-&quot;??_);_(@_)"/>
    <numFmt numFmtId="168" formatCode="###\ ###\ ###\ ###\ ##0"/>
    <numFmt numFmtId="169" formatCode="###\ ###\ ##0"/>
    <numFmt numFmtId="170" formatCode="0.0%"/>
    <numFmt numFmtId="171" formatCode="#,##0\ [$€-1];[Red]\-#,##0\ [$€-1]"/>
  </numFmts>
  <fonts count="6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11"/>
      <color indexed="56"/>
      <name val="Calibri"/>
      <family val="2"/>
    </font>
    <font>
      <sz val="14"/>
      <name val="Arial"/>
      <family val="2"/>
    </font>
    <font>
      <sz val="16"/>
      <name val="Wingdings"/>
      <charset val="2"/>
    </font>
    <font>
      <b/>
      <sz val="14"/>
      <name val="Arial"/>
      <family val="2"/>
    </font>
    <font>
      <sz val="11"/>
      <color theme="1"/>
      <name val="Calibri"/>
      <family val="3"/>
      <charset val="128"/>
      <scheme val="minor"/>
    </font>
    <font>
      <sz val="11"/>
      <color rgb="FF9C0006"/>
      <name val="Calibri"/>
      <family val="3"/>
      <charset val="128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sz val="10"/>
      <color rgb="FFFFFF00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trike/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theme="3" tint="-0.249977111117893"/>
      <name val="Calibri"/>
      <family val="2"/>
      <scheme val="minor"/>
    </font>
    <font>
      <i/>
      <sz val="10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1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sz val="12"/>
      <name val="Arial"/>
      <family val="2"/>
    </font>
    <font>
      <b/>
      <sz val="14"/>
      <color theme="1" tint="4.9989318521683403E-2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 tint="-0.499984740745262"/>
      <name val="Arial"/>
      <family val="2"/>
    </font>
    <font>
      <sz val="10"/>
      <color rgb="FF002060"/>
      <name val="Arial"/>
      <family val="2"/>
    </font>
    <font>
      <sz val="10"/>
      <color theme="0" tint="-0.249977111117893"/>
      <name val="Arial"/>
      <family val="2"/>
    </font>
    <font>
      <sz val="12"/>
      <color theme="0"/>
      <name val="Arial"/>
      <family val="2"/>
    </font>
    <font>
      <sz val="14"/>
      <color theme="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7CE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rgb="FFFFEC72"/>
        <bgColor indexed="64"/>
      </patternFill>
    </fill>
    <fill>
      <patternFill patternType="solid">
        <fgColor theme="0"/>
        <bgColor indexed="45"/>
      </patternFill>
    </fill>
    <fill>
      <patternFill patternType="solid">
        <fgColor theme="5" tint="0.59999389629810485"/>
        <bgColor indexed="45"/>
      </patternFill>
    </fill>
    <fill>
      <patternFill patternType="solid">
        <fgColor rgb="FFFFCC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C72"/>
        <bgColor indexed="4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rgb="FFBCBD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BCBDBC"/>
      </top>
      <bottom style="thin">
        <color rgb="FFBCBDBC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rgb="FFBCBDBC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DBC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medium">
        <color theme="3" tint="-0.499984740745262"/>
      </top>
      <bottom style="medium">
        <color theme="3" tint="-0.499984740745262"/>
      </bottom>
      <diagonal/>
    </border>
    <border>
      <left style="dotted">
        <color auto="1"/>
      </left>
      <right/>
      <top style="medium">
        <color theme="3" tint="-0.499984740745262"/>
      </top>
      <bottom/>
      <diagonal/>
    </border>
    <border>
      <left style="dotted">
        <color auto="1"/>
      </left>
      <right/>
      <top/>
      <bottom style="medium">
        <color theme="3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auto="1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8">
    <xf numFmtId="0" fontId="0" fillId="2" borderId="0" applyFont="0" applyBorder="0"/>
    <xf numFmtId="3" fontId="3" fillId="3" borderId="1">
      <alignment horizontal="right" vertical="center"/>
      <protection locked="0"/>
    </xf>
    <xf numFmtId="0" fontId="13" fillId="4" borderId="0" applyNumberFormat="0" applyBorder="0" applyAlignment="0" applyProtection="0"/>
    <xf numFmtId="3" fontId="3" fillId="0" borderId="2">
      <alignment horizontal="right" vertical="center"/>
    </xf>
    <xf numFmtId="0" fontId="4" fillId="5" borderId="3">
      <alignment horizontal="left" vertical="center" indent="1"/>
    </xf>
    <xf numFmtId="164" fontId="3" fillId="0" borderId="0" applyFont="0" applyFill="0" applyBorder="0" applyAlignment="0" applyProtection="0"/>
    <xf numFmtId="0" fontId="3" fillId="3" borderId="1">
      <alignment horizontal="left" vertical="center" indent="1"/>
    </xf>
    <xf numFmtId="0" fontId="6" fillId="2" borderId="4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4" fillId="2" borderId="0" applyNumberFormat="0" applyFill="0" applyBorder="0" applyAlignment="0" applyProtection="0"/>
    <xf numFmtId="9" fontId="3" fillId="0" borderId="0" applyFont="0" applyFill="0" applyBorder="0" applyAlignment="0" applyProtection="0"/>
    <xf numFmtId="0" fontId="7" fillId="3" borderId="1">
      <alignment horizontal="center" vertical="center"/>
    </xf>
    <xf numFmtId="3" fontId="3" fillId="6" borderId="1">
      <alignment horizontal="right" vertical="center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2" fillId="0" borderId="0">
      <alignment vertical="center"/>
    </xf>
    <xf numFmtId="0" fontId="2" fillId="0" borderId="0"/>
    <xf numFmtId="0" fontId="3" fillId="2" borderId="0" applyFont="0" applyBorder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2" borderId="4" applyNumberFormat="0" applyFill="0" applyBorder="0" applyAlignment="0" applyProtection="0">
      <alignment horizontal="left"/>
    </xf>
    <xf numFmtId="0" fontId="4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19">
    <xf numFmtId="0" fontId="0" fillId="2" borderId="0" xfId="0"/>
    <xf numFmtId="0" fontId="0" fillId="2" borderId="0" xfId="0" applyBorder="1" applyProtection="1"/>
    <xf numFmtId="0" fontId="10" fillId="2" borderId="0" xfId="0" applyFont="1" applyBorder="1" applyAlignment="1" applyProtection="1">
      <alignment horizontal="center" vertical="center"/>
    </xf>
    <xf numFmtId="0" fontId="0" fillId="2" borderId="0" xfId="0" applyBorder="1" applyAlignment="1" applyProtection="1">
      <alignment vertical="center"/>
    </xf>
    <xf numFmtId="0" fontId="3" fillId="2" borderId="0" xfId="0" applyFont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Alignment="1">
      <alignment vertical="center"/>
    </xf>
    <xf numFmtId="0" fontId="3" fillId="2" borderId="0" xfId="0" applyFont="1" applyBorder="1" applyAlignment="1">
      <alignment vertical="center"/>
    </xf>
    <xf numFmtId="0" fontId="0" fillId="2" borderId="0" xfId="0" applyBorder="1" applyAlignment="1">
      <alignment vertical="center"/>
    </xf>
    <xf numFmtId="0" fontId="0" fillId="2" borderId="0" xfId="0" applyAlignment="1">
      <alignment vertical="center"/>
    </xf>
    <xf numFmtId="0" fontId="4" fillId="2" borderId="0" xfId="8" applyFill="1" applyBorder="1" applyAlignment="1" applyProtection="1">
      <alignment horizontal="left" vertical="center"/>
    </xf>
    <xf numFmtId="0" fontId="4" fillId="2" borderId="0" xfId="8" applyFill="1" applyBorder="1" applyAlignment="1" applyProtection="1">
      <alignment vertical="center"/>
    </xf>
    <xf numFmtId="0" fontId="0" fillId="2" borderId="0" xfId="0" applyAlignment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49" fontId="4" fillId="6" borderId="0" xfId="8" applyNumberFormat="1" applyFill="1" applyBorder="1" applyAlignment="1" applyProtection="1">
      <alignment horizontal="left" vertical="center" indent="1"/>
    </xf>
    <xf numFmtId="0" fontId="4" fillId="6" borderId="0" xfId="8" applyFill="1" applyBorder="1" applyAlignment="1" applyProtection="1">
      <alignment horizontal="left" vertical="center" indent="1"/>
    </xf>
    <xf numFmtId="0" fontId="3" fillId="6" borderId="0" xfId="0" applyFont="1" applyFill="1" applyBorder="1" applyAlignment="1" applyProtection="1">
      <alignment horizontal="left" vertical="center" indent="1"/>
    </xf>
    <xf numFmtId="0" fontId="3" fillId="6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indent="1"/>
    </xf>
    <xf numFmtId="49" fontId="0" fillId="2" borderId="0" xfId="0" applyNumberFormat="1" applyBorder="1" applyAlignment="1" applyProtection="1">
      <alignment horizontal="left" vertical="center" indent="1"/>
    </xf>
    <xf numFmtId="49" fontId="0" fillId="0" borderId="0" xfId="0" applyNumberForma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vertical="center" indent="1"/>
    </xf>
    <xf numFmtId="0" fontId="0" fillId="2" borderId="0" xfId="0" applyAlignment="1" applyProtection="1">
      <alignment horizontal="left" vertical="center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2" borderId="0" xfId="0" applyFont="1" applyBorder="1" applyAlignment="1" applyProtection="1">
      <alignment horizontal="center" vertical="center"/>
    </xf>
    <xf numFmtId="0" fontId="4" fillId="2" borderId="0" xfId="8" applyFill="1" applyBorder="1" applyAlignment="1" applyProtection="1">
      <alignment horizontal="center" vertical="center"/>
    </xf>
    <xf numFmtId="0" fontId="3" fillId="6" borderId="0" xfId="0" applyFont="1" applyFill="1" applyBorder="1" applyAlignment="1" applyProtection="1">
      <alignment horizontal="center" vertical="center"/>
    </xf>
    <xf numFmtId="0" fontId="7" fillId="7" borderId="6" xfId="0" applyFont="1" applyFill="1" applyBorder="1" applyAlignment="1" applyProtection="1">
      <alignment horizontal="center" vertical="center"/>
      <protection locked="0"/>
    </xf>
    <xf numFmtId="49" fontId="0" fillId="8" borderId="6" xfId="0" applyNumberFormat="1" applyFill="1" applyBorder="1" applyAlignment="1" applyProtection="1">
      <alignment horizontal="left" vertical="center" indent="1"/>
    </xf>
    <xf numFmtId="0" fontId="3" fillId="8" borderId="6" xfId="0" applyFont="1" applyFill="1" applyBorder="1" applyAlignment="1" applyProtection="1">
      <alignment horizontal="center" vertical="center"/>
    </xf>
    <xf numFmtId="167" fontId="3" fillId="9" borderId="6" xfId="5" applyNumberFormat="1" applyFont="1" applyFill="1" applyBorder="1" applyAlignment="1" applyProtection="1">
      <alignment horizontal="center" vertical="center"/>
      <protection locked="0"/>
    </xf>
    <xf numFmtId="0" fontId="0" fillId="9" borderId="6" xfId="0" applyFont="1" applyFill="1" applyBorder="1" applyAlignment="1" applyProtection="1">
      <alignment horizontal="center" vertical="center" wrapText="1"/>
      <protection locked="0"/>
    </xf>
    <xf numFmtId="3" fontId="3" fillId="9" borderId="6" xfId="5" applyNumberFormat="1" applyFont="1" applyFill="1" applyBorder="1" applyAlignment="1" applyProtection="1">
      <alignment horizontal="right" vertical="center"/>
      <protection locked="0"/>
    </xf>
    <xf numFmtId="3" fontId="3" fillId="9" borderId="6" xfId="1" applyFill="1" applyBorder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</xf>
    <xf numFmtId="3" fontId="3" fillId="6" borderId="6" xfId="14" applyBorder="1" applyProtection="1">
      <alignment horizontal="right" vertical="center"/>
    </xf>
    <xf numFmtId="49" fontId="0" fillId="8" borderId="7" xfId="0" applyNumberFormat="1" applyFill="1" applyBorder="1" applyAlignment="1" applyProtection="1">
      <alignment horizontal="left" vertical="center" indent="1"/>
    </xf>
    <xf numFmtId="0" fontId="7" fillId="6" borderId="6" xfId="2" applyFont="1" applyFill="1" applyBorder="1" applyAlignment="1" applyProtection="1">
      <alignment horizontal="center" vertical="center"/>
    </xf>
    <xf numFmtId="49" fontId="0" fillId="8" borderId="8" xfId="0" applyNumberFormat="1" applyFill="1" applyBorder="1" applyAlignment="1" applyProtection="1">
      <alignment horizontal="left" vertical="center" indent="1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49" fontId="5" fillId="8" borderId="10" xfId="0" applyNumberFormat="1" applyFont="1" applyFill="1" applyBorder="1" applyAlignment="1" applyProtection="1">
      <alignment horizontal="left" vertical="center"/>
    </xf>
    <xf numFmtId="49" fontId="5" fillId="8" borderId="11" xfId="0" applyNumberFormat="1" applyFont="1" applyFill="1" applyBorder="1" applyAlignment="1" applyProtection="1">
      <alignment horizontal="left" vertical="center"/>
    </xf>
    <xf numFmtId="0" fontId="3" fillId="8" borderId="12" xfId="0" applyFont="1" applyFill="1" applyBorder="1" applyAlignment="1" applyProtection="1">
      <alignment vertical="center"/>
    </xf>
    <xf numFmtId="0" fontId="0" fillId="6" borderId="10" xfId="0" applyFill="1" applyBorder="1" applyAlignment="1" applyProtection="1">
      <alignment horizontal="left" vertical="center" indent="1"/>
    </xf>
    <xf numFmtId="0" fontId="0" fillId="6" borderId="11" xfId="0" applyFill="1" applyBorder="1" applyAlignment="1" applyProtection="1">
      <alignment horizontal="left" vertical="center" indent="1"/>
    </xf>
    <xf numFmtId="0" fontId="0" fillId="6" borderId="12" xfId="0" applyFont="1" applyFill="1" applyBorder="1" applyAlignment="1" applyProtection="1">
      <alignment vertical="center"/>
    </xf>
    <xf numFmtId="0" fontId="0" fillId="2" borderId="12" xfId="0" applyFont="1" applyBorder="1" applyAlignment="1" applyProtection="1">
      <alignment vertical="center" wrapText="1"/>
    </xf>
    <xf numFmtId="0" fontId="0" fillId="6" borderId="11" xfId="0" applyFill="1" applyBorder="1" applyAlignment="1" applyProtection="1">
      <alignment horizontal="left" vertical="center" indent="2"/>
    </xf>
    <xf numFmtId="0" fontId="4" fillId="5" borderId="10" xfId="4" applyBorder="1" applyProtection="1">
      <alignment horizontal="left" vertical="center" indent="1"/>
    </xf>
    <xf numFmtId="0" fontId="4" fillId="5" borderId="11" xfId="0" applyFont="1" applyFill="1" applyBorder="1" applyAlignment="1" applyProtection="1">
      <alignment horizontal="left" vertical="center"/>
    </xf>
    <xf numFmtId="0" fontId="4" fillId="5" borderId="12" xfId="0" applyFont="1" applyFill="1" applyBorder="1" applyAlignment="1" applyProtection="1">
      <alignment horizontal="left" vertical="center"/>
    </xf>
    <xf numFmtId="0" fontId="3" fillId="8" borderId="11" xfId="0" applyFont="1" applyFill="1" applyBorder="1" applyAlignment="1" applyProtection="1">
      <alignment vertical="center"/>
    </xf>
    <xf numFmtId="0" fontId="0" fillId="11" borderId="6" xfId="0" applyFont="1" applyFill="1" applyBorder="1" applyAlignment="1" applyProtection="1">
      <alignment horizontal="center" vertical="center"/>
      <protection locked="0"/>
    </xf>
    <xf numFmtId="0" fontId="0" fillId="11" borderId="6" xfId="0" applyFont="1" applyFill="1" applyBorder="1" applyAlignment="1" applyProtection="1">
      <alignment horizontal="center" vertical="center" wrapText="1"/>
      <protection locked="0"/>
    </xf>
    <xf numFmtId="166" fontId="0" fillId="11" borderId="6" xfId="0" applyNumberFormat="1" applyFont="1" applyFill="1" applyBorder="1" applyAlignment="1" applyProtection="1">
      <alignment horizontal="center" vertical="center"/>
      <protection locked="0"/>
    </xf>
    <xf numFmtId="0" fontId="3" fillId="12" borderId="12" xfId="0" applyFont="1" applyFill="1" applyBorder="1" applyAlignment="1" applyProtection="1">
      <alignment horizontal="left" vertical="center" indent="1"/>
    </xf>
    <xf numFmtId="0" fontId="0" fillId="0" borderId="13" xfId="0" applyFont="1" applyFill="1" applyBorder="1" applyAlignment="1" applyProtection="1">
      <alignment horizontal="center" vertical="center"/>
    </xf>
    <xf numFmtId="165" fontId="0" fillId="6" borderId="6" xfId="0" applyNumberFormat="1" applyFont="1" applyFill="1" applyBorder="1" applyAlignment="1" applyProtection="1">
      <alignment horizontal="right" vertical="center" indent="1"/>
    </xf>
    <xf numFmtId="49" fontId="5" fillId="8" borderId="14" xfId="0" applyNumberFormat="1" applyFont="1" applyFill="1" applyBorder="1" applyAlignment="1" applyProtection="1">
      <alignment horizontal="left" vertical="center"/>
    </xf>
    <xf numFmtId="49" fontId="5" fillId="8" borderId="15" xfId="0" applyNumberFormat="1" applyFont="1" applyFill="1" applyBorder="1" applyAlignment="1" applyProtection="1">
      <alignment horizontal="left" vertical="center"/>
    </xf>
    <xf numFmtId="3" fontId="3" fillId="9" borderId="12" xfId="1" applyFont="1" applyFill="1" applyBorder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vertical="center"/>
    </xf>
    <xf numFmtId="9" fontId="3" fillId="0" borderId="6" xfId="12" applyFont="1" applyFill="1" applyBorder="1" applyAlignment="1" applyProtection="1">
      <alignment horizontal="right" vertical="center"/>
    </xf>
    <xf numFmtId="0" fontId="0" fillId="0" borderId="15" xfId="0" applyFont="1" applyFill="1" applyBorder="1" applyAlignment="1" applyProtection="1">
      <alignment horizontal="center" vertical="center"/>
    </xf>
    <xf numFmtId="49" fontId="5" fillId="8" borderId="16" xfId="0" applyNumberFormat="1" applyFont="1" applyFill="1" applyBorder="1" applyAlignment="1" applyProtection="1">
      <alignment horizontal="left" vertical="center"/>
    </xf>
    <xf numFmtId="0" fontId="3" fillId="8" borderId="15" xfId="0" applyFont="1" applyFill="1" applyBorder="1" applyAlignment="1" applyProtection="1">
      <alignment vertical="center"/>
    </xf>
    <xf numFmtId="0" fontId="4" fillId="5" borderId="11" xfId="0" applyFont="1" applyFill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indent="1"/>
    </xf>
    <xf numFmtId="0" fontId="3" fillId="2" borderId="0" xfId="0" applyFont="1" applyBorder="1" applyAlignment="1">
      <alignment horizontal="left" vertical="center" indent="1"/>
    </xf>
    <xf numFmtId="0" fontId="3" fillId="2" borderId="17" xfId="0" applyFont="1" applyFill="1" applyBorder="1" applyAlignment="1" applyProtection="1">
      <alignment horizontal="left" vertical="center"/>
    </xf>
    <xf numFmtId="0" fontId="0" fillId="2" borderId="18" xfId="0" applyBorder="1" applyAlignment="1" applyProtection="1">
      <alignment vertical="center"/>
    </xf>
    <xf numFmtId="0" fontId="3" fillId="2" borderId="17" xfId="0" applyFont="1" applyFill="1" applyBorder="1" applyAlignment="1" applyProtection="1">
      <alignment vertical="center"/>
    </xf>
    <xf numFmtId="0" fontId="4" fillId="6" borderId="17" xfId="8" applyFont="1" applyFill="1" applyBorder="1" applyAlignment="1" applyProtection="1">
      <alignment horizontal="left" vertical="center"/>
    </xf>
    <xf numFmtId="0" fontId="3" fillId="2" borderId="17" xfId="8" applyFont="1" applyFill="1" applyBorder="1" applyAlignment="1" applyProtection="1">
      <alignment horizontal="left" vertical="center"/>
    </xf>
    <xf numFmtId="0" fontId="0" fillId="2" borderId="18" xfId="0" applyBorder="1" applyAlignment="1" applyProtection="1">
      <alignment horizontal="left" vertical="center"/>
    </xf>
    <xf numFmtId="0" fontId="4" fillId="2" borderId="17" xfId="8" applyFont="1" applyFill="1" applyBorder="1" applyAlignment="1" applyProtection="1">
      <alignment horizontal="left" vertical="center"/>
    </xf>
    <xf numFmtId="0" fontId="4" fillId="6" borderId="17" xfId="8" applyFont="1" applyFill="1" applyBorder="1" applyAlignment="1" applyProtection="1">
      <alignment horizontal="left" vertical="center" indent="1"/>
    </xf>
    <xf numFmtId="0" fontId="3" fillId="6" borderId="17" xfId="0" applyFont="1" applyFill="1" applyBorder="1" applyAlignment="1" applyProtection="1">
      <alignment horizontal="left" vertical="center" indent="1"/>
    </xf>
    <xf numFmtId="0" fontId="3" fillId="2" borderId="17" xfId="0" applyFont="1" applyFill="1" applyBorder="1" applyAlignment="1" applyProtection="1">
      <alignment horizontal="left" vertical="center" indent="1"/>
    </xf>
    <xf numFmtId="0" fontId="0" fillId="2" borderId="17" xfId="0" applyBorder="1" applyProtection="1"/>
    <xf numFmtId="0" fontId="0" fillId="2" borderId="18" xfId="0" applyBorder="1" applyProtection="1"/>
    <xf numFmtId="0" fontId="0" fillId="2" borderId="19" xfId="0" applyBorder="1" applyProtection="1"/>
    <xf numFmtId="0" fontId="0" fillId="2" borderId="20" xfId="0" applyBorder="1" applyProtection="1"/>
    <xf numFmtId="0" fontId="0" fillId="2" borderId="20" xfId="0" applyBorder="1" applyAlignment="1" applyProtection="1">
      <alignment horizontal="left" indent="1"/>
    </xf>
    <xf numFmtId="0" fontId="0" fillId="2" borderId="21" xfId="0" applyBorder="1" applyProtection="1"/>
    <xf numFmtId="49" fontId="0" fillId="2" borderId="10" xfId="0" applyNumberFormat="1" applyFill="1" applyBorder="1" applyAlignment="1" applyProtection="1">
      <alignment horizontal="left" vertical="center" indent="1"/>
    </xf>
    <xf numFmtId="49" fontId="0" fillId="2" borderId="11" xfId="0" applyNumberFormat="1" applyFill="1" applyBorder="1" applyAlignment="1" applyProtection="1">
      <alignment horizontal="left" vertical="center" indent="1"/>
    </xf>
    <xf numFmtId="0" fontId="3" fillId="6" borderId="12" xfId="0" applyFont="1" applyFill="1" applyBorder="1" applyAlignment="1" applyProtection="1">
      <alignment vertical="center"/>
    </xf>
    <xf numFmtId="49" fontId="0" fillId="2" borderId="10" xfId="0" applyNumberFormat="1" applyFill="1" applyBorder="1" applyAlignment="1" applyProtection="1">
      <alignment horizontal="left" vertical="center" indent="2"/>
    </xf>
    <xf numFmtId="49" fontId="0" fillId="2" borderId="11" xfId="0" applyNumberFormat="1" applyFill="1" applyBorder="1" applyAlignment="1" applyProtection="1">
      <alignment horizontal="left" vertical="center" indent="2"/>
    </xf>
    <xf numFmtId="49" fontId="0" fillId="2" borderId="10" xfId="0" applyNumberFormat="1" applyBorder="1" applyAlignment="1" applyProtection="1">
      <alignment horizontal="left" vertical="center" indent="2"/>
    </xf>
    <xf numFmtId="49" fontId="0" fillId="2" borderId="11" xfId="0" applyNumberFormat="1" applyBorder="1" applyAlignment="1" applyProtection="1">
      <alignment horizontal="left" vertical="center" indent="2"/>
    </xf>
    <xf numFmtId="0" fontId="3" fillId="2" borderId="12" xfId="0" applyFont="1" applyBorder="1" applyAlignment="1" applyProtection="1">
      <alignment vertical="center"/>
    </xf>
    <xf numFmtId="0" fontId="0" fillId="6" borderId="12" xfId="0" applyFont="1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left" vertical="center" indent="2"/>
    </xf>
    <xf numFmtId="0" fontId="0" fillId="0" borderId="11" xfId="0" applyFill="1" applyBorder="1" applyAlignment="1" applyProtection="1">
      <alignment horizontal="left" vertical="center" indent="2"/>
    </xf>
    <xf numFmtId="0" fontId="0" fillId="0" borderId="10" xfId="0" applyFill="1" applyBorder="1" applyAlignment="1" applyProtection="1">
      <alignment horizontal="left" vertical="center" indent="1"/>
    </xf>
    <xf numFmtId="0" fontId="0" fillId="0" borderId="11" xfId="0" applyFill="1" applyBorder="1" applyAlignment="1" applyProtection="1">
      <alignment horizontal="left" vertical="center" indent="1"/>
    </xf>
    <xf numFmtId="0" fontId="0" fillId="6" borderId="12" xfId="0" applyFill="1" applyBorder="1" applyAlignment="1" applyProtection="1">
      <alignment horizontal="left" vertical="center" indent="1"/>
    </xf>
    <xf numFmtId="0" fontId="3" fillId="2" borderId="20" xfId="0" applyFont="1" applyBorder="1" applyAlignment="1" applyProtection="1">
      <alignment vertical="center"/>
    </xf>
    <xf numFmtId="0" fontId="3" fillId="2" borderId="20" xfId="0" applyFont="1" applyBorder="1" applyAlignment="1" applyProtection="1">
      <alignment horizontal="left" vertical="center" indent="1"/>
    </xf>
    <xf numFmtId="0" fontId="0" fillId="2" borderId="20" xfId="0" applyBorder="1" applyAlignment="1" applyProtection="1">
      <alignment vertical="center"/>
    </xf>
    <xf numFmtId="166" fontId="0" fillId="14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Border="1" applyAlignment="1" applyProtection="1">
      <alignment horizontal="left" vertical="center" indent="1"/>
    </xf>
    <xf numFmtId="0" fontId="0" fillId="2" borderId="0" xfId="0" applyBorder="1" applyAlignment="1" applyProtection="1">
      <alignment horizontal="left" vertical="center"/>
    </xf>
    <xf numFmtId="0" fontId="0" fillId="0" borderId="12" xfId="0" applyFill="1" applyBorder="1" applyAlignment="1" applyProtection="1">
      <alignment horizontal="left" vertical="center" indent="1"/>
    </xf>
    <xf numFmtId="0" fontId="11" fillId="2" borderId="0" xfId="7" applyFont="1" applyFill="1" applyBorder="1" applyAlignment="1" applyProtection="1">
      <alignment horizontal="center" vertical="center"/>
    </xf>
    <xf numFmtId="0" fontId="9" fillId="2" borderId="0" xfId="7" applyFont="1" applyFill="1" applyBorder="1" applyAlignment="1" applyProtection="1">
      <alignment vertical="center"/>
    </xf>
    <xf numFmtId="0" fontId="3" fillId="2" borderId="19" xfId="0" applyFont="1" applyFill="1" applyBorder="1" applyAlignment="1" applyProtection="1">
      <alignment horizontal="left" vertical="center"/>
    </xf>
    <xf numFmtId="0" fontId="0" fillId="2" borderId="20" xfId="0" applyBorder="1" applyAlignment="1" applyProtection="1">
      <alignment horizontal="left" vertical="center" indent="1"/>
    </xf>
    <xf numFmtId="0" fontId="0" fillId="2" borderId="20" xfId="0" applyBorder="1" applyAlignment="1" applyProtection="1">
      <alignment horizontal="center" vertical="center"/>
    </xf>
    <xf numFmtId="49" fontId="0" fillId="2" borderId="20" xfId="0" applyNumberFormat="1" applyBorder="1" applyAlignment="1" applyProtection="1">
      <alignment horizontal="left" vertical="center" indent="1"/>
    </xf>
    <xf numFmtId="0" fontId="0" fillId="2" borderId="21" xfId="0" applyBorder="1" applyAlignment="1" applyProtection="1">
      <alignment vertical="center"/>
    </xf>
    <xf numFmtId="0" fontId="3" fillId="2" borderId="14" xfId="0" applyFont="1" applyFill="1" applyBorder="1" applyAlignment="1" applyProtection="1">
      <alignment horizontal="left" vertical="center"/>
    </xf>
    <xf numFmtId="0" fontId="0" fillId="2" borderId="16" xfId="0" applyBorder="1" applyAlignment="1" applyProtection="1">
      <alignment horizontal="left" vertical="center" indent="1"/>
    </xf>
    <xf numFmtId="0" fontId="0" fillId="2" borderId="16" xfId="0" applyBorder="1" applyAlignment="1" applyProtection="1">
      <alignment vertical="center"/>
    </xf>
    <xf numFmtId="0" fontId="0" fillId="2" borderId="16" xfId="0" applyBorder="1" applyAlignment="1" applyProtection="1">
      <alignment horizontal="center" vertical="center"/>
    </xf>
    <xf numFmtId="49" fontId="0" fillId="2" borderId="16" xfId="0" applyNumberFormat="1" applyBorder="1" applyAlignment="1" applyProtection="1">
      <alignment horizontal="left" vertical="center" indent="1"/>
    </xf>
    <xf numFmtId="0" fontId="0" fillId="2" borderId="15" xfId="0" applyBorder="1" applyAlignment="1" applyProtection="1">
      <alignment vertical="center"/>
    </xf>
    <xf numFmtId="0" fontId="3" fillId="2" borderId="19" xfId="0" applyFont="1" applyFill="1" applyBorder="1" applyAlignment="1" applyProtection="1">
      <alignment vertical="center"/>
    </xf>
    <xf numFmtId="0" fontId="3" fillId="2" borderId="20" xfId="0" applyFont="1" applyBorder="1" applyAlignment="1" applyProtection="1">
      <alignment horizontal="center" vertical="center"/>
    </xf>
    <xf numFmtId="3" fontId="3" fillId="2" borderId="20" xfId="0" applyNumberFormat="1" applyFont="1" applyBorder="1" applyAlignment="1" applyProtection="1">
      <alignment horizontal="right" vertical="center"/>
    </xf>
    <xf numFmtId="49" fontId="3" fillId="2" borderId="20" xfId="0" applyNumberFormat="1" applyFont="1" applyBorder="1" applyAlignment="1" applyProtection="1">
      <alignment horizontal="left" vertical="center" indent="1"/>
    </xf>
    <xf numFmtId="0" fontId="10" fillId="2" borderId="20" xfId="0" applyFont="1" applyBorder="1" applyAlignment="1" applyProtection="1">
      <alignment horizontal="center" vertical="center"/>
    </xf>
    <xf numFmtId="0" fontId="4" fillId="6" borderId="14" xfId="8" applyFont="1" applyFill="1" applyBorder="1" applyAlignment="1" applyProtection="1">
      <alignment horizontal="left" vertical="center" indent="1"/>
    </xf>
    <xf numFmtId="0" fontId="4" fillId="6" borderId="16" xfId="8" applyFill="1" applyBorder="1" applyAlignment="1" applyProtection="1">
      <alignment horizontal="left" vertical="center" indent="1"/>
    </xf>
    <xf numFmtId="0" fontId="4" fillId="2" borderId="16" xfId="8" applyFill="1" applyBorder="1" applyAlignment="1" applyProtection="1">
      <alignment horizontal="left" vertical="center"/>
    </xf>
    <xf numFmtId="0" fontId="4" fillId="2" borderId="16" xfId="8" applyFill="1" applyBorder="1" applyAlignment="1" applyProtection="1">
      <alignment horizontal="center" vertical="center"/>
    </xf>
    <xf numFmtId="0" fontId="4" fillId="2" borderId="16" xfId="8" applyFill="1" applyBorder="1" applyAlignment="1" applyProtection="1">
      <alignment vertical="center"/>
    </xf>
    <xf numFmtId="49" fontId="4" fillId="6" borderId="16" xfId="8" applyNumberFormat="1" applyFill="1" applyBorder="1" applyAlignment="1" applyProtection="1">
      <alignment horizontal="left" vertical="center" indent="1"/>
    </xf>
    <xf numFmtId="0" fontId="10" fillId="2" borderId="16" xfId="0" applyFont="1" applyBorder="1" applyAlignment="1" applyProtection="1">
      <alignment horizontal="center" vertical="center"/>
    </xf>
    <xf numFmtId="49" fontId="0" fillId="0" borderId="20" xfId="0" applyNumberFormat="1" applyFill="1" applyBorder="1" applyAlignment="1" applyProtection="1">
      <alignment horizontal="left" vertical="center" indent="1"/>
    </xf>
    <xf numFmtId="0" fontId="0" fillId="2" borderId="14" xfId="0" applyBorder="1" applyProtection="1"/>
    <xf numFmtId="0" fontId="6" fillId="2" borderId="16" xfId="7" applyFont="1" applyFill="1" applyBorder="1" applyAlignment="1" applyProtection="1"/>
    <xf numFmtId="0" fontId="0" fillId="2" borderId="16" xfId="0" applyBorder="1" applyAlignment="1" applyProtection="1">
      <alignment horizontal="center"/>
    </xf>
    <xf numFmtId="0" fontId="0" fillId="2" borderId="16" xfId="0" applyBorder="1" applyProtection="1"/>
    <xf numFmtId="0" fontId="0" fillId="2" borderId="16" xfId="0" applyBorder="1" applyAlignment="1" applyProtection="1">
      <alignment horizontal="left" indent="1"/>
    </xf>
    <xf numFmtId="0" fontId="0" fillId="2" borderId="15" xfId="0" applyBorder="1" applyProtection="1"/>
    <xf numFmtId="0" fontId="3" fillId="6" borderId="6" xfId="0" applyFont="1" applyFill="1" applyBorder="1" applyAlignment="1" applyProtection="1">
      <alignment horizontal="center" vertical="center"/>
    </xf>
    <xf numFmtId="0" fontId="0" fillId="6" borderId="10" xfId="0" applyFill="1" applyBorder="1" applyAlignment="1" applyProtection="1">
      <alignment horizontal="left" vertical="center" indent="2"/>
    </xf>
    <xf numFmtId="0" fontId="14" fillId="9" borderId="6" xfId="11" applyFill="1" applyBorder="1" applyAlignment="1" applyProtection="1">
      <alignment horizontal="left" vertical="center" indent="1"/>
      <protection locked="0"/>
    </xf>
    <xf numFmtId="0" fontId="3" fillId="2" borderId="0" xfId="0" applyFont="1" applyAlignment="1" applyProtection="1">
      <alignment vertical="center"/>
    </xf>
    <xf numFmtId="0" fontId="3" fillId="12" borderId="11" xfId="0" applyFont="1" applyFill="1" applyBorder="1" applyAlignment="1" applyProtection="1">
      <alignment horizontal="left" vertical="center" indent="1"/>
    </xf>
    <xf numFmtId="0" fontId="0" fillId="2" borderId="0" xfId="0" applyProtection="1"/>
    <xf numFmtId="3" fontId="0" fillId="6" borderId="6" xfId="0" applyNumberFormat="1" applyFont="1" applyFill="1" applyBorder="1" applyAlignment="1" applyProtection="1">
      <alignment horizontal="right" vertical="center" indent="1"/>
    </xf>
    <xf numFmtId="3" fontId="3" fillId="9" borderId="6" xfId="1" applyFont="1" applyFill="1" applyBorder="1" applyProtection="1">
      <alignment horizontal="right" vertical="center"/>
      <protection locked="0"/>
    </xf>
    <xf numFmtId="0" fontId="0" fillId="7" borderId="22" xfId="0" applyFont="1" applyFill="1" applyBorder="1" applyAlignment="1" applyProtection="1">
      <alignment horizontal="left" vertical="top" wrapText="1" indent="1"/>
      <protection locked="0"/>
    </xf>
    <xf numFmtId="0" fontId="3" fillId="13" borderId="23" xfId="6" applyFont="1" applyFill="1" applyBorder="1" applyAlignment="1" applyProtection="1">
      <alignment horizontal="left" vertical="top" wrapText="1" indent="1"/>
      <protection locked="0"/>
    </xf>
    <xf numFmtId="166" fontId="0" fillId="13" borderId="6" xfId="0" applyNumberFormat="1" applyFont="1" applyFill="1" applyBorder="1" applyAlignment="1" applyProtection="1">
      <alignment horizontal="center" vertical="center"/>
      <protection locked="0"/>
    </xf>
    <xf numFmtId="0" fontId="0" fillId="13" borderId="6" xfId="0" applyFont="1" applyFill="1" applyBorder="1" applyAlignment="1" applyProtection="1">
      <alignment horizontal="center" vertical="center"/>
      <protection locked="0"/>
    </xf>
    <xf numFmtId="0" fontId="15" fillId="0" borderId="0" xfId="18" applyFont="1" applyAlignment="1"/>
    <xf numFmtId="0" fontId="15" fillId="0" borderId="0" xfId="18" applyFont="1" applyAlignment="1">
      <alignment horizontal="center"/>
    </xf>
    <xf numFmtId="0" fontId="15" fillId="0" borderId="0" xfId="18" applyFont="1"/>
    <xf numFmtId="0" fontId="16" fillId="0" borderId="0" xfId="19" applyFont="1" applyFill="1" applyAlignment="1">
      <alignment horizontal="center" vertical="center"/>
    </xf>
    <xf numFmtId="0" fontId="18" fillId="2" borderId="0" xfId="0" applyFont="1" applyBorder="1" applyAlignment="1" applyProtection="1">
      <alignment horizontal="right" vertical="center"/>
    </xf>
    <xf numFmtId="0" fontId="19" fillId="0" borderId="0" xfId="18" applyFont="1"/>
    <xf numFmtId="0" fontId="19" fillId="0" borderId="0" xfId="18" applyFont="1" applyAlignment="1">
      <alignment horizontal="left" wrapText="1"/>
    </xf>
    <xf numFmtId="0" fontId="19" fillId="0" borderId="0" xfId="18" applyFont="1" applyAlignment="1">
      <alignment vertical="center"/>
    </xf>
    <xf numFmtId="0" fontId="19" fillId="0" borderId="0" xfId="18" applyFont="1" applyAlignment="1">
      <alignment horizontal="left" vertical="center" wrapText="1"/>
    </xf>
    <xf numFmtId="0" fontId="21" fillId="0" borderId="0" xfId="18" applyFont="1" applyAlignment="1">
      <alignment vertical="center"/>
    </xf>
    <xf numFmtId="0" fontId="21" fillId="0" borderId="0" xfId="18" applyFont="1" applyAlignment="1">
      <alignment horizontal="left" vertical="center" wrapText="1"/>
    </xf>
    <xf numFmtId="0" fontId="23" fillId="0" borderId="0" xfId="18" applyFont="1"/>
    <xf numFmtId="0" fontId="23" fillId="0" borderId="0" xfId="18" applyFont="1" applyAlignment="1">
      <alignment horizontal="left" wrapText="1"/>
    </xf>
    <xf numFmtId="0" fontId="23" fillId="17" borderId="31" xfId="18" applyFont="1" applyFill="1" applyBorder="1" applyAlignment="1" applyProtection="1">
      <alignment horizontal="center" vertical="center"/>
    </xf>
    <xf numFmtId="0" fontId="25" fillId="0" borderId="0" xfId="18" applyFont="1" applyAlignment="1">
      <alignment horizontal="left" wrapText="1"/>
    </xf>
    <xf numFmtId="0" fontId="26" fillId="17" borderId="34" xfId="18" applyFont="1" applyFill="1" applyBorder="1" applyAlignment="1" applyProtection="1">
      <alignment horizontal="center" vertical="top" wrapText="1"/>
    </xf>
    <xf numFmtId="0" fontId="26" fillId="18" borderId="35" xfId="18" applyFont="1" applyFill="1" applyBorder="1" applyAlignment="1" applyProtection="1">
      <alignment horizontal="center" vertical="top" wrapText="1"/>
    </xf>
    <xf numFmtId="0" fontId="26" fillId="18" borderId="36" xfId="18" applyFont="1" applyFill="1" applyBorder="1" applyAlignment="1" applyProtection="1">
      <alignment horizontal="center" vertical="top" wrapText="1"/>
    </xf>
    <xf numFmtId="0" fontId="26" fillId="18" borderId="37" xfId="18" applyFont="1" applyFill="1" applyBorder="1" applyAlignment="1" applyProtection="1">
      <alignment horizontal="center" vertical="top" wrapText="1"/>
    </xf>
    <xf numFmtId="0" fontId="26" fillId="19" borderId="38" xfId="18" applyFont="1" applyFill="1" applyBorder="1" applyAlignment="1" applyProtection="1">
      <alignment horizontal="center" vertical="top" wrapText="1"/>
    </xf>
    <xf numFmtId="0" fontId="26" fillId="19" borderId="36" xfId="18" applyFont="1" applyFill="1" applyBorder="1" applyAlignment="1" applyProtection="1">
      <alignment horizontal="center" vertical="top" wrapText="1"/>
    </xf>
    <xf numFmtId="0" fontId="26" fillId="19" borderId="39" xfId="18" applyFont="1" applyFill="1" applyBorder="1" applyAlignment="1" applyProtection="1">
      <alignment horizontal="center" vertical="top" wrapText="1"/>
    </xf>
    <xf numFmtId="0" fontId="26" fillId="20" borderId="35" xfId="18" applyFont="1" applyFill="1" applyBorder="1" applyAlignment="1" applyProtection="1">
      <alignment horizontal="center" vertical="top" wrapText="1"/>
    </xf>
    <xf numFmtId="0" fontId="26" fillId="20" borderId="36" xfId="18" applyFont="1" applyFill="1" applyBorder="1" applyAlignment="1" applyProtection="1">
      <alignment horizontal="center" vertical="top" wrapText="1"/>
    </xf>
    <xf numFmtId="0" fontId="26" fillId="20" borderId="37" xfId="18" applyFont="1" applyFill="1" applyBorder="1" applyAlignment="1" applyProtection="1">
      <alignment horizontal="center" vertical="top" wrapText="1"/>
    </xf>
    <xf numFmtId="0" fontId="26" fillId="21" borderId="38" xfId="18" applyFont="1" applyFill="1" applyBorder="1" applyAlignment="1" applyProtection="1">
      <alignment horizontal="center" vertical="top" wrapText="1"/>
    </xf>
    <xf numFmtId="0" fontId="26" fillId="21" borderId="37" xfId="18" applyFont="1" applyFill="1" applyBorder="1" applyAlignment="1" applyProtection="1">
      <alignment horizontal="center" vertical="top" wrapText="1"/>
    </xf>
    <xf numFmtId="0" fontId="27" fillId="22" borderId="40" xfId="18" applyFont="1" applyFill="1" applyBorder="1" applyAlignment="1" applyProtection="1">
      <alignment horizontal="left" vertical="center" wrapText="1"/>
    </xf>
    <xf numFmtId="168" fontId="28" fillId="0" borderId="31" xfId="18" applyNumberFormat="1" applyFont="1" applyBorder="1" applyAlignment="1">
      <alignment horizontal="right" vertical="center"/>
    </xf>
    <xf numFmtId="168" fontId="28" fillId="0" borderId="47" xfId="18" applyNumberFormat="1" applyFont="1" applyBorder="1" applyAlignment="1">
      <alignment horizontal="right" vertical="center"/>
    </xf>
    <xf numFmtId="168" fontId="28" fillId="0" borderId="48" xfId="18" applyNumberFormat="1" applyFont="1" applyBorder="1" applyAlignment="1">
      <alignment horizontal="right" vertical="center"/>
    </xf>
    <xf numFmtId="168" fontId="28" fillId="0" borderId="49" xfId="18" applyNumberFormat="1" applyFont="1" applyBorder="1" applyAlignment="1">
      <alignment horizontal="right" vertical="center"/>
    </xf>
    <xf numFmtId="168" fontId="28" fillId="0" borderId="50" xfId="18" applyNumberFormat="1" applyFont="1" applyBorder="1" applyAlignment="1">
      <alignment horizontal="right" vertical="center"/>
    </xf>
    <xf numFmtId="168" fontId="28" fillId="0" borderId="51" xfId="18" applyNumberFormat="1" applyFont="1" applyBorder="1" applyAlignment="1">
      <alignment horizontal="right" vertical="center"/>
    </xf>
    <xf numFmtId="0" fontId="19" fillId="0" borderId="0" xfId="18" applyFont="1" applyBorder="1" applyAlignment="1" applyProtection="1">
      <alignment vertical="center"/>
    </xf>
    <xf numFmtId="0" fontId="19" fillId="0" borderId="0" xfId="18" applyFont="1" applyBorder="1" applyAlignment="1" applyProtection="1">
      <alignment horizontal="center" vertical="center"/>
    </xf>
    <xf numFmtId="0" fontId="19" fillId="0" borderId="0" xfId="18" applyFont="1" applyBorder="1" applyAlignment="1" applyProtection="1">
      <alignment horizontal="center" vertical="top" wrapText="1"/>
    </xf>
    <xf numFmtId="0" fontId="19" fillId="0" borderId="0" xfId="18" applyFont="1" applyBorder="1" applyAlignment="1" applyProtection="1">
      <alignment horizontal="right" vertical="center"/>
    </xf>
    <xf numFmtId="22" fontId="19" fillId="0" borderId="0" xfId="18" applyNumberFormat="1" applyFont="1" applyAlignment="1" applyProtection="1">
      <alignment horizontal="right" vertical="top" wrapText="1"/>
    </xf>
    <xf numFmtId="0" fontId="19" fillId="0" borderId="0" xfId="18" applyFont="1" applyAlignment="1">
      <alignment vertical="top"/>
    </xf>
    <xf numFmtId="0" fontId="2" fillId="0" borderId="0" xfId="18" applyBorder="1"/>
    <xf numFmtId="0" fontId="29" fillId="17" borderId="0" xfId="18" applyFont="1" applyFill="1" applyBorder="1" applyAlignment="1">
      <alignment vertical="center"/>
    </xf>
    <xf numFmtId="0" fontId="2" fillId="0" borderId="0" xfId="18" applyBorder="1" applyAlignment="1">
      <alignment vertical="center"/>
    </xf>
    <xf numFmtId="0" fontId="29" fillId="23" borderId="0" xfId="18" applyFont="1" applyFill="1" applyBorder="1" applyAlignment="1">
      <alignment vertical="center"/>
    </xf>
    <xf numFmtId="0" fontId="29" fillId="19" borderId="0" xfId="18" applyFont="1" applyFill="1" applyBorder="1" applyAlignment="1">
      <alignment vertical="center"/>
    </xf>
    <xf numFmtId="0" fontId="29" fillId="20" borderId="0" xfId="18" applyFont="1" applyFill="1" applyBorder="1" applyAlignment="1">
      <alignment vertical="center"/>
    </xf>
    <xf numFmtId="0" fontId="0" fillId="0" borderId="0" xfId="0" applyFill="1"/>
    <xf numFmtId="0" fontId="0" fillId="0" borderId="58" xfId="0" applyFill="1" applyBorder="1"/>
    <xf numFmtId="3" fontId="0" fillId="2" borderId="0" xfId="0" applyNumberFormat="1" applyAlignment="1" applyProtection="1">
      <alignment vertical="center"/>
    </xf>
    <xf numFmtId="0" fontId="0" fillId="0" borderId="0" xfId="0" applyFill="1" applyAlignment="1">
      <alignment horizontal="right"/>
    </xf>
    <xf numFmtId="0" fontId="0" fillId="0" borderId="58" xfId="0" applyFill="1" applyBorder="1" applyAlignment="1">
      <alignment horizontal="right"/>
    </xf>
    <xf numFmtId="0" fontId="14" fillId="0" borderId="0" xfId="11" applyFill="1" applyAlignment="1">
      <alignment horizontal="right"/>
    </xf>
    <xf numFmtId="168" fontId="28" fillId="0" borderId="41" xfId="25" applyNumberFormat="1" applyFont="1" applyBorder="1" applyAlignment="1">
      <alignment horizontal="right" vertical="center"/>
    </xf>
    <xf numFmtId="168" fontId="28" fillId="0" borderId="42" xfId="18" applyNumberFormat="1" applyFont="1" applyBorder="1" applyAlignment="1">
      <alignment horizontal="right" vertical="center"/>
    </xf>
    <xf numFmtId="168" fontId="28" fillId="0" borderId="43" xfId="18" applyNumberFormat="1" applyFont="1" applyBorder="1" applyAlignment="1">
      <alignment horizontal="right" vertical="center"/>
    </xf>
    <xf numFmtId="168" fontId="28" fillId="0" borderId="44" xfId="18" applyNumberFormat="1" applyFont="1" applyBorder="1" applyAlignment="1">
      <alignment horizontal="right" vertical="center"/>
    </xf>
    <xf numFmtId="168" fontId="28" fillId="0" borderId="45" xfId="18" applyNumberFormat="1" applyFont="1" applyBorder="1" applyAlignment="1">
      <alignment horizontal="right" vertical="center"/>
    </xf>
    <xf numFmtId="168" fontId="28" fillId="0" borderId="46" xfId="18" applyNumberFormat="1" applyFont="1" applyBorder="1" applyAlignment="1">
      <alignment horizontal="right" vertical="center"/>
    </xf>
    <xf numFmtId="168" fontId="28" fillId="0" borderId="52" xfId="18" applyNumberFormat="1" applyFont="1" applyBorder="1" applyAlignment="1">
      <alignment horizontal="right" vertical="center"/>
    </xf>
    <xf numFmtId="168" fontId="28" fillId="0" borderId="53" xfId="18" applyNumberFormat="1" applyFont="1" applyBorder="1" applyAlignment="1">
      <alignment horizontal="right" vertical="center"/>
    </xf>
    <xf numFmtId="168" fontId="28" fillId="0" borderId="54" xfId="18" applyNumberFormat="1" applyFont="1" applyBorder="1" applyAlignment="1">
      <alignment horizontal="right" vertical="center"/>
    </xf>
    <xf numFmtId="168" fontId="28" fillId="0" borderId="55" xfId="18" applyNumberFormat="1" applyFont="1" applyBorder="1" applyAlignment="1">
      <alignment horizontal="right" vertical="center"/>
    </xf>
    <xf numFmtId="168" fontId="28" fillId="0" borderId="56" xfId="18" applyNumberFormat="1" applyFont="1" applyBorder="1" applyAlignment="1">
      <alignment horizontal="right" vertical="center"/>
    </xf>
    <xf numFmtId="168" fontId="28" fillId="0" borderId="57" xfId="18" applyNumberFormat="1" applyFont="1" applyBorder="1" applyAlignment="1">
      <alignment horizontal="right" vertical="center"/>
    </xf>
    <xf numFmtId="168" fontId="28" fillId="0" borderId="59" xfId="18" applyNumberFormat="1" applyFont="1" applyBorder="1" applyAlignment="1">
      <alignment horizontal="right" vertical="center"/>
    </xf>
    <xf numFmtId="168" fontId="28" fillId="0" borderId="60" xfId="18" applyNumberFormat="1" applyFont="1" applyBorder="1" applyAlignment="1">
      <alignment horizontal="right" vertical="center"/>
    </xf>
    <xf numFmtId="168" fontId="28" fillId="0" borderId="61" xfId="18" applyNumberFormat="1" applyFont="1" applyBorder="1" applyAlignment="1">
      <alignment horizontal="right" vertical="center"/>
    </xf>
    <xf numFmtId="168" fontId="28" fillId="0" borderId="62" xfId="18" applyNumberFormat="1" applyFont="1" applyBorder="1" applyAlignment="1">
      <alignment horizontal="right" vertical="center"/>
    </xf>
    <xf numFmtId="168" fontId="28" fillId="0" borderId="63" xfId="18" applyNumberFormat="1" applyFont="1" applyBorder="1" applyAlignment="1">
      <alignment horizontal="right" vertical="center"/>
    </xf>
    <xf numFmtId="168" fontId="28" fillId="0" borderId="64" xfId="18" applyNumberFormat="1" applyFont="1" applyBorder="1" applyAlignment="1">
      <alignment horizontal="right" vertical="center"/>
    </xf>
    <xf numFmtId="0" fontId="19" fillId="0" borderId="0" xfId="26" applyFont="1"/>
    <xf numFmtId="0" fontId="19" fillId="0" borderId="0" xfId="26" applyFont="1" applyAlignment="1">
      <alignment horizontal="left" wrapText="1"/>
    </xf>
    <xf numFmtId="0" fontId="30" fillId="0" borderId="0" xfId="26" applyFont="1" applyAlignment="1">
      <alignment horizontal="center"/>
    </xf>
    <xf numFmtId="0" fontId="30" fillId="0" borderId="0" xfId="26" applyFont="1" applyAlignment="1">
      <alignment horizontal="center" vertical="top"/>
    </xf>
    <xf numFmtId="0" fontId="19" fillId="0" borderId="0" xfId="26" applyFont="1" applyAlignment="1">
      <alignment vertical="center"/>
    </xf>
    <xf numFmtId="0" fontId="19" fillId="0" borderId="0" xfId="26" applyFont="1" applyAlignment="1">
      <alignment horizontal="left" vertical="center" wrapText="1"/>
    </xf>
    <xf numFmtId="0" fontId="21" fillId="0" borderId="0" xfId="26" applyFont="1" applyAlignment="1">
      <alignment vertical="center"/>
    </xf>
    <xf numFmtId="0" fontId="21" fillId="0" borderId="0" xfId="26" applyFont="1" applyAlignment="1">
      <alignment horizontal="left" vertical="center" wrapText="1"/>
    </xf>
    <xf numFmtId="0" fontId="23" fillId="0" borderId="0" xfId="26" applyFont="1"/>
    <xf numFmtId="0" fontId="23" fillId="0" borderId="0" xfId="26" applyFont="1" applyAlignment="1">
      <alignment horizontal="left" wrapText="1"/>
    </xf>
    <xf numFmtId="0" fontId="23" fillId="17" borderId="31" xfId="26" applyFont="1" applyFill="1" applyBorder="1" applyAlignment="1" applyProtection="1">
      <alignment horizontal="center" vertical="center"/>
    </xf>
    <xf numFmtId="0" fontId="25" fillId="0" borderId="0" xfId="26" applyFont="1" applyAlignment="1">
      <alignment horizontal="left" wrapText="1"/>
    </xf>
    <xf numFmtId="0" fontId="26" fillId="17" borderId="34" xfId="26" applyFont="1" applyFill="1" applyBorder="1" applyAlignment="1" applyProtection="1">
      <alignment horizontal="center" vertical="top" wrapText="1"/>
    </xf>
    <xf numFmtId="0" fontId="26" fillId="18" borderId="35" xfId="26" applyFont="1" applyFill="1" applyBorder="1" applyAlignment="1" applyProtection="1">
      <alignment horizontal="center" vertical="top" wrapText="1"/>
    </xf>
    <xf numFmtId="0" fontId="26" fillId="18" borderId="36" xfId="26" applyFont="1" applyFill="1" applyBorder="1" applyAlignment="1" applyProtection="1">
      <alignment horizontal="center" vertical="top" wrapText="1"/>
    </xf>
    <xf numFmtId="0" fontId="26" fillId="18" borderId="37" xfId="26" applyFont="1" applyFill="1" applyBorder="1" applyAlignment="1" applyProtection="1">
      <alignment horizontal="center" vertical="top" wrapText="1"/>
    </xf>
    <xf numFmtId="0" fontId="26" fillId="19" borderId="38" xfId="26" applyFont="1" applyFill="1" applyBorder="1" applyAlignment="1" applyProtection="1">
      <alignment horizontal="center" vertical="top" wrapText="1"/>
    </xf>
    <xf numFmtId="0" fontId="26" fillId="19" borderId="36" xfId="26" applyFont="1" applyFill="1" applyBorder="1" applyAlignment="1" applyProtection="1">
      <alignment horizontal="center" vertical="top" wrapText="1"/>
    </xf>
    <xf numFmtId="0" fontId="26" fillId="19" borderId="39" xfId="26" applyFont="1" applyFill="1" applyBorder="1" applyAlignment="1" applyProtection="1">
      <alignment horizontal="center" vertical="top" wrapText="1"/>
    </xf>
    <xf numFmtId="0" fontId="26" fillId="20" borderId="35" xfId="26" applyFont="1" applyFill="1" applyBorder="1" applyAlignment="1" applyProtection="1">
      <alignment horizontal="center" vertical="top" wrapText="1"/>
    </xf>
    <xf numFmtId="0" fontId="26" fillId="20" borderId="36" xfId="26" applyFont="1" applyFill="1" applyBorder="1" applyAlignment="1" applyProtection="1">
      <alignment horizontal="center" vertical="top" wrapText="1"/>
    </xf>
    <xf numFmtId="0" fontId="26" fillId="20" borderId="37" xfId="26" applyFont="1" applyFill="1" applyBorder="1" applyAlignment="1" applyProtection="1">
      <alignment horizontal="center" vertical="top" wrapText="1"/>
    </xf>
    <xf numFmtId="0" fontId="26" fillId="21" borderId="38" xfId="26" applyFont="1" applyFill="1" applyBorder="1" applyAlignment="1" applyProtection="1">
      <alignment horizontal="center" vertical="top" wrapText="1"/>
    </xf>
    <xf numFmtId="0" fontId="26" fillId="21" borderId="37" xfId="26" applyFont="1" applyFill="1" applyBorder="1" applyAlignment="1" applyProtection="1">
      <alignment horizontal="center" vertical="top" wrapText="1"/>
    </xf>
    <xf numFmtId="0" fontId="27" fillId="22" borderId="40" xfId="26" applyFont="1" applyFill="1" applyBorder="1" applyAlignment="1" applyProtection="1">
      <alignment horizontal="left" vertical="center" wrapText="1"/>
    </xf>
    <xf numFmtId="169" fontId="28" fillId="0" borderId="41" xfId="27" applyNumberFormat="1" applyFont="1" applyBorder="1" applyAlignment="1">
      <alignment horizontal="right" vertical="center"/>
    </xf>
    <xf numFmtId="169" fontId="28" fillId="0" borderId="42" xfId="26" applyNumberFormat="1" applyFont="1" applyBorder="1" applyAlignment="1">
      <alignment horizontal="right" vertical="center"/>
    </xf>
    <xf numFmtId="169" fontId="28" fillId="0" borderId="43" xfId="26" applyNumberFormat="1" applyFont="1" applyBorder="1" applyAlignment="1">
      <alignment horizontal="right" vertical="center"/>
    </xf>
    <xf numFmtId="169" fontId="28" fillId="0" borderId="44" xfId="26" applyNumberFormat="1" applyFont="1" applyBorder="1" applyAlignment="1">
      <alignment horizontal="right" vertical="center"/>
    </xf>
    <xf numFmtId="169" fontId="28" fillId="0" borderId="45" xfId="26" applyNumberFormat="1" applyFont="1" applyBorder="1" applyAlignment="1">
      <alignment horizontal="right" vertical="center"/>
    </xf>
    <xf numFmtId="169" fontId="28" fillId="0" borderId="46" xfId="26" applyNumberFormat="1" applyFont="1" applyBorder="1" applyAlignment="1">
      <alignment horizontal="right" vertical="center"/>
    </xf>
    <xf numFmtId="169" fontId="28" fillId="0" borderId="31" xfId="26" applyNumberFormat="1" applyFont="1" applyBorder="1" applyAlignment="1">
      <alignment horizontal="right" vertical="center"/>
    </xf>
    <xf numFmtId="169" fontId="28" fillId="0" borderId="47" xfId="26" applyNumberFormat="1" applyFont="1" applyBorder="1" applyAlignment="1">
      <alignment horizontal="right" vertical="center"/>
    </xf>
    <xf numFmtId="169" fontId="28" fillId="0" borderId="48" xfId="26" applyNumberFormat="1" applyFont="1" applyBorder="1" applyAlignment="1">
      <alignment horizontal="right" vertical="center"/>
    </xf>
    <xf numFmtId="169" fontId="28" fillId="0" borderId="49" xfId="26" applyNumberFormat="1" applyFont="1" applyBorder="1" applyAlignment="1">
      <alignment horizontal="right" vertical="center"/>
    </xf>
    <xf numFmtId="169" fontId="28" fillId="0" borderId="50" xfId="26" applyNumberFormat="1" applyFont="1" applyBorder="1" applyAlignment="1">
      <alignment horizontal="right" vertical="center"/>
    </xf>
    <xf numFmtId="169" fontId="28" fillId="0" borderId="51" xfId="26" applyNumberFormat="1" applyFont="1" applyBorder="1" applyAlignment="1">
      <alignment horizontal="right" vertical="center"/>
    </xf>
    <xf numFmtId="168" fontId="28" fillId="0" borderId="31" xfId="26" applyNumberFormat="1" applyFont="1" applyBorder="1" applyAlignment="1">
      <alignment horizontal="right" vertical="center"/>
    </xf>
    <xf numFmtId="168" fontId="28" fillId="0" borderId="47" xfId="26" applyNumberFormat="1" applyFont="1" applyBorder="1" applyAlignment="1">
      <alignment horizontal="right" vertical="center"/>
    </xf>
    <xf numFmtId="168" fontId="28" fillId="0" borderId="48" xfId="26" applyNumberFormat="1" applyFont="1" applyBorder="1" applyAlignment="1">
      <alignment horizontal="right" vertical="center"/>
    </xf>
    <xf numFmtId="168" fontId="28" fillId="0" borderId="49" xfId="26" applyNumberFormat="1" applyFont="1" applyBorder="1" applyAlignment="1">
      <alignment horizontal="right" vertical="center"/>
    </xf>
    <xf numFmtId="168" fontId="28" fillId="0" borderId="50" xfId="26" applyNumberFormat="1" applyFont="1" applyBorder="1" applyAlignment="1">
      <alignment horizontal="right" vertical="center"/>
    </xf>
    <xf numFmtId="168" fontId="28" fillId="0" borderId="51" xfId="26" applyNumberFormat="1" applyFont="1" applyBorder="1" applyAlignment="1">
      <alignment horizontal="right" vertical="center"/>
    </xf>
    <xf numFmtId="0" fontId="19" fillId="0" borderId="0" xfId="26" applyFont="1" applyBorder="1" applyAlignment="1" applyProtection="1">
      <alignment vertical="center"/>
    </xf>
    <xf numFmtId="169" fontId="28" fillId="0" borderId="52" xfId="26" applyNumberFormat="1" applyFont="1" applyBorder="1" applyAlignment="1">
      <alignment horizontal="right" vertical="center"/>
    </xf>
    <xf numFmtId="169" fontId="28" fillId="0" borderId="53" xfId="26" applyNumberFormat="1" applyFont="1" applyBorder="1" applyAlignment="1">
      <alignment horizontal="right" vertical="center"/>
    </xf>
    <xf numFmtId="169" fontId="28" fillId="0" borderId="54" xfId="26" applyNumberFormat="1" applyFont="1" applyBorder="1" applyAlignment="1">
      <alignment horizontal="right" vertical="center"/>
    </xf>
    <xf numFmtId="169" fontId="28" fillId="0" borderId="55" xfId="26" applyNumberFormat="1" applyFont="1" applyBorder="1" applyAlignment="1">
      <alignment horizontal="right" vertical="center"/>
    </xf>
    <xf numFmtId="169" fontId="28" fillId="0" borderId="56" xfId="26" applyNumberFormat="1" applyFont="1" applyBorder="1" applyAlignment="1">
      <alignment horizontal="right" vertical="center"/>
    </xf>
    <xf numFmtId="169" fontId="28" fillId="0" borderId="57" xfId="26" applyNumberFormat="1" applyFont="1" applyBorder="1" applyAlignment="1">
      <alignment horizontal="right" vertical="center"/>
    </xf>
    <xf numFmtId="0" fontId="19" fillId="0" borderId="0" xfId="26" applyFont="1" applyBorder="1" applyAlignment="1" applyProtection="1">
      <alignment horizontal="center" vertical="center"/>
    </xf>
    <xf numFmtId="0" fontId="19" fillId="0" borderId="0" xfId="26" applyFont="1" applyBorder="1" applyAlignment="1" applyProtection="1">
      <alignment horizontal="center" vertical="top" wrapText="1"/>
    </xf>
    <xf numFmtId="0" fontId="19" fillId="0" borderId="0" xfId="26" applyFont="1" applyBorder="1" applyAlignment="1" applyProtection="1">
      <alignment horizontal="right" vertical="center"/>
    </xf>
    <xf numFmtId="0" fontId="19" fillId="0" borderId="0" xfId="26" applyFont="1" applyAlignment="1">
      <alignment vertical="top"/>
    </xf>
    <xf numFmtId="0" fontId="1" fillId="0" borderId="0" xfId="26" applyBorder="1"/>
    <xf numFmtId="0" fontId="1" fillId="0" borderId="0" xfId="26" applyBorder="1" applyAlignment="1">
      <alignment vertical="center"/>
    </xf>
    <xf numFmtId="0" fontId="29" fillId="0" borderId="0" xfId="26" applyFont="1" applyFill="1" applyBorder="1" applyAlignment="1">
      <alignment vertical="center"/>
    </xf>
    <xf numFmtId="0" fontId="32" fillId="0" borderId="0" xfId="26" applyFont="1" applyBorder="1"/>
    <xf numFmtId="0" fontId="32" fillId="0" borderId="0" xfId="26" applyFont="1" applyBorder="1" applyAlignment="1">
      <alignment vertical="center"/>
    </xf>
    <xf numFmtId="0" fontId="31" fillId="0" borderId="0" xfId="26" applyFont="1" applyFill="1" applyBorder="1" applyAlignment="1">
      <alignment vertical="center"/>
    </xf>
    <xf numFmtId="0" fontId="15" fillId="0" borderId="0" xfId="26" applyFont="1" applyBorder="1"/>
    <xf numFmtId="0" fontId="15" fillId="0" borderId="0" xfId="26" applyFont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58" xfId="0" applyFill="1" applyBorder="1" applyAlignment="1">
      <alignment horizontal="left"/>
    </xf>
    <xf numFmtId="0" fontId="30" fillId="0" borderId="0" xfId="18" applyFont="1"/>
    <xf numFmtId="0" fontId="30" fillId="0" borderId="0" xfId="18" applyFont="1" applyAlignment="1">
      <alignment vertical="center"/>
    </xf>
    <xf numFmtId="0" fontId="34" fillId="0" borderId="0" xfId="18" applyFont="1" applyAlignment="1">
      <alignment vertical="center"/>
    </xf>
    <xf numFmtId="0" fontId="35" fillId="0" borderId="0" xfId="18" applyFont="1"/>
    <xf numFmtId="0" fontId="30" fillId="0" borderId="0" xfId="18" applyFont="1" applyAlignment="1">
      <alignment horizontal="left" wrapText="1"/>
    </xf>
    <xf numFmtId="0" fontId="30" fillId="0" borderId="0" xfId="18" applyFont="1" applyAlignment="1">
      <alignment horizontal="center"/>
    </xf>
    <xf numFmtId="0" fontId="30" fillId="0" borderId="0" xfId="18" applyFont="1" applyAlignment="1">
      <alignment horizontal="center" vertical="top"/>
    </xf>
    <xf numFmtId="0" fontId="17" fillId="2" borderId="0" xfId="0" applyFont="1" applyBorder="1" applyAlignment="1" applyProtection="1">
      <alignment horizontal="center" vertical="center"/>
    </xf>
    <xf numFmtId="0" fontId="36" fillId="0" borderId="0" xfId="18" applyFont="1" applyAlignment="1">
      <alignment horizontal="center"/>
    </xf>
    <xf numFmtId="0" fontId="36" fillId="0" borderId="0" xfId="18" applyFont="1"/>
    <xf numFmtId="0" fontId="37" fillId="22" borderId="0" xfId="18" applyFont="1" applyFill="1" applyAlignment="1">
      <alignment horizontal="left"/>
    </xf>
    <xf numFmtId="0" fontId="0" fillId="2" borderId="0" xfId="0" applyAlignment="1" applyProtection="1">
      <alignment horizontal="center" vertical="center" wrapText="1"/>
    </xf>
    <xf numFmtId="0" fontId="0" fillId="2" borderId="18" xfId="0" applyBorder="1" applyAlignment="1" applyProtection="1">
      <alignment horizontal="center" vertical="center" wrapText="1"/>
    </xf>
    <xf numFmtId="0" fontId="0" fillId="2" borderId="0" xfId="0" applyBorder="1" applyAlignment="1" applyProtection="1">
      <alignment horizontal="center" vertical="center" wrapText="1"/>
    </xf>
    <xf numFmtId="0" fontId="0" fillId="2" borderId="0" xfId="0" applyAlignment="1">
      <alignment horizontal="center" vertical="center" wrapText="1"/>
    </xf>
    <xf numFmtId="0" fontId="4" fillId="6" borderId="0" xfId="8" applyFont="1" applyFill="1" applyBorder="1" applyAlignment="1" applyProtection="1">
      <alignment horizontal="left" vertical="center" indent="1"/>
    </xf>
    <xf numFmtId="0" fontId="7" fillId="6" borderId="0" xfId="8" applyFont="1" applyFill="1" applyBorder="1" applyAlignment="1" applyProtection="1">
      <alignment vertical="center"/>
    </xf>
    <xf numFmtId="0" fontId="0" fillId="0" borderId="0" xfId="0" applyFont="1" applyFill="1" applyAlignment="1">
      <alignment horizontal="right"/>
    </xf>
    <xf numFmtId="0" fontId="0" fillId="12" borderId="10" xfId="0" applyFont="1" applyFill="1" applyBorder="1" applyAlignment="1" applyProtection="1">
      <alignment horizontal="left" vertical="center" indent="1"/>
    </xf>
    <xf numFmtId="0" fontId="0" fillId="12" borderId="11" xfId="0" applyFont="1" applyFill="1" applyBorder="1" applyAlignment="1" applyProtection="1">
      <alignment horizontal="left" vertical="center" indent="1"/>
    </xf>
    <xf numFmtId="0" fontId="5" fillId="2" borderId="0" xfId="0" applyFont="1" applyBorder="1" applyAlignment="1" applyProtection="1">
      <alignment horizontal="center" vertical="center" wrapText="1"/>
    </xf>
    <xf numFmtId="3" fontId="0" fillId="9" borderId="6" xfId="1" applyFont="1" applyFill="1" applyBorder="1" applyProtection="1">
      <alignment horizontal="right" vertical="center"/>
      <protection locked="0"/>
    </xf>
    <xf numFmtId="0" fontId="0" fillId="12" borderId="11" xfId="0" applyFont="1" applyFill="1" applyBorder="1" applyAlignment="1" applyProtection="1">
      <alignment vertical="center"/>
    </xf>
    <xf numFmtId="0" fontId="3" fillId="12" borderId="21" xfId="0" applyFont="1" applyFill="1" applyBorder="1" applyAlignment="1" applyProtection="1">
      <alignment vertical="center"/>
    </xf>
    <xf numFmtId="0" fontId="0" fillId="6" borderId="14" xfId="0" applyFill="1" applyBorder="1" applyAlignment="1" applyProtection="1">
      <alignment horizontal="left" vertical="center" indent="1"/>
    </xf>
    <xf numFmtId="0" fontId="0" fillId="6" borderId="16" xfId="0" applyFill="1" applyBorder="1" applyAlignment="1" applyProtection="1">
      <alignment horizontal="left" vertical="center" indent="1"/>
    </xf>
    <xf numFmtId="0" fontId="0" fillId="6" borderId="15" xfId="0" applyFont="1" applyFill="1" applyBorder="1" applyAlignment="1" applyProtection="1">
      <alignment vertical="center"/>
    </xf>
    <xf numFmtId="0" fontId="38" fillId="0" borderId="0" xfId="18" applyFont="1"/>
    <xf numFmtId="0" fontId="38" fillId="0" borderId="0" xfId="18" applyFont="1" applyAlignment="1">
      <alignment vertical="center"/>
    </xf>
    <xf numFmtId="0" fontId="39" fillId="0" borderId="0" xfId="18" applyFont="1" applyAlignment="1">
      <alignment vertical="center"/>
    </xf>
    <xf numFmtId="0" fontId="40" fillId="0" borderId="0" xfId="18" applyFont="1"/>
    <xf numFmtId="0" fontId="0" fillId="0" borderId="0" xfId="0" applyFill="1" applyBorder="1" applyAlignment="1">
      <alignment horizontal="left"/>
    </xf>
    <xf numFmtId="14" fontId="0" fillId="0" borderId="0" xfId="0" applyNumberFormat="1" applyFill="1" applyAlignment="1">
      <alignment horizontal="left"/>
    </xf>
    <xf numFmtId="0" fontId="0" fillId="24" borderId="0" xfId="0" applyFill="1" applyAlignment="1">
      <alignment horizontal="left"/>
    </xf>
    <xf numFmtId="0" fontId="0" fillId="24" borderId="58" xfId="0" applyFill="1" applyBorder="1" applyAlignment="1">
      <alignment horizontal="left"/>
    </xf>
    <xf numFmtId="0" fontId="37" fillId="22" borderId="0" xfId="18" applyFont="1" applyFill="1" applyAlignment="1">
      <alignment horizontal="center"/>
    </xf>
    <xf numFmtId="0" fontId="0" fillId="2" borderId="0" xfId="0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0" fillId="2" borderId="18" xfId="0" applyBorder="1" applyAlignment="1" applyProtection="1">
      <alignment horizontal="center" vertical="center"/>
    </xf>
    <xf numFmtId="0" fontId="0" fillId="10" borderId="6" xfId="0" applyFont="1" applyFill="1" applyBorder="1" applyAlignment="1" applyProtection="1">
      <alignment vertical="center"/>
    </xf>
    <xf numFmtId="0" fontId="0" fillId="2" borderId="18" xfId="0" applyBorder="1" applyAlignment="1" applyProtection="1">
      <alignment horizontal="center"/>
    </xf>
    <xf numFmtId="0" fontId="0" fillId="13" borderId="23" xfId="6" applyFont="1" applyFill="1" applyBorder="1" applyAlignment="1" applyProtection="1">
      <alignment horizontal="left" vertical="top" wrapText="1" indent="1"/>
      <protection locked="0"/>
    </xf>
    <xf numFmtId="0" fontId="0" fillId="2" borderId="18" xfId="0" applyFont="1" applyFill="1" applyBorder="1" applyAlignment="1" applyProtection="1">
      <alignment horizontal="center" vertical="center"/>
    </xf>
    <xf numFmtId="0" fontId="0" fillId="2" borderId="17" xfId="0" applyFont="1" applyFill="1" applyBorder="1" applyAlignment="1" applyProtection="1">
      <alignment vertical="center"/>
    </xf>
    <xf numFmtId="0" fontId="41" fillId="2" borderId="0" xfId="0" applyFont="1" applyBorder="1" applyAlignment="1" applyProtection="1">
      <alignment horizontal="left" vertical="center"/>
    </xf>
    <xf numFmtId="0" fontId="41" fillId="2" borderId="18" xfId="0" applyFont="1" applyBorder="1" applyAlignment="1" applyProtection="1">
      <alignment horizontal="left" vertical="center"/>
    </xf>
    <xf numFmtId="0" fontId="41" fillId="2" borderId="0" xfId="0" applyFont="1" applyBorder="1" applyAlignment="1" applyProtection="1">
      <alignment vertical="center"/>
    </xf>
    <xf numFmtId="0" fontId="41" fillId="2" borderId="0" xfId="0" applyFont="1" applyAlignment="1" applyProtection="1">
      <alignment horizontal="left" vertical="center"/>
    </xf>
    <xf numFmtId="0" fontId="41" fillId="2" borderId="0" xfId="0" applyFont="1" applyAlignment="1">
      <alignment horizontal="left" vertical="center"/>
    </xf>
    <xf numFmtId="49" fontId="0" fillId="0" borderId="9" xfId="0" applyNumberFormat="1" applyFont="1" applyFill="1" applyBorder="1" applyAlignment="1" applyProtection="1">
      <alignment horizontal="left" vertical="center" indent="1"/>
    </xf>
    <xf numFmtId="0" fontId="0" fillId="6" borderId="10" xfId="0" applyFont="1" applyFill="1" applyBorder="1" applyAlignment="1" applyProtection="1">
      <alignment horizontal="left" vertical="center" indent="1"/>
    </xf>
    <xf numFmtId="49" fontId="0" fillId="0" borderId="0" xfId="0" applyNumberFormat="1" applyFont="1" applyFill="1" applyBorder="1" applyAlignment="1" applyProtection="1">
      <alignment horizontal="left" vertical="center" indent="1"/>
    </xf>
    <xf numFmtId="0" fontId="0" fillId="6" borderId="10" xfId="0" applyFont="1" applyFill="1" applyBorder="1" applyAlignment="1" applyProtection="1">
      <alignment horizontal="left" vertical="center" indent="2"/>
    </xf>
    <xf numFmtId="0" fontId="0" fillId="6" borderId="11" xfId="0" applyFont="1" applyFill="1" applyBorder="1" applyAlignment="1" applyProtection="1">
      <alignment horizontal="left" vertical="center" indent="1"/>
    </xf>
    <xf numFmtId="3" fontId="0" fillId="9" borderId="6" xfId="1" applyFont="1" applyFill="1" applyBorder="1" applyAlignment="1" applyProtection="1">
      <alignment horizontal="left" vertical="center"/>
      <protection locked="0"/>
    </xf>
    <xf numFmtId="0" fontId="0" fillId="2" borderId="18" xfId="0" applyFont="1" applyFill="1" applyBorder="1" applyAlignment="1" applyProtection="1">
      <alignment vertical="center"/>
    </xf>
    <xf numFmtId="3" fontId="42" fillId="9" borderId="6" xfId="1" applyFont="1" applyFill="1" applyBorder="1" applyAlignment="1" applyProtection="1">
      <alignment horizontal="left" vertical="center"/>
      <protection locked="0"/>
    </xf>
    <xf numFmtId="0" fontId="0" fillId="6" borderId="10" xfId="0" applyFont="1" applyFill="1" applyBorder="1" applyAlignment="1" applyProtection="1">
      <alignment horizontal="left" vertical="center" indent="3"/>
    </xf>
    <xf numFmtId="49" fontId="0" fillId="0" borderId="65" xfId="0" applyNumberFormat="1" applyFill="1" applyBorder="1" applyAlignment="1" applyProtection="1">
      <alignment horizontal="left" vertical="center" indent="1"/>
    </xf>
    <xf numFmtId="0" fontId="0" fillId="0" borderId="10" xfId="0" applyFont="1" applyFill="1" applyBorder="1" applyAlignment="1" applyProtection="1">
      <alignment horizontal="left" vertical="center" indent="1"/>
    </xf>
    <xf numFmtId="0" fontId="0" fillId="0" borderId="11" xfId="0" applyFont="1" applyFill="1" applyBorder="1" applyAlignment="1" applyProtection="1">
      <alignment horizontal="left" vertical="center" indent="1"/>
    </xf>
    <xf numFmtId="49" fontId="0" fillId="6" borderId="0" xfId="0" applyNumberFormat="1" applyFont="1" applyFill="1" applyBorder="1" applyAlignment="1" applyProtection="1">
      <alignment horizontal="left" vertical="center" indent="1"/>
    </xf>
    <xf numFmtId="0" fontId="44" fillId="6" borderId="11" xfId="0" applyFont="1" applyFill="1" applyBorder="1" applyAlignment="1" applyProtection="1">
      <alignment horizontal="left" vertical="center" indent="1"/>
    </xf>
    <xf numFmtId="0" fontId="44" fillId="6" borderId="12" xfId="0" applyFont="1" applyFill="1" applyBorder="1" applyAlignment="1" applyProtection="1">
      <alignment vertical="center"/>
    </xf>
    <xf numFmtId="0" fontId="0" fillId="2" borderId="18" xfId="0" applyFont="1" applyBorder="1" applyAlignment="1" applyProtection="1">
      <alignment horizontal="center"/>
    </xf>
    <xf numFmtId="0" fontId="0" fillId="8" borderId="6" xfId="0" applyFont="1" applyFill="1" applyBorder="1" applyAlignment="1" applyProtection="1">
      <alignment horizontal="center" vertical="center"/>
    </xf>
    <xf numFmtId="49" fontId="0" fillId="8" borderId="6" xfId="0" applyNumberFormat="1" applyFont="1" applyFill="1" applyBorder="1" applyAlignment="1" applyProtection="1">
      <alignment horizontal="left" vertical="center" indent="1"/>
    </xf>
    <xf numFmtId="0" fontId="0" fillId="2" borderId="0" xfId="0" applyFont="1" applyBorder="1" applyAlignment="1" applyProtection="1">
      <alignment vertical="center"/>
    </xf>
    <xf numFmtId="0" fontId="0" fillId="2" borderId="0" xfId="0" applyFont="1" applyAlignment="1" applyProtection="1">
      <alignment horizontal="left" vertical="center"/>
    </xf>
    <xf numFmtId="0" fontId="0" fillId="2" borderId="18" xfId="0" applyFont="1" applyBorder="1" applyAlignment="1" applyProtection="1">
      <alignment vertical="center"/>
    </xf>
    <xf numFmtId="0" fontId="0" fillId="2" borderId="0" xfId="0" applyFont="1" applyAlignment="1" applyProtection="1">
      <alignment vertical="center"/>
    </xf>
    <xf numFmtId="0" fontId="0" fillId="2" borderId="0" xfId="0" applyFont="1" applyAlignment="1">
      <alignment vertical="center"/>
    </xf>
    <xf numFmtId="49" fontId="0" fillId="0" borderId="13" xfId="0" applyNumberFormat="1" applyFont="1" applyFill="1" applyBorder="1" applyAlignment="1" applyProtection="1">
      <alignment horizontal="left" vertical="center" indent="1"/>
    </xf>
    <xf numFmtId="0" fontId="0" fillId="2" borderId="0" xfId="0" applyBorder="1" applyAlignment="1">
      <alignment horizontal="center" vertical="center"/>
    </xf>
    <xf numFmtId="0" fontId="45" fillId="0" borderId="0" xfId="26" applyFont="1" applyBorder="1" applyAlignment="1">
      <alignment vertical="center"/>
    </xf>
    <xf numFmtId="0" fontId="46" fillId="0" borderId="0" xfId="26" applyFont="1" applyFill="1" applyBorder="1" applyAlignment="1">
      <alignment horizontal="right" vertical="center"/>
    </xf>
    <xf numFmtId="0" fontId="1" fillId="15" borderId="0" xfId="26" applyFill="1" applyBorder="1"/>
    <xf numFmtId="0" fontId="15" fillId="15" borderId="0" xfId="26" applyFont="1" applyFill="1" applyBorder="1"/>
    <xf numFmtId="0" fontId="15" fillId="15" borderId="0" xfId="26" applyFont="1" applyFill="1" applyBorder="1" applyAlignment="1">
      <alignment horizontal="right"/>
    </xf>
    <xf numFmtId="0" fontId="32" fillId="15" borderId="0" xfId="26" applyFont="1" applyFill="1" applyBorder="1"/>
    <xf numFmtId="0" fontId="33" fillId="15" borderId="0" xfId="26" applyFont="1" applyFill="1" applyBorder="1"/>
    <xf numFmtId="0" fontId="33" fillId="15" borderId="0" xfId="26" applyFont="1" applyFill="1" applyBorder="1" applyAlignment="1">
      <alignment horizontal="right"/>
    </xf>
    <xf numFmtId="0" fontId="29" fillId="15" borderId="0" xfId="26" applyFont="1" applyFill="1" applyBorder="1" applyAlignment="1">
      <alignment vertical="center"/>
    </xf>
    <xf numFmtId="0" fontId="15" fillId="15" borderId="0" xfId="26" applyFont="1" applyFill="1" applyBorder="1" applyAlignment="1">
      <alignment vertical="center"/>
    </xf>
    <xf numFmtId="0" fontId="15" fillId="15" borderId="0" xfId="26" applyFont="1" applyFill="1" applyBorder="1" applyAlignment="1">
      <alignment horizontal="right" vertical="center"/>
    </xf>
    <xf numFmtId="1" fontId="15" fillId="15" borderId="0" xfId="26" applyNumberFormat="1" applyFont="1" applyFill="1" applyBorder="1" applyAlignment="1">
      <alignment horizontal="right"/>
    </xf>
    <xf numFmtId="170" fontId="15" fillId="15" borderId="0" xfId="12" applyNumberFormat="1" applyFont="1" applyFill="1" applyBorder="1" applyAlignment="1">
      <alignment horizontal="right"/>
    </xf>
    <xf numFmtId="167" fontId="15" fillId="0" borderId="0" xfId="5" applyNumberFormat="1" applyFont="1" applyBorder="1" applyAlignment="1">
      <alignment horizontal="right"/>
    </xf>
    <xf numFmtId="0" fontId="15" fillId="0" borderId="0" xfId="26" applyFont="1" applyFill="1" applyBorder="1"/>
    <xf numFmtId="0" fontId="48" fillId="15" borderId="0" xfId="26" applyFont="1" applyFill="1" applyBorder="1"/>
    <xf numFmtId="0" fontId="49" fillId="15" borderId="0" xfId="26" applyFont="1" applyFill="1" applyBorder="1"/>
    <xf numFmtId="0" fontId="51" fillId="15" borderId="0" xfId="26" applyFont="1" applyFill="1" applyBorder="1" applyAlignment="1">
      <alignment vertical="center"/>
    </xf>
    <xf numFmtId="0" fontId="50" fillId="15" borderId="0" xfId="18" applyFont="1" applyFill="1" applyBorder="1" applyAlignment="1" applyProtection="1">
      <alignment horizontal="center" vertical="top" wrapText="1"/>
    </xf>
    <xf numFmtId="0" fontId="1" fillId="15" borderId="0" xfId="26" applyFill="1" applyBorder="1" applyAlignment="1">
      <alignment vertical="center"/>
    </xf>
    <xf numFmtId="0" fontId="47" fillId="15" borderId="66" xfId="26" applyFont="1" applyFill="1" applyBorder="1" applyAlignment="1">
      <alignment horizontal="right"/>
    </xf>
    <xf numFmtId="0" fontId="47" fillId="15" borderId="67" xfId="26" applyFont="1" applyFill="1" applyBorder="1"/>
    <xf numFmtId="0" fontId="15" fillId="0" borderId="67" xfId="26" applyFont="1" applyFill="1" applyBorder="1"/>
    <xf numFmtId="167" fontId="15" fillId="0" borderId="67" xfId="5" applyNumberFormat="1" applyFont="1" applyBorder="1" applyAlignment="1">
      <alignment horizontal="right"/>
    </xf>
    <xf numFmtId="167" fontId="15" fillId="15" borderId="0" xfId="5" applyNumberFormat="1" applyFont="1" applyFill="1" applyBorder="1" applyAlignment="1">
      <alignment horizontal="right"/>
    </xf>
    <xf numFmtId="0" fontId="15" fillId="15" borderId="68" xfId="26" applyFont="1" applyFill="1" applyBorder="1" applyAlignment="1">
      <alignment horizontal="right"/>
    </xf>
    <xf numFmtId="0" fontId="47" fillId="15" borderId="69" xfId="26" applyFont="1" applyFill="1" applyBorder="1" applyAlignment="1">
      <alignment horizontal="right"/>
    </xf>
    <xf numFmtId="170" fontId="15" fillId="0" borderId="70" xfId="12" applyNumberFormat="1" applyFont="1" applyBorder="1" applyAlignment="1">
      <alignment horizontal="center"/>
    </xf>
    <xf numFmtId="170" fontId="15" fillId="15" borderId="68" xfId="12" applyNumberFormat="1" applyFont="1" applyFill="1" applyBorder="1" applyAlignment="1">
      <alignment horizontal="center"/>
    </xf>
    <xf numFmtId="170" fontId="15" fillId="0" borderId="68" xfId="12" applyNumberFormat="1" applyFont="1" applyBorder="1" applyAlignment="1">
      <alignment horizontal="center"/>
    </xf>
    <xf numFmtId="170" fontId="15" fillId="0" borderId="71" xfId="12" applyNumberFormat="1" applyFont="1" applyBorder="1" applyAlignment="1">
      <alignment horizontal="center"/>
    </xf>
    <xf numFmtId="170" fontId="15" fillId="15" borderId="68" xfId="12" applyNumberFormat="1" applyFont="1" applyFill="1" applyBorder="1" applyAlignment="1">
      <alignment horizontal="right"/>
    </xf>
    <xf numFmtId="0" fontId="0" fillId="6" borderId="82" xfId="0" applyFill="1" applyBorder="1"/>
    <xf numFmtId="0" fontId="0" fillId="6" borderId="0" xfId="0" applyFill="1" applyBorder="1"/>
    <xf numFmtId="0" fontId="0" fillId="6" borderId="83" xfId="0" applyFill="1" applyBorder="1"/>
    <xf numFmtId="0" fontId="0" fillId="6" borderId="84" xfId="0" applyFill="1" applyBorder="1"/>
    <xf numFmtId="0" fontId="0" fillId="6" borderId="85" xfId="0" applyFill="1" applyBorder="1"/>
    <xf numFmtId="0" fontId="0" fillId="6" borderId="86" xfId="0" applyFill="1" applyBorder="1"/>
    <xf numFmtId="171" fontId="54" fillId="6" borderId="0" xfId="0" quotePrefix="1" applyNumberFormat="1" applyFont="1" applyFill="1" applyBorder="1"/>
    <xf numFmtId="0" fontId="0" fillId="6" borderId="0" xfId="0" applyFill="1"/>
    <xf numFmtId="0" fontId="0" fillId="6" borderId="72" xfId="0" applyFill="1" applyBorder="1"/>
    <xf numFmtId="167" fontId="0" fillId="6" borderId="73" xfId="5" applyNumberFormat="1" applyFont="1" applyFill="1" applyBorder="1"/>
    <xf numFmtId="167" fontId="0" fillId="6" borderId="74" xfId="5" applyNumberFormat="1" applyFont="1" applyFill="1" applyBorder="1"/>
    <xf numFmtId="0" fontId="0" fillId="6" borderId="77" xfId="0" applyFill="1" applyBorder="1"/>
    <xf numFmtId="0" fontId="0" fillId="6" borderId="27" xfId="0" applyFill="1" applyBorder="1"/>
    <xf numFmtId="0" fontId="0" fillId="6" borderId="78" xfId="0" applyFill="1" applyBorder="1"/>
    <xf numFmtId="0" fontId="0" fillId="6" borderId="75" xfId="0" applyFill="1" applyBorder="1"/>
    <xf numFmtId="0" fontId="0" fillId="6" borderId="76" xfId="0" applyFill="1" applyBorder="1"/>
    <xf numFmtId="167" fontId="0" fillId="6" borderId="0" xfId="5" applyNumberFormat="1" applyFont="1" applyFill="1" applyBorder="1"/>
    <xf numFmtId="167" fontId="0" fillId="6" borderId="76" xfId="5" applyNumberFormat="1" applyFont="1" applyFill="1" applyBorder="1"/>
    <xf numFmtId="0" fontId="0" fillId="26" borderId="0" xfId="0" applyFill="1"/>
    <xf numFmtId="164" fontId="0" fillId="2" borderId="0" xfId="5" applyFont="1" applyFill="1"/>
    <xf numFmtId="0" fontId="0" fillId="2" borderId="90" xfId="0" applyBorder="1" applyAlignment="1">
      <alignment horizontal="center" vertical="center"/>
    </xf>
    <xf numFmtId="0" fontId="0" fillId="2" borderId="91" xfId="0" applyBorder="1" applyAlignment="1">
      <alignment horizontal="center" vertical="center"/>
    </xf>
    <xf numFmtId="0" fontId="0" fillId="2" borderId="68" xfId="0" applyBorder="1" applyAlignment="1">
      <alignment horizontal="center" vertical="center"/>
    </xf>
    <xf numFmtId="0" fontId="0" fillId="2" borderId="92" xfId="0" applyBorder="1" applyAlignment="1">
      <alignment horizontal="center" vertical="center"/>
    </xf>
    <xf numFmtId="0" fontId="0" fillId="2" borderId="93" xfId="0" applyBorder="1" applyAlignment="1">
      <alignment horizontal="center" vertical="center"/>
    </xf>
    <xf numFmtId="0" fontId="17" fillId="2" borderId="0" xfId="0" applyFont="1"/>
    <xf numFmtId="0" fontId="11" fillId="27" borderId="96" xfId="0" applyFont="1" applyFill="1" applyBorder="1" applyAlignment="1">
      <alignment horizontal="center" vertical="center"/>
    </xf>
    <xf numFmtId="0" fontId="53" fillId="2" borderId="0" xfId="0" applyFont="1"/>
    <xf numFmtId="0" fontId="27" fillId="22" borderId="98" xfId="18" applyFont="1" applyFill="1" applyBorder="1" applyAlignment="1" applyProtection="1">
      <alignment horizontal="left" vertical="center" wrapText="1"/>
    </xf>
    <xf numFmtId="0" fontId="27" fillId="22" borderId="99" xfId="18" applyFont="1" applyFill="1" applyBorder="1" applyAlignment="1" applyProtection="1">
      <alignment horizontal="left" vertical="center" wrapText="1"/>
    </xf>
    <xf numFmtId="0" fontId="56" fillId="6" borderId="0" xfId="0" applyFont="1" applyFill="1"/>
    <xf numFmtId="0" fontId="56" fillId="6" borderId="75" xfId="0" applyFont="1" applyFill="1" applyBorder="1"/>
    <xf numFmtId="0" fontId="56" fillId="6" borderId="0" xfId="0" applyFont="1" applyFill="1" applyBorder="1"/>
    <xf numFmtId="0" fontId="56" fillId="6" borderId="76" xfId="0" applyFont="1" applyFill="1" applyBorder="1"/>
    <xf numFmtId="0" fontId="61" fillId="26" borderId="0" xfId="0" applyFont="1" applyFill="1"/>
    <xf numFmtId="0" fontId="29" fillId="21" borderId="0" xfId="18" applyFont="1" applyFill="1" applyBorder="1" applyAlignment="1">
      <alignment vertical="center"/>
    </xf>
    <xf numFmtId="0" fontId="2" fillId="0" borderId="0" xfId="18" applyFill="1" applyBorder="1" applyAlignment="1">
      <alignment vertical="center"/>
    </xf>
    <xf numFmtId="0" fontId="37" fillId="22" borderId="100" xfId="18" applyFont="1" applyFill="1" applyBorder="1" applyAlignment="1">
      <alignment horizontal="center"/>
    </xf>
    <xf numFmtId="0" fontId="15" fillId="0" borderId="0" xfId="18" applyFont="1" applyAlignment="1">
      <alignment horizontal="left"/>
    </xf>
    <xf numFmtId="0" fontId="62" fillId="2" borderId="0" xfId="0" applyFont="1"/>
    <xf numFmtId="0" fontId="27" fillId="22" borderId="101" xfId="18" applyFont="1" applyFill="1" applyBorder="1" applyAlignment="1" applyProtection="1">
      <alignment horizontal="left" vertical="center" wrapText="1"/>
    </xf>
    <xf numFmtId="0" fontId="0" fillId="2" borderId="102" xfId="0" applyBorder="1" applyAlignment="1">
      <alignment horizontal="center" vertical="center"/>
    </xf>
    <xf numFmtId="0" fontId="0" fillId="2" borderId="103" xfId="0" applyBorder="1" applyAlignment="1">
      <alignment horizontal="center" vertical="center"/>
    </xf>
    <xf numFmtId="0" fontId="0" fillId="2" borderId="104" xfId="0" applyBorder="1" applyAlignment="1">
      <alignment horizontal="center" vertical="center"/>
    </xf>
    <xf numFmtId="0" fontId="0" fillId="2" borderId="105" xfId="0" applyBorder="1" applyAlignment="1">
      <alignment horizontal="center" vertical="center"/>
    </xf>
    <xf numFmtId="0" fontId="0" fillId="2" borderId="106" xfId="0" applyBorder="1" applyAlignment="1">
      <alignment horizontal="center" vertical="center"/>
    </xf>
    <xf numFmtId="1" fontId="0" fillId="2" borderId="0" xfId="0" applyNumberFormat="1"/>
    <xf numFmtId="0" fontId="59" fillId="22" borderId="75" xfId="0" applyFont="1" applyFill="1" applyBorder="1" applyAlignment="1">
      <alignment horizontal="center" vertical="top"/>
    </xf>
    <xf numFmtId="0" fontId="0" fillId="2" borderId="112" xfId="0" applyBorder="1" applyAlignment="1">
      <alignment horizontal="center" vertical="center"/>
    </xf>
    <xf numFmtId="0" fontId="0" fillId="2" borderId="113" xfId="0" applyBorder="1" applyAlignment="1">
      <alignment horizontal="center" vertical="center"/>
    </xf>
    <xf numFmtId="0" fontId="0" fillId="6" borderId="0" xfId="0" applyFont="1" applyFill="1"/>
    <xf numFmtId="0" fontId="55" fillId="6" borderId="0" xfId="0" applyFont="1" applyFill="1" applyAlignment="1">
      <alignment horizontal="right"/>
    </xf>
    <xf numFmtId="0" fontId="58" fillId="17" borderId="107" xfId="18" applyFont="1" applyFill="1" applyBorder="1" applyAlignment="1" applyProtection="1">
      <alignment horizontal="left" vertical="center"/>
    </xf>
    <xf numFmtId="0" fontId="63" fillId="2" borderId="0" xfId="0" applyFont="1"/>
    <xf numFmtId="0" fontId="56" fillId="2" borderId="0" xfId="0" applyFont="1"/>
    <xf numFmtId="0" fontId="64" fillId="2" borderId="0" xfId="0" applyFont="1"/>
    <xf numFmtId="0" fontId="9" fillId="22" borderId="72" xfId="0" applyFont="1" applyFill="1" applyBorder="1"/>
    <xf numFmtId="0" fontId="64" fillId="28" borderId="110" xfId="0" applyFont="1" applyFill="1" applyBorder="1"/>
    <xf numFmtId="0" fontId="9" fillId="2" borderId="0" xfId="0" applyFont="1"/>
    <xf numFmtId="0" fontId="19" fillId="17" borderId="95" xfId="18" applyFont="1" applyFill="1" applyBorder="1" applyAlignment="1" applyProtection="1">
      <alignment horizontal="right" vertical="top" wrapText="1"/>
    </xf>
    <xf numFmtId="0" fontId="36" fillId="18" borderId="94" xfId="18" applyFont="1" applyFill="1" applyBorder="1" applyAlignment="1" applyProtection="1">
      <alignment horizontal="right" vertical="top"/>
    </xf>
    <xf numFmtId="0" fontId="19" fillId="18" borderId="88" xfId="18" applyFont="1" applyFill="1" applyBorder="1" applyAlignment="1" applyProtection="1">
      <alignment horizontal="right" vertical="top" wrapText="1"/>
    </xf>
    <xf numFmtId="0" fontId="19" fillId="18" borderId="89" xfId="18" applyFont="1" applyFill="1" applyBorder="1" applyAlignment="1" applyProtection="1">
      <alignment horizontal="right" vertical="top" wrapText="1"/>
    </xf>
    <xf numFmtId="0" fontId="19" fillId="19" borderId="87" xfId="18" applyFont="1" applyFill="1" applyBorder="1" applyAlignment="1" applyProtection="1">
      <alignment horizontal="right" vertical="center" wrapText="1"/>
    </xf>
    <xf numFmtId="0" fontId="19" fillId="19" borderId="88" xfId="18" applyFont="1" applyFill="1" applyBorder="1" applyAlignment="1" applyProtection="1">
      <alignment horizontal="right" vertical="top" wrapText="1"/>
    </xf>
    <xf numFmtId="0" fontId="19" fillId="19" borderId="89" xfId="18" applyFont="1" applyFill="1" applyBorder="1" applyAlignment="1" applyProtection="1">
      <alignment horizontal="right" vertical="top" wrapText="1"/>
    </xf>
    <xf numFmtId="0" fontId="19" fillId="20" borderId="87" xfId="18" applyFont="1" applyFill="1" applyBorder="1" applyAlignment="1" applyProtection="1">
      <alignment horizontal="right" vertical="center"/>
    </xf>
    <xf numFmtId="0" fontId="19" fillId="20" borderId="88" xfId="18" applyFont="1" applyFill="1" applyBorder="1" applyAlignment="1" applyProtection="1">
      <alignment horizontal="right" vertical="top" wrapText="1"/>
    </xf>
    <xf numFmtId="0" fontId="19" fillId="20" borderId="89" xfId="18" applyFont="1" applyFill="1" applyBorder="1" applyAlignment="1" applyProtection="1">
      <alignment horizontal="right" vertical="top" wrapText="1"/>
    </xf>
    <xf numFmtId="0" fontId="19" fillId="21" borderId="87" xfId="18" applyFont="1" applyFill="1" applyBorder="1" applyAlignment="1" applyProtection="1">
      <alignment horizontal="right" vertical="center" wrapText="1"/>
    </xf>
    <xf numFmtId="0" fontId="19" fillId="21" borderId="88" xfId="18" applyFont="1" applyFill="1" applyBorder="1" applyAlignment="1" applyProtection="1">
      <alignment horizontal="right" vertical="top" wrapText="1"/>
    </xf>
    <xf numFmtId="0" fontId="19" fillId="21" borderId="97" xfId="18" applyFont="1" applyFill="1" applyBorder="1" applyAlignment="1" applyProtection="1">
      <alignment horizontal="right" vertical="top" wrapText="1"/>
    </xf>
    <xf numFmtId="0" fontId="59" fillId="28" borderId="111" xfId="0" applyFont="1" applyFill="1" applyBorder="1" applyAlignment="1">
      <alignment horizontal="right" vertical="top"/>
    </xf>
    <xf numFmtId="0" fontId="18" fillId="15" borderId="24" xfId="0" applyFont="1" applyFill="1" applyBorder="1" applyAlignment="1" applyProtection="1">
      <alignment horizontal="center" vertical="center"/>
      <protection locked="0"/>
    </xf>
    <xf numFmtId="0" fontId="18" fillId="15" borderId="25" xfId="0" applyFont="1" applyFill="1" applyBorder="1" applyAlignment="1" applyProtection="1">
      <alignment horizontal="center" vertical="center"/>
      <protection locked="0"/>
    </xf>
    <xf numFmtId="0" fontId="18" fillId="15" borderId="26" xfId="0" applyFont="1" applyFill="1" applyBorder="1" applyAlignment="1" applyProtection="1">
      <alignment horizontal="center" vertical="center"/>
      <protection locked="0"/>
    </xf>
    <xf numFmtId="0" fontId="6" fillId="2" borderId="0" xfId="7" applyFont="1" applyFill="1" applyBorder="1" applyAlignment="1" applyProtection="1">
      <alignment horizontal="center" vertical="center"/>
    </xf>
    <xf numFmtId="0" fontId="0" fillId="12" borderId="6" xfId="0" applyFont="1" applyFill="1" applyBorder="1" applyAlignment="1" applyProtection="1">
      <alignment horizontal="left" vertical="center" wrapText="1" indent="1"/>
    </xf>
    <xf numFmtId="0" fontId="0" fillId="12" borderId="10" xfId="0" applyFont="1" applyFill="1" applyBorder="1" applyAlignment="1" applyProtection="1">
      <alignment horizontal="left" vertical="center" wrapText="1" indent="1"/>
    </xf>
    <xf numFmtId="0" fontId="0" fillId="12" borderId="11" xfId="0" applyFont="1" applyFill="1" applyBorder="1" applyAlignment="1" applyProtection="1">
      <alignment horizontal="left" vertical="center" wrapText="1" indent="1"/>
    </xf>
    <xf numFmtId="0" fontId="0" fillId="12" borderId="12" xfId="0" applyFont="1" applyFill="1" applyBorder="1" applyAlignment="1" applyProtection="1">
      <alignment horizontal="left" vertical="center" wrapText="1" indent="1"/>
    </xf>
    <xf numFmtId="0" fontId="24" fillId="16" borderId="32" xfId="18" applyFont="1" applyFill="1" applyBorder="1" applyAlignment="1" applyProtection="1">
      <alignment horizontal="center" vertical="top" wrapText="1"/>
    </xf>
    <xf numFmtId="0" fontId="24" fillId="16" borderId="1" xfId="18" applyFont="1" applyFill="1" applyBorder="1" applyAlignment="1" applyProtection="1">
      <alignment horizontal="center" vertical="top" wrapText="1"/>
    </xf>
    <xf numFmtId="0" fontId="24" fillId="16" borderId="33" xfId="18" applyFont="1" applyFill="1" applyBorder="1" applyAlignment="1" applyProtection="1">
      <alignment horizontal="center" vertical="top" wrapText="1"/>
    </xf>
    <xf numFmtId="0" fontId="20" fillId="0" borderId="27" xfId="18" applyFont="1" applyBorder="1" applyAlignment="1">
      <alignment horizontal="left" vertical="center"/>
    </xf>
    <xf numFmtId="0" fontId="22" fillId="16" borderId="28" xfId="18" applyFont="1" applyFill="1" applyBorder="1" applyAlignment="1" applyProtection="1">
      <alignment horizontal="center" vertical="center"/>
    </xf>
    <xf numFmtId="0" fontId="22" fillId="16" borderId="29" xfId="18" applyFont="1" applyFill="1" applyBorder="1" applyAlignment="1" applyProtection="1">
      <alignment horizontal="center" vertical="center"/>
    </xf>
    <xf numFmtId="0" fontId="22" fillId="16" borderId="30" xfId="18" applyFont="1" applyFill="1" applyBorder="1" applyAlignment="1" applyProtection="1">
      <alignment horizontal="center" vertical="center"/>
    </xf>
    <xf numFmtId="0" fontId="23" fillId="18" borderId="31" xfId="18" applyFont="1" applyFill="1" applyBorder="1" applyAlignment="1" applyProtection="1">
      <alignment horizontal="center" vertical="center"/>
    </xf>
    <xf numFmtId="0" fontId="23" fillId="19" borderId="31" xfId="18" applyFont="1" applyFill="1" applyBorder="1" applyAlignment="1" applyProtection="1">
      <alignment horizontal="center" vertical="center" wrapText="1"/>
    </xf>
    <xf numFmtId="0" fontId="23" fillId="20" borderId="31" xfId="18" applyFont="1" applyFill="1" applyBorder="1" applyAlignment="1" applyProtection="1">
      <alignment horizontal="center" vertical="center"/>
    </xf>
    <xf numFmtId="0" fontId="23" fillId="21" borderId="31" xfId="18" applyFont="1" applyFill="1" applyBorder="1" applyAlignment="1" applyProtection="1">
      <alignment horizontal="center" vertical="center" wrapText="1"/>
    </xf>
    <xf numFmtId="0" fontId="24" fillId="16" borderId="32" xfId="26" applyFont="1" applyFill="1" applyBorder="1" applyAlignment="1" applyProtection="1">
      <alignment horizontal="center" vertical="top" wrapText="1"/>
    </xf>
    <xf numFmtId="0" fontId="24" fillId="16" borderId="1" xfId="26" applyFont="1" applyFill="1" applyBorder="1" applyAlignment="1" applyProtection="1">
      <alignment horizontal="center" vertical="top" wrapText="1"/>
    </xf>
    <xf numFmtId="0" fontId="24" fillId="16" borderId="33" xfId="26" applyFont="1" applyFill="1" applyBorder="1" applyAlignment="1" applyProtection="1">
      <alignment horizontal="center" vertical="top" wrapText="1"/>
    </xf>
    <xf numFmtId="0" fontId="20" fillId="0" borderId="27" xfId="26" applyFont="1" applyBorder="1" applyAlignment="1">
      <alignment horizontal="left" vertical="center"/>
    </xf>
    <xf numFmtId="0" fontId="22" fillId="16" borderId="28" xfId="26" applyFont="1" applyFill="1" applyBorder="1" applyAlignment="1" applyProtection="1">
      <alignment horizontal="center" vertical="center"/>
    </xf>
    <xf numFmtId="0" fontId="22" fillId="16" borderId="29" xfId="26" applyFont="1" applyFill="1" applyBorder="1" applyAlignment="1" applyProtection="1">
      <alignment horizontal="center" vertical="center"/>
    </xf>
    <xf numFmtId="0" fontId="22" fillId="16" borderId="30" xfId="26" applyFont="1" applyFill="1" applyBorder="1" applyAlignment="1" applyProtection="1">
      <alignment horizontal="center" vertical="center"/>
    </xf>
    <xf numFmtId="0" fontId="23" fillId="18" borderId="31" xfId="26" applyFont="1" applyFill="1" applyBorder="1" applyAlignment="1" applyProtection="1">
      <alignment horizontal="center" vertical="center"/>
    </xf>
    <xf numFmtId="0" fontId="23" fillId="19" borderId="31" xfId="26" applyFont="1" applyFill="1" applyBorder="1" applyAlignment="1" applyProtection="1">
      <alignment horizontal="center" vertical="center" wrapText="1"/>
    </xf>
    <xf numFmtId="0" fontId="23" fillId="20" borderId="31" xfId="26" applyFont="1" applyFill="1" applyBorder="1" applyAlignment="1" applyProtection="1">
      <alignment horizontal="center" vertical="center"/>
    </xf>
    <xf numFmtId="0" fontId="23" fillId="21" borderId="31" xfId="26" applyFont="1" applyFill="1" applyBorder="1" applyAlignment="1" applyProtection="1">
      <alignment horizontal="center" vertical="center" wrapText="1"/>
    </xf>
    <xf numFmtId="0" fontId="31" fillId="25" borderId="3" xfId="26" applyFont="1" applyFill="1" applyBorder="1" applyAlignment="1" applyProtection="1">
      <alignment horizontal="center" vertical="center"/>
      <protection locked="0"/>
    </xf>
    <xf numFmtId="0" fontId="31" fillId="25" borderId="114" xfId="26" applyFont="1" applyFill="1" applyBorder="1" applyAlignment="1" applyProtection="1">
      <alignment horizontal="center" vertical="center"/>
      <protection locked="0"/>
    </xf>
    <xf numFmtId="0" fontId="31" fillId="25" borderId="2" xfId="26" applyFont="1" applyFill="1" applyBorder="1" applyAlignment="1" applyProtection="1">
      <alignment horizontal="center" vertical="center"/>
      <protection locked="0"/>
    </xf>
    <xf numFmtId="0" fontId="53" fillId="6" borderId="0" xfId="0" applyFont="1" applyFill="1" applyBorder="1" applyAlignment="1">
      <alignment horizontal="center"/>
    </xf>
    <xf numFmtId="0" fontId="52" fillId="6" borderId="79" xfId="0" applyFont="1" applyFill="1" applyBorder="1" applyAlignment="1">
      <alignment horizontal="center" vertical="center"/>
    </xf>
    <xf numFmtId="0" fontId="52" fillId="6" borderId="80" xfId="0" applyFont="1" applyFill="1" applyBorder="1" applyAlignment="1">
      <alignment horizontal="center" vertical="center"/>
    </xf>
    <xf numFmtId="0" fontId="52" fillId="6" borderId="81" xfId="0" applyFont="1" applyFill="1" applyBorder="1" applyAlignment="1">
      <alignment horizontal="center" vertical="center"/>
    </xf>
    <xf numFmtId="0" fontId="60" fillId="6" borderId="79" xfId="0" applyFont="1" applyFill="1" applyBorder="1" applyAlignment="1">
      <alignment horizontal="center" vertical="center"/>
    </xf>
    <xf numFmtId="0" fontId="60" fillId="6" borderId="80" xfId="0" applyFont="1" applyFill="1" applyBorder="1" applyAlignment="1">
      <alignment horizontal="center" vertical="center"/>
    </xf>
    <xf numFmtId="0" fontId="60" fillId="6" borderId="81" xfId="0" applyFont="1" applyFill="1" applyBorder="1" applyAlignment="1">
      <alignment horizontal="center" vertical="center"/>
    </xf>
    <xf numFmtId="0" fontId="57" fillId="18" borderId="108" xfId="0" applyFont="1" applyFill="1" applyBorder="1" applyAlignment="1">
      <alignment horizontal="left" vertical="center"/>
    </xf>
    <xf numFmtId="0" fontId="57" fillId="18" borderId="73" xfId="0" applyFont="1" applyFill="1" applyBorder="1" applyAlignment="1">
      <alignment horizontal="left" vertical="center"/>
    </xf>
    <xf numFmtId="0" fontId="57" fillId="18" borderId="109" xfId="0" applyFont="1" applyFill="1" applyBorder="1" applyAlignment="1">
      <alignment horizontal="left" vertical="center"/>
    </xf>
    <xf numFmtId="0" fontId="11" fillId="21" borderId="108" xfId="0" applyFont="1" applyFill="1" applyBorder="1" applyAlignment="1">
      <alignment horizontal="left" vertical="center"/>
    </xf>
    <xf numFmtId="0" fontId="11" fillId="21" borderId="73" xfId="0" applyFont="1" applyFill="1" applyBorder="1" applyAlignment="1">
      <alignment horizontal="left" vertical="center"/>
    </xf>
    <xf numFmtId="0" fontId="11" fillId="20" borderId="108" xfId="0" applyFont="1" applyFill="1" applyBorder="1" applyAlignment="1">
      <alignment horizontal="left" vertical="center"/>
    </xf>
    <xf numFmtId="0" fontId="11" fillId="20" borderId="73" xfId="0" applyFont="1" applyFill="1" applyBorder="1" applyAlignment="1">
      <alignment horizontal="left" vertical="center"/>
    </xf>
    <xf numFmtId="0" fontId="11" fillId="20" borderId="109" xfId="0" applyFont="1" applyFill="1" applyBorder="1" applyAlignment="1">
      <alignment horizontal="left" vertical="center"/>
    </xf>
    <xf numFmtId="0" fontId="11" fillId="19" borderId="108" xfId="0" applyFont="1" applyFill="1" applyBorder="1" applyAlignment="1">
      <alignment horizontal="left" vertical="center"/>
    </xf>
    <xf numFmtId="0" fontId="11" fillId="19" borderId="73" xfId="0" applyFont="1" applyFill="1" applyBorder="1" applyAlignment="1">
      <alignment horizontal="left" vertical="center"/>
    </xf>
    <xf numFmtId="0" fontId="11" fillId="19" borderId="109" xfId="0" applyFont="1" applyFill="1" applyBorder="1" applyAlignment="1">
      <alignment horizontal="left" vertical="center"/>
    </xf>
    <xf numFmtId="0" fontId="37" fillId="22" borderId="100" xfId="18" applyFont="1" applyFill="1" applyBorder="1" applyAlignment="1">
      <alignment horizontal="center"/>
    </xf>
  </cellXfs>
  <cellStyles count="28">
    <cellStyle name="Amounts" xfId="1"/>
    <cellStyle name="Bad" xfId="2" builtinId="27"/>
    <cellStyle name="Calculated" xfId="3"/>
    <cellStyle name="Category" xfId="4"/>
    <cellStyle name="Comma" xfId="5" builtinId="3"/>
    <cellStyle name="Comma 2" xfId="20"/>
    <cellStyle name="Comma 3" xfId="21"/>
    <cellStyle name="Comma 4" xfId="25"/>
    <cellStyle name="Comma 5" xfId="27"/>
    <cellStyle name="Comments" xfId="6"/>
    <cellStyle name="Heading 1" xfId="7"/>
    <cellStyle name="Heading 1 2" xfId="22"/>
    <cellStyle name="Heading 2" xfId="8"/>
    <cellStyle name="Heading 2 2" xfId="23"/>
    <cellStyle name="Heading 3" xfId="9"/>
    <cellStyle name="Heading 4" xfId="10"/>
    <cellStyle name="Hyperlink" xfId="11" builtinId="8"/>
    <cellStyle name="Normal" xfId="0" builtinId="0"/>
    <cellStyle name="Normal 2" xfId="18"/>
    <cellStyle name="Normal 2 2" xfId="19"/>
    <cellStyle name="Normal 3" xfId="26"/>
    <cellStyle name="Percent" xfId="12" builtinId="5"/>
    <cellStyle name="Percent 2" xfId="24"/>
    <cellStyle name="Remark" xfId="13"/>
    <cellStyle name="Total2" xfId="14"/>
    <cellStyle name="悪い 2" xfId="15"/>
    <cellStyle name="悪い 3" xfId="16"/>
    <cellStyle name="標準 2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F6600"/>
      <rgbColor rgb="00008080"/>
      <rgbColor rgb="00C0C0C0"/>
      <rgbColor rgb="00808080"/>
      <rgbColor rgb="00000099"/>
      <rgbColor rgb="00000000"/>
      <rgbColor rgb="00FFFFFF"/>
      <rgbColor rgb="00CCFFFF"/>
      <rgbColor rgb="00660066"/>
      <rgbColor rgb="00FF8080"/>
      <rgbColor rgb="000066CC"/>
      <rgbColor rgb="00CCCCFF"/>
      <rgbColor rgb="00FF9966"/>
      <rgbColor rgb="00FFFFFF"/>
      <rgbColor rgb="00FFFF00"/>
      <rgbColor rgb="0099CCFF"/>
      <rgbColor rgb="0000FF0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1E1E1"/>
      <rgbColor rgb="00FF6600"/>
      <rgbColor rgb="003366FF"/>
      <rgbColor rgb="0033CCCC"/>
      <rgbColor rgb="0099CC00"/>
      <rgbColor rgb="00FFCC00"/>
      <rgbColor rgb="00FF9900"/>
      <rgbColor rgb="00FF6600"/>
      <rgbColor rgb="0099CCFF"/>
      <rgbColor rgb="00969696"/>
      <rgbColor rgb="00003366"/>
      <rgbColor rgb="00339966"/>
      <rgbColor rgb="00003300"/>
      <rgbColor rgb="00333300"/>
      <rgbColor rgb="00993300"/>
      <rgbColor rgb="00FF9966"/>
      <rgbColor rgb="00000099"/>
      <rgbColor rgb="00666666"/>
    </indexedColors>
    <mruColors>
      <color rgb="FFD42F2A"/>
      <color rgb="FF2F5773"/>
      <color rgb="FFE98E2B"/>
      <color rgb="FFD44D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2751965811965817E-2"/>
          <c:y val="9.0531597222222218E-2"/>
          <c:w val="0.9380279487179487"/>
          <c:h val="0.67558981481481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- 2016'!$F$6</c:f>
              <c:strCache>
                <c:ptCount val="1"/>
                <c:pt idx="0">
                  <c:v>Total exposures</c:v>
                </c:pt>
              </c:strCache>
            </c:strRef>
          </c:tx>
          <c:invertIfNegative val="0"/>
          <c:dLbls>
            <c:delete val="1"/>
          </c:dLbls>
          <c:cat>
            <c:strRef>
              <c:f>'Summary - 2016'!$E$7:$E$41</c:f>
              <c:strCache>
                <c:ptCount val="35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HSBC</c:v>
                </c:pt>
                <c:pt idx="18">
                  <c:v>ING</c:v>
                </c:pt>
                <c:pt idx="19">
                  <c:v>Intesa Sanpaolo</c:v>
                </c:pt>
                <c:pt idx="20">
                  <c:v>KBC</c:v>
                </c:pt>
                <c:pt idx="21">
                  <c:v>La Caixa</c:v>
                </c:pt>
                <c:pt idx="22">
                  <c:v>LBBW</c:v>
                </c:pt>
                <c:pt idx="23">
                  <c:v>Lloyds</c:v>
                </c:pt>
                <c:pt idx="24">
                  <c:v>Nationwide</c:v>
                </c:pt>
                <c:pt idx="25">
                  <c:v>Nordea</c:v>
                </c:pt>
                <c:pt idx="26">
                  <c:v>Rabobank</c:v>
                </c:pt>
                <c:pt idx="27">
                  <c:v>RBS</c:v>
                </c:pt>
                <c:pt idx="28">
                  <c:v>Sabadell</c:v>
                </c:pt>
                <c:pt idx="29">
                  <c:v>Santander</c:v>
                </c:pt>
                <c:pt idx="30">
                  <c:v>SEB</c:v>
                </c:pt>
                <c:pt idx="31">
                  <c:v>Societe Generale</c:v>
                </c:pt>
                <c:pt idx="32">
                  <c:v>Standard Chartered</c:v>
                </c:pt>
                <c:pt idx="33">
                  <c:v>Swedbank</c:v>
                </c:pt>
                <c:pt idx="34">
                  <c:v>Unicredit</c:v>
                </c:pt>
              </c:strCache>
            </c:strRef>
          </c:cat>
          <c:val>
            <c:numRef>
              <c:f>'Summary - 2016'!$F$7:$F$41</c:f>
              <c:numCache>
                <c:formatCode>###\ ###\ ###\ ###\ ##0</c:formatCode>
                <c:ptCount val="35"/>
                <c:pt idx="0">
                  <c:v>479926.02389999997</c:v>
                </c:pt>
                <c:pt idx="1">
                  <c:v>236798.29309999998</c:v>
                </c:pt>
                <c:pt idx="2">
                  <c:v>1331969.5699471643</c:v>
                </c:pt>
                <c:pt idx="3">
                  <c:v>227457.58100000001</c:v>
                </c:pt>
                <c:pt idx="4">
                  <c:v>773146.13459999999</c:v>
                </c:pt>
                <c:pt idx="5">
                  <c:v>194112.33324052906</c:v>
                </c:pt>
                <c:pt idx="6">
                  <c:v>1879936.6462524303</c:v>
                </c:pt>
                <c:pt idx="7">
                  <c:v>1163157.3</c:v>
                </c:pt>
                <c:pt idx="8">
                  <c:v>492525.02476253349</c:v>
                </c:pt>
                <c:pt idx="9">
                  <c:v>1447004.0416806717</c:v>
                </c:pt>
                <c:pt idx="10">
                  <c:v>687372.43617971684</c:v>
                </c:pt>
                <c:pt idx="11">
                  <c:v>456299.09568425996</c:v>
                </c:pt>
                <c:pt idx="12">
                  <c:v>1363142.5686239148</c:v>
                </c:pt>
                <c:pt idx="13">
                  <c:v>280613.89085629449</c:v>
                </c:pt>
                <c:pt idx="14">
                  <c:v>443344.23728960002</c:v>
                </c:pt>
                <c:pt idx="15">
                  <c:v>224827.42539414999</c:v>
                </c:pt>
                <c:pt idx="16">
                  <c:v>283822.51822767965</c:v>
                </c:pt>
                <c:pt idx="17">
                  <c:v>2266180.1072599208</c:v>
                </c:pt>
                <c:pt idx="18">
                  <c:v>1098265.5</c:v>
                </c:pt>
                <c:pt idx="19">
                  <c:v>634857.70900000003</c:v>
                </c:pt>
                <c:pt idx="20">
                  <c:v>255468.88125869961</c:v>
                </c:pt>
                <c:pt idx="21">
                  <c:v>328168.85456944653</c:v>
                </c:pt>
                <c:pt idx="22">
                  <c:v>253744.71072280302</c:v>
                </c:pt>
                <c:pt idx="23">
                  <c:v>869602.42000079516</c:v>
                </c:pt>
                <c:pt idx="24">
                  <c:v>273640.97819379228</c:v>
                </c:pt>
                <c:pt idx="25">
                  <c:v>558586.19035771</c:v>
                </c:pt>
                <c:pt idx="26">
                  <c:v>681604.89999999991</c:v>
                </c:pt>
                <c:pt idx="27">
                  <c:v>810338.01298705919</c:v>
                </c:pt>
                <c:pt idx="28">
                  <c:v>218581.924076</c:v>
                </c:pt>
                <c:pt idx="29">
                  <c:v>1402130.7058946518</c:v>
                </c:pt>
                <c:pt idx="30">
                  <c:v>267847.62954210647</c:v>
                </c:pt>
                <c:pt idx="31">
                  <c:v>1227083.1988144999</c:v>
                </c:pt>
                <c:pt idx="32">
                  <c:v>687145.43144303013</c:v>
                </c:pt>
                <c:pt idx="33">
                  <c:v>221716.12431511696</c:v>
                </c:pt>
                <c:pt idx="34">
                  <c:v>974373.43359999987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785664"/>
        <c:axId val="66787968"/>
      </c:barChart>
      <c:catAx>
        <c:axId val="667856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1500000" vert="horz"/>
          <a:lstStyle/>
          <a:p>
            <a:pPr>
              <a:defRPr sz="800" b="0"/>
            </a:pPr>
            <a:endParaRPr lang="en-US"/>
          </a:p>
        </c:txPr>
        <c:crossAx val="66787968"/>
        <c:crosses val="autoZero"/>
        <c:auto val="1"/>
        <c:lblAlgn val="ctr"/>
        <c:lblOffset val="100"/>
        <c:noMultiLvlLbl val="0"/>
      </c:catAx>
      <c:valAx>
        <c:axId val="66787968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6678566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9439316239316241E-2"/>
                <c:y val="3.5259259259259258E-3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/>
                    <a:t>10</a:t>
                  </a:r>
                  <a:r>
                    <a:rPr lang="en-US">
                      <a:latin typeface="Calibri"/>
                    </a:rPr>
                    <a:t>^9 Euros</a:t>
                  </a:r>
                  <a:endParaRPr lang="en-US"/>
                </a:p>
              </c:rich>
            </c:tx>
          </c:dispUnitsLbl>
        </c:dispUnits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581025641025635E-2"/>
          <c:y val="0.11698993055555555"/>
          <c:w val="0.94779717948717945"/>
          <c:h val="0.629532716049382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'Summary - 2016'!$G$6</c:f>
              <c:strCache>
                <c:ptCount val="1"/>
                <c:pt idx="0">
                  <c:v>Intra-financial system assets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'Summary - 2016'!$E$7:$E$41</c:f>
              <c:strCache>
                <c:ptCount val="35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HSBC</c:v>
                </c:pt>
                <c:pt idx="18">
                  <c:v>ING</c:v>
                </c:pt>
                <c:pt idx="19">
                  <c:v>Intesa Sanpaolo</c:v>
                </c:pt>
                <c:pt idx="20">
                  <c:v>KBC</c:v>
                </c:pt>
                <c:pt idx="21">
                  <c:v>La Caixa</c:v>
                </c:pt>
                <c:pt idx="22">
                  <c:v>LBBW</c:v>
                </c:pt>
                <c:pt idx="23">
                  <c:v>Lloyds</c:v>
                </c:pt>
                <c:pt idx="24">
                  <c:v>Nationwide</c:v>
                </c:pt>
                <c:pt idx="25">
                  <c:v>Nordea</c:v>
                </c:pt>
                <c:pt idx="26">
                  <c:v>Rabobank</c:v>
                </c:pt>
                <c:pt idx="27">
                  <c:v>RBS</c:v>
                </c:pt>
                <c:pt idx="28">
                  <c:v>Sabadell</c:v>
                </c:pt>
                <c:pt idx="29">
                  <c:v>Santander</c:v>
                </c:pt>
                <c:pt idx="30">
                  <c:v>SEB</c:v>
                </c:pt>
                <c:pt idx="31">
                  <c:v>Societe Generale</c:v>
                </c:pt>
                <c:pt idx="32">
                  <c:v>Standard Chartered</c:v>
                </c:pt>
                <c:pt idx="33">
                  <c:v>Swedbank</c:v>
                </c:pt>
                <c:pt idx="34">
                  <c:v>Unicredit</c:v>
                </c:pt>
              </c:strCache>
            </c:strRef>
          </c:cat>
          <c:val>
            <c:numRef>
              <c:f>'Summary - 2016'!$G$7:$G$41</c:f>
              <c:numCache>
                <c:formatCode>###\ ###\ ###\ ###\ ##0</c:formatCode>
                <c:ptCount val="35"/>
                <c:pt idx="0">
                  <c:v>93217.668000000005</c:v>
                </c:pt>
                <c:pt idx="1">
                  <c:v>26603.721000000001</c:v>
                </c:pt>
                <c:pt idx="2">
                  <c:v>216437.10972474952</c:v>
                </c:pt>
                <c:pt idx="3">
                  <c:v>52885.741000000002</c:v>
                </c:pt>
                <c:pt idx="4">
                  <c:v>72160.621917107186</c:v>
                </c:pt>
                <c:pt idx="5">
                  <c:v>2932.22</c:v>
                </c:pt>
                <c:pt idx="6">
                  <c:v>143431.5870062685</c:v>
                </c:pt>
                <c:pt idx="7">
                  <c:v>64662.872999999985</c:v>
                </c:pt>
                <c:pt idx="8">
                  <c:v>106847</c:v>
                </c:pt>
                <c:pt idx="9">
                  <c:v>161810.60348260106</c:v>
                </c:pt>
                <c:pt idx="10">
                  <c:v>69653.037877842129</c:v>
                </c:pt>
                <c:pt idx="11">
                  <c:v>50264.881365915491</c:v>
                </c:pt>
                <c:pt idx="12">
                  <c:v>210380.55899455963</c:v>
                </c:pt>
                <c:pt idx="13">
                  <c:v>16702.517042191637</c:v>
                </c:pt>
                <c:pt idx="14">
                  <c:v>158202.48610499999</c:v>
                </c:pt>
                <c:pt idx="15">
                  <c:v>18246.11511004722</c:v>
                </c:pt>
                <c:pt idx="16">
                  <c:v>18054.916969345297</c:v>
                </c:pt>
                <c:pt idx="17">
                  <c:v>216115.53322310623</c:v>
                </c:pt>
                <c:pt idx="18">
                  <c:v>149151</c:v>
                </c:pt>
                <c:pt idx="19">
                  <c:v>132143.82089035716</c:v>
                </c:pt>
                <c:pt idx="20">
                  <c:v>37460.829500603686</c:v>
                </c:pt>
                <c:pt idx="21">
                  <c:v>11788.204676882613</c:v>
                </c:pt>
                <c:pt idx="22">
                  <c:v>88682.379873996135</c:v>
                </c:pt>
                <c:pt idx="23">
                  <c:v>63416.571278016003</c:v>
                </c:pt>
                <c:pt idx="24">
                  <c:v>3035.6931792768419</c:v>
                </c:pt>
                <c:pt idx="25">
                  <c:v>90235.273000000001</c:v>
                </c:pt>
                <c:pt idx="26">
                  <c:v>26004.291430900292</c:v>
                </c:pt>
                <c:pt idx="27">
                  <c:v>121680.77155958152</c:v>
                </c:pt>
                <c:pt idx="28">
                  <c:v>7768.4850494839457</c:v>
                </c:pt>
                <c:pt idx="29">
                  <c:v>90257.863245422297</c:v>
                </c:pt>
                <c:pt idx="30">
                  <c:v>23630.248467246965</c:v>
                </c:pt>
                <c:pt idx="31">
                  <c:v>180500.98812835</c:v>
                </c:pt>
                <c:pt idx="32">
                  <c:v>124860.45554715977</c:v>
                </c:pt>
                <c:pt idx="33">
                  <c:v>22599.854963664337</c:v>
                </c:pt>
                <c:pt idx="34">
                  <c:v>133773.92800000001</c:v>
                </c:pt>
              </c:numCache>
            </c:numRef>
          </c:val>
        </c:ser>
        <c:ser>
          <c:idx val="2"/>
          <c:order val="1"/>
          <c:tx>
            <c:strRef>
              <c:f>'Summary - 2016'!$H$6</c:f>
              <c:strCache>
                <c:ptCount val="1"/>
                <c:pt idx="0">
                  <c:v>Intra-financial system liabilities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'Summary - 2016'!$E$7:$E$41</c:f>
              <c:strCache>
                <c:ptCount val="35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HSBC</c:v>
                </c:pt>
                <c:pt idx="18">
                  <c:v>ING</c:v>
                </c:pt>
                <c:pt idx="19">
                  <c:v>Intesa Sanpaolo</c:v>
                </c:pt>
                <c:pt idx="20">
                  <c:v>KBC</c:v>
                </c:pt>
                <c:pt idx="21">
                  <c:v>La Caixa</c:v>
                </c:pt>
                <c:pt idx="22">
                  <c:v>LBBW</c:v>
                </c:pt>
                <c:pt idx="23">
                  <c:v>Lloyds</c:v>
                </c:pt>
                <c:pt idx="24">
                  <c:v>Nationwide</c:v>
                </c:pt>
                <c:pt idx="25">
                  <c:v>Nordea</c:v>
                </c:pt>
                <c:pt idx="26">
                  <c:v>Rabobank</c:v>
                </c:pt>
                <c:pt idx="27">
                  <c:v>RBS</c:v>
                </c:pt>
                <c:pt idx="28">
                  <c:v>Sabadell</c:v>
                </c:pt>
                <c:pt idx="29">
                  <c:v>Santander</c:v>
                </c:pt>
                <c:pt idx="30">
                  <c:v>SEB</c:v>
                </c:pt>
                <c:pt idx="31">
                  <c:v>Societe Generale</c:v>
                </c:pt>
                <c:pt idx="32">
                  <c:v>Standard Chartered</c:v>
                </c:pt>
                <c:pt idx="33">
                  <c:v>Swedbank</c:v>
                </c:pt>
                <c:pt idx="34">
                  <c:v>Unicredit</c:v>
                </c:pt>
              </c:strCache>
            </c:strRef>
          </c:cat>
          <c:val>
            <c:numRef>
              <c:f>'Summary - 2016'!$H$7:$H$41</c:f>
              <c:numCache>
                <c:formatCode>###\ ###\ ###\ ###\ ##0</c:formatCode>
                <c:ptCount val="35"/>
                <c:pt idx="0">
                  <c:v>38147.758999999998</c:v>
                </c:pt>
                <c:pt idx="1">
                  <c:v>5576.2089999999998</c:v>
                </c:pt>
                <c:pt idx="2">
                  <c:v>223194.81850938872</c:v>
                </c:pt>
                <c:pt idx="3">
                  <c:v>116578.87699999999</c:v>
                </c:pt>
                <c:pt idx="4">
                  <c:v>99424.282251701414</c:v>
                </c:pt>
                <c:pt idx="5">
                  <c:v>16018.748446064159</c:v>
                </c:pt>
                <c:pt idx="6">
                  <c:v>180092.43947728307</c:v>
                </c:pt>
                <c:pt idx="7">
                  <c:v>113985.35500000001</c:v>
                </c:pt>
                <c:pt idx="8">
                  <c:v>120757</c:v>
                </c:pt>
                <c:pt idx="9">
                  <c:v>139491.87082962287</c:v>
                </c:pt>
                <c:pt idx="10">
                  <c:v>70801.31179423313</c:v>
                </c:pt>
                <c:pt idx="11">
                  <c:v>30932.17808245643</c:v>
                </c:pt>
                <c:pt idx="12">
                  <c:v>257683.59111978195</c:v>
                </c:pt>
                <c:pt idx="13">
                  <c:v>25158.741005490461</c:v>
                </c:pt>
                <c:pt idx="14">
                  <c:v>169668.83709399999</c:v>
                </c:pt>
                <c:pt idx="15">
                  <c:v>24580.002214579996</c:v>
                </c:pt>
                <c:pt idx="16">
                  <c:v>17946.972774540332</c:v>
                </c:pt>
                <c:pt idx="17">
                  <c:v>245816.85535497521</c:v>
                </c:pt>
                <c:pt idx="18">
                  <c:v>127964</c:v>
                </c:pt>
                <c:pt idx="19">
                  <c:v>78573.98</c:v>
                </c:pt>
                <c:pt idx="20">
                  <c:v>83757.58636920173</c:v>
                </c:pt>
                <c:pt idx="21">
                  <c:v>12079.792268627547</c:v>
                </c:pt>
                <c:pt idx="22">
                  <c:v>79731.692298204885</c:v>
                </c:pt>
                <c:pt idx="23">
                  <c:v>78606.134219496002</c:v>
                </c:pt>
                <c:pt idx="24">
                  <c:v>3529.6610817414812</c:v>
                </c:pt>
                <c:pt idx="25">
                  <c:v>44673.663999999997</c:v>
                </c:pt>
                <c:pt idx="26">
                  <c:v>57893.17757485107</c:v>
                </c:pt>
                <c:pt idx="27">
                  <c:v>150369.081259128</c:v>
                </c:pt>
                <c:pt idx="28">
                  <c:v>14508.240352068748</c:v>
                </c:pt>
                <c:pt idx="29">
                  <c:v>147542.7719859801</c:v>
                </c:pt>
                <c:pt idx="30">
                  <c:v>38152.096746093252</c:v>
                </c:pt>
                <c:pt idx="31">
                  <c:v>203528.625229</c:v>
                </c:pt>
                <c:pt idx="32">
                  <c:v>154187.09819424909</c:v>
                </c:pt>
                <c:pt idx="33">
                  <c:v>12948.757147448316</c:v>
                </c:pt>
                <c:pt idx="34">
                  <c:v>193972.62899999999</c:v>
                </c:pt>
              </c:numCache>
            </c:numRef>
          </c:val>
        </c:ser>
        <c:ser>
          <c:idx val="3"/>
          <c:order val="2"/>
          <c:tx>
            <c:strRef>
              <c:f>'Summary - 2016'!$I$6</c:f>
              <c:strCache>
                <c:ptCount val="1"/>
                <c:pt idx="0">
                  <c:v>Securities outstanding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</c:spPr>
          <c:invertIfNegative val="0"/>
          <c:cat>
            <c:strRef>
              <c:f>'Summary - 2016'!$E$7:$E$41</c:f>
              <c:strCache>
                <c:ptCount val="35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HSBC</c:v>
                </c:pt>
                <c:pt idx="18">
                  <c:v>ING</c:v>
                </c:pt>
                <c:pt idx="19">
                  <c:v>Intesa Sanpaolo</c:v>
                </c:pt>
                <c:pt idx="20">
                  <c:v>KBC</c:v>
                </c:pt>
                <c:pt idx="21">
                  <c:v>La Caixa</c:v>
                </c:pt>
                <c:pt idx="22">
                  <c:v>LBBW</c:v>
                </c:pt>
                <c:pt idx="23">
                  <c:v>Lloyds</c:v>
                </c:pt>
                <c:pt idx="24">
                  <c:v>Nationwide</c:v>
                </c:pt>
                <c:pt idx="25">
                  <c:v>Nordea</c:v>
                </c:pt>
                <c:pt idx="26">
                  <c:v>Rabobank</c:v>
                </c:pt>
                <c:pt idx="27">
                  <c:v>RBS</c:v>
                </c:pt>
                <c:pt idx="28">
                  <c:v>Sabadell</c:v>
                </c:pt>
                <c:pt idx="29">
                  <c:v>Santander</c:v>
                </c:pt>
                <c:pt idx="30">
                  <c:v>SEB</c:v>
                </c:pt>
                <c:pt idx="31">
                  <c:v>Societe Generale</c:v>
                </c:pt>
                <c:pt idx="32">
                  <c:v>Standard Chartered</c:v>
                </c:pt>
                <c:pt idx="33">
                  <c:v>Swedbank</c:v>
                </c:pt>
                <c:pt idx="34">
                  <c:v>Unicredit</c:v>
                </c:pt>
              </c:strCache>
            </c:strRef>
          </c:cat>
          <c:val>
            <c:numRef>
              <c:f>'Summary - 2016'!$I$7:$I$41</c:f>
              <c:numCache>
                <c:formatCode>###\ ###\ ###\ ###\ ##0</c:formatCode>
                <c:ptCount val="35"/>
                <c:pt idx="0">
                  <c:v>91979</c:v>
                </c:pt>
                <c:pt idx="1">
                  <c:v>14268.474</c:v>
                </c:pt>
                <c:pt idx="2">
                  <c:v>212191.01351841024</c:v>
                </c:pt>
                <c:pt idx="3">
                  <c:v>44510.637000000002</c:v>
                </c:pt>
                <c:pt idx="4">
                  <c:v>132801.41500000001</c:v>
                </c:pt>
                <c:pt idx="5">
                  <c:v>31029.489016000003</c:v>
                </c:pt>
                <c:pt idx="6">
                  <c:v>297840.99276199995</c:v>
                </c:pt>
                <c:pt idx="7">
                  <c:v>280598.78470400005</c:v>
                </c:pt>
                <c:pt idx="8">
                  <c:v>63127</c:v>
                </c:pt>
                <c:pt idx="9">
                  <c:v>241994.04906023355</c:v>
                </c:pt>
                <c:pt idx="10">
                  <c:v>148142.54786954098</c:v>
                </c:pt>
                <c:pt idx="11">
                  <c:v>187066.83073446155</c:v>
                </c:pt>
                <c:pt idx="12">
                  <c:v>178565.06111692003</c:v>
                </c:pt>
                <c:pt idx="13">
                  <c:v>85035.586318512287</c:v>
                </c:pt>
                <c:pt idx="14">
                  <c:v>96140.844171999997</c:v>
                </c:pt>
                <c:pt idx="15">
                  <c:v>39345.593942330001</c:v>
                </c:pt>
                <c:pt idx="16">
                  <c:v>161338.04604952229</c:v>
                </c:pt>
                <c:pt idx="17">
                  <c:v>372773.64605915075</c:v>
                </c:pt>
                <c:pt idx="18">
                  <c:v>181479</c:v>
                </c:pt>
                <c:pt idx="19">
                  <c:v>139605.76561325919</c:v>
                </c:pt>
                <c:pt idx="20">
                  <c:v>26749.196828403794</c:v>
                </c:pt>
                <c:pt idx="21">
                  <c:v>55684.081045380321</c:v>
                </c:pt>
                <c:pt idx="22">
                  <c:v>46552.96958597</c:v>
                </c:pt>
                <c:pt idx="23">
                  <c:v>169081.267947744</c:v>
                </c:pt>
                <c:pt idx="24">
                  <c:v>54122.680837219967</c:v>
                </c:pt>
                <c:pt idx="25">
                  <c:v>245041.247</c:v>
                </c:pt>
                <c:pt idx="26">
                  <c:v>179865.18708908529</c:v>
                </c:pt>
                <c:pt idx="27">
                  <c:v>95797.612645920002</c:v>
                </c:pt>
                <c:pt idx="28">
                  <c:v>33652.546999999999</c:v>
                </c:pt>
                <c:pt idx="29">
                  <c:v>316574.97265426</c:v>
                </c:pt>
                <c:pt idx="30">
                  <c:v>95549.573089236641</c:v>
                </c:pt>
                <c:pt idx="31">
                  <c:v>234364.04029400001</c:v>
                </c:pt>
                <c:pt idx="32">
                  <c:v>101105.31677929994</c:v>
                </c:pt>
                <c:pt idx="33">
                  <c:v>117357.93737930094</c:v>
                </c:pt>
                <c:pt idx="34">
                  <c:v>150378.95600000001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783232"/>
        <c:axId val="78785536"/>
      </c:barChart>
      <c:catAx>
        <c:axId val="787832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1500000"/>
          <a:lstStyle/>
          <a:p>
            <a:pPr>
              <a:defRPr sz="800"/>
            </a:pPr>
            <a:endParaRPr lang="en-US"/>
          </a:p>
        </c:txPr>
        <c:crossAx val="78785536"/>
        <c:crosses val="autoZero"/>
        <c:auto val="1"/>
        <c:lblAlgn val="ctr"/>
        <c:lblOffset val="100"/>
        <c:noMultiLvlLbl val="0"/>
      </c:catAx>
      <c:valAx>
        <c:axId val="78785536"/>
        <c:scaling>
          <c:orientation val="minMax"/>
          <c:max val="45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78783232"/>
        <c:crosses val="autoZero"/>
        <c:crossBetween val="between"/>
        <c:majorUnit val="75000"/>
        <c:dispUnits>
          <c:builtInUnit val="thousands"/>
          <c:dispUnitsLbl>
            <c:layout>
              <c:manualLayout>
                <c:xMode val="edge"/>
                <c:yMode val="edge"/>
                <c:x val="2.5029572649572649E-2"/>
                <c:y val="1.5285185185185185E-2"/>
              </c:manualLayout>
            </c:layout>
            <c:tx>
              <c:rich>
                <a:bodyPr rot="0" vert="horz"/>
                <a:lstStyle/>
                <a:p>
                  <a:pPr marL="0" marR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 sz="1000" b="1" i="0" baseline="0">
                      <a:effectLst/>
                    </a:rPr>
                    <a:t>10^9 Euros</a:t>
                  </a:r>
                  <a:endParaRPr lang="en-GB" sz="400">
                    <a:effectLst/>
                  </a:endParaRPr>
                </a:p>
              </c:rich>
            </c:tx>
          </c:dispUnitsLbl>
        </c:dispUnits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534786324786322E-2"/>
          <c:y val="0.10131080246913581"/>
          <c:w val="0.92508982905982906"/>
          <c:h val="0.62508518518518519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'Summary - 2016'!$N$6</c:f>
              <c:strCache>
                <c:ptCount val="1"/>
                <c:pt idx="0">
                  <c:v>Trading and AFS securities</c:v>
                </c:pt>
              </c:strCache>
            </c:strRef>
          </c:tx>
          <c:invertIfNegative val="0"/>
          <c:cat>
            <c:strRef>
              <c:f>'Summary - 2016'!$E$7:$E$41</c:f>
              <c:strCache>
                <c:ptCount val="35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HSBC</c:v>
                </c:pt>
                <c:pt idx="18">
                  <c:v>ING</c:v>
                </c:pt>
                <c:pt idx="19">
                  <c:v>Intesa Sanpaolo</c:v>
                </c:pt>
                <c:pt idx="20">
                  <c:v>KBC</c:v>
                </c:pt>
                <c:pt idx="21">
                  <c:v>La Caixa</c:v>
                </c:pt>
                <c:pt idx="22">
                  <c:v>LBBW</c:v>
                </c:pt>
                <c:pt idx="23">
                  <c:v>Lloyds</c:v>
                </c:pt>
                <c:pt idx="24">
                  <c:v>Nationwide</c:v>
                </c:pt>
                <c:pt idx="25">
                  <c:v>Nordea</c:v>
                </c:pt>
                <c:pt idx="26">
                  <c:v>Rabobank</c:v>
                </c:pt>
                <c:pt idx="27">
                  <c:v>RBS</c:v>
                </c:pt>
                <c:pt idx="28">
                  <c:v>Sabadell</c:v>
                </c:pt>
                <c:pt idx="29">
                  <c:v>Santander</c:v>
                </c:pt>
                <c:pt idx="30">
                  <c:v>SEB</c:v>
                </c:pt>
                <c:pt idx="31">
                  <c:v>Societe Generale</c:v>
                </c:pt>
                <c:pt idx="32">
                  <c:v>Standard Chartered</c:v>
                </c:pt>
                <c:pt idx="33">
                  <c:v>Swedbank</c:v>
                </c:pt>
                <c:pt idx="34">
                  <c:v>Unicredit</c:v>
                </c:pt>
              </c:strCache>
            </c:strRef>
          </c:cat>
          <c:val>
            <c:numRef>
              <c:f>'Summary - 2016'!$N$7:$N$41</c:f>
              <c:numCache>
                <c:formatCode>###\ ###\ ###\ ###\ ##0</c:formatCode>
                <c:ptCount val="35"/>
                <c:pt idx="0">
                  <c:v>1646.136</c:v>
                </c:pt>
                <c:pt idx="1">
                  <c:v>1708.56</c:v>
                </c:pt>
                <c:pt idx="2">
                  <c:v>88716.703142606755</c:v>
                </c:pt>
                <c:pt idx="3">
                  <c:v>3443.6759999999999</c:v>
                </c:pt>
                <c:pt idx="4">
                  <c:v>14872.745302564741</c:v>
                </c:pt>
                <c:pt idx="5">
                  <c:v>2542.4257021640019</c:v>
                </c:pt>
                <c:pt idx="6">
                  <c:v>85741.67983044275</c:v>
                </c:pt>
                <c:pt idx="7">
                  <c:v>28221.568114012727</c:v>
                </c:pt>
                <c:pt idx="8">
                  <c:v>6929</c:v>
                </c:pt>
                <c:pt idx="9">
                  <c:v>19601.164093454514</c:v>
                </c:pt>
                <c:pt idx="10">
                  <c:v>30545.022475367248</c:v>
                </c:pt>
                <c:pt idx="11">
                  <c:v>651.10559122723862</c:v>
                </c:pt>
                <c:pt idx="12">
                  <c:v>133914.7209753684</c:v>
                </c:pt>
                <c:pt idx="13">
                  <c:v>1560.646903873788</c:v>
                </c:pt>
                <c:pt idx="14">
                  <c:v>17175.342506000001</c:v>
                </c:pt>
                <c:pt idx="15">
                  <c:v>6110.1491598562707</c:v>
                </c:pt>
                <c:pt idx="16">
                  <c:v>2829.1357317913998</c:v>
                </c:pt>
                <c:pt idx="17">
                  <c:v>96704.174456936977</c:v>
                </c:pt>
                <c:pt idx="18">
                  <c:v>8302</c:v>
                </c:pt>
                <c:pt idx="19">
                  <c:v>18793.399842683517</c:v>
                </c:pt>
                <c:pt idx="20">
                  <c:v>4207.0390778064975</c:v>
                </c:pt>
                <c:pt idx="21">
                  <c:v>3949.3022357119676</c:v>
                </c:pt>
                <c:pt idx="22">
                  <c:v>14846.463502000001</c:v>
                </c:pt>
                <c:pt idx="23">
                  <c:v>15549.300379848</c:v>
                </c:pt>
                <c:pt idx="24">
                  <c:v>1879.0850594292635</c:v>
                </c:pt>
                <c:pt idx="25">
                  <c:v>21544.705000000002</c:v>
                </c:pt>
                <c:pt idx="26">
                  <c:v>3191.2948105538453</c:v>
                </c:pt>
                <c:pt idx="27">
                  <c:v>12356.196643963538</c:v>
                </c:pt>
                <c:pt idx="28">
                  <c:v>1520.4839999999999</c:v>
                </c:pt>
                <c:pt idx="29">
                  <c:v>17983.760999999999</c:v>
                </c:pt>
                <c:pt idx="30">
                  <c:v>13826.557911593633</c:v>
                </c:pt>
                <c:pt idx="31">
                  <c:v>78320.768901999996</c:v>
                </c:pt>
                <c:pt idx="32">
                  <c:v>45053.821222649276</c:v>
                </c:pt>
                <c:pt idx="33">
                  <c:v>3117.889781091596</c:v>
                </c:pt>
                <c:pt idx="34">
                  <c:v>46169.930999999997</c:v>
                </c:pt>
              </c:numCache>
            </c:numRef>
          </c:val>
        </c:ser>
        <c:ser>
          <c:idx val="3"/>
          <c:order val="2"/>
          <c:tx>
            <c:strRef>
              <c:f>'Summary - 2016'!$O$6</c:f>
              <c:strCache>
                <c:ptCount val="1"/>
                <c:pt idx="0">
                  <c:v>Level 3 assets</c:v>
                </c:pt>
              </c:strCache>
            </c:strRef>
          </c:tx>
          <c:invertIfNegative val="0"/>
          <c:cat>
            <c:strRef>
              <c:f>'Summary - 2016'!$E$7:$E$41</c:f>
              <c:strCache>
                <c:ptCount val="35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HSBC</c:v>
                </c:pt>
                <c:pt idx="18">
                  <c:v>ING</c:v>
                </c:pt>
                <c:pt idx="19">
                  <c:v>Intesa Sanpaolo</c:v>
                </c:pt>
                <c:pt idx="20">
                  <c:v>KBC</c:v>
                </c:pt>
                <c:pt idx="21">
                  <c:v>La Caixa</c:v>
                </c:pt>
                <c:pt idx="22">
                  <c:v>LBBW</c:v>
                </c:pt>
                <c:pt idx="23">
                  <c:v>Lloyds</c:v>
                </c:pt>
                <c:pt idx="24">
                  <c:v>Nationwide</c:v>
                </c:pt>
                <c:pt idx="25">
                  <c:v>Nordea</c:v>
                </c:pt>
                <c:pt idx="26">
                  <c:v>Rabobank</c:v>
                </c:pt>
                <c:pt idx="27">
                  <c:v>RBS</c:v>
                </c:pt>
                <c:pt idx="28">
                  <c:v>Sabadell</c:v>
                </c:pt>
                <c:pt idx="29">
                  <c:v>Santander</c:v>
                </c:pt>
                <c:pt idx="30">
                  <c:v>SEB</c:v>
                </c:pt>
                <c:pt idx="31">
                  <c:v>Societe Generale</c:v>
                </c:pt>
                <c:pt idx="32">
                  <c:v>Standard Chartered</c:v>
                </c:pt>
                <c:pt idx="33">
                  <c:v>Swedbank</c:v>
                </c:pt>
                <c:pt idx="34">
                  <c:v>Unicredit</c:v>
                </c:pt>
              </c:strCache>
            </c:strRef>
          </c:cat>
          <c:val>
            <c:numRef>
              <c:f>'Summary - 2016'!$O$7:$O$41</c:f>
              <c:numCache>
                <c:formatCode>###\ ###\ ###\ ###\ ##0</c:formatCode>
                <c:ptCount val="35"/>
                <c:pt idx="0">
                  <c:v>2195.9670000000001</c:v>
                </c:pt>
                <c:pt idx="1">
                  <c:v>370.84300000000002</c:v>
                </c:pt>
                <c:pt idx="2">
                  <c:v>25474.218894483718</c:v>
                </c:pt>
                <c:pt idx="3">
                  <c:v>1411.951</c:v>
                </c:pt>
                <c:pt idx="4">
                  <c:v>1263.54</c:v>
                </c:pt>
                <c:pt idx="5">
                  <c:v>117.08799999999999</c:v>
                </c:pt>
                <c:pt idx="6">
                  <c:v>14896.171297000003</c:v>
                </c:pt>
                <c:pt idx="7">
                  <c:v>14889.054999999998</c:v>
                </c:pt>
                <c:pt idx="8">
                  <c:v>5352</c:v>
                </c:pt>
                <c:pt idx="9">
                  <c:v>4680.8090510449983</c:v>
                </c:pt>
                <c:pt idx="10">
                  <c:v>7515.8368690530397</c:v>
                </c:pt>
                <c:pt idx="11">
                  <c:v>1300.5757009739998</c:v>
                </c:pt>
                <c:pt idx="12">
                  <c:v>25196.096066571488</c:v>
                </c:pt>
                <c:pt idx="13">
                  <c:v>7933.0981997661947</c:v>
                </c:pt>
                <c:pt idx="14">
                  <c:v>3705.0699380000001</c:v>
                </c:pt>
                <c:pt idx="15">
                  <c:v>1012.2233453499999</c:v>
                </c:pt>
                <c:pt idx="16">
                  <c:v>246.46282601776929</c:v>
                </c:pt>
                <c:pt idx="17">
                  <c:v>15110.98567262004</c:v>
                </c:pt>
                <c:pt idx="18">
                  <c:v>2456</c:v>
                </c:pt>
                <c:pt idx="19">
                  <c:v>3444.24</c:v>
                </c:pt>
                <c:pt idx="20">
                  <c:v>2991.1071040000002</c:v>
                </c:pt>
                <c:pt idx="21">
                  <c:v>640.21299999999997</c:v>
                </c:pt>
                <c:pt idx="22">
                  <c:v>2184.942078</c:v>
                </c:pt>
                <c:pt idx="23">
                  <c:v>5337.6626407200001</c:v>
                </c:pt>
                <c:pt idx="24">
                  <c:v>348.27201827009588</c:v>
                </c:pt>
                <c:pt idx="25">
                  <c:v>2470</c:v>
                </c:pt>
                <c:pt idx="26">
                  <c:v>1678</c:v>
                </c:pt>
                <c:pt idx="27">
                  <c:v>5299.1193437520005</c:v>
                </c:pt>
                <c:pt idx="28">
                  <c:v>250.80699999999999</c:v>
                </c:pt>
                <c:pt idx="29">
                  <c:v>1316.143</c:v>
                </c:pt>
                <c:pt idx="30">
                  <c:v>255.06851724179597</c:v>
                </c:pt>
                <c:pt idx="31">
                  <c:v>6335.3694850000002</c:v>
                </c:pt>
                <c:pt idx="32">
                  <c:v>2168.674698456</c:v>
                </c:pt>
                <c:pt idx="33">
                  <c:v>23.361109762166002</c:v>
                </c:pt>
                <c:pt idx="34">
                  <c:v>3914.8119999999999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0"/>
        <c:axId val="78894592"/>
        <c:axId val="80875520"/>
      </c:barChart>
      <c:barChart>
        <c:barDir val="col"/>
        <c:grouping val="clustered"/>
        <c:varyColors val="0"/>
        <c:ser>
          <c:idx val="1"/>
          <c:order val="0"/>
          <c:tx>
            <c:v>OTC derivatives (RHS)</c:v>
          </c:tx>
          <c:invertIfNegative val="0"/>
          <c:cat>
            <c:strRef>
              <c:f>'Summary - 2016'!$E$7:$E$42</c:f>
              <c:strCache>
                <c:ptCount val="35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HSBC</c:v>
                </c:pt>
                <c:pt idx="18">
                  <c:v>ING</c:v>
                </c:pt>
                <c:pt idx="19">
                  <c:v>Intesa Sanpaolo</c:v>
                </c:pt>
                <c:pt idx="20">
                  <c:v>KBC</c:v>
                </c:pt>
                <c:pt idx="21">
                  <c:v>La Caixa</c:v>
                </c:pt>
                <c:pt idx="22">
                  <c:v>LBBW</c:v>
                </c:pt>
                <c:pt idx="23">
                  <c:v>Lloyds</c:v>
                </c:pt>
                <c:pt idx="24">
                  <c:v>Nationwide</c:v>
                </c:pt>
                <c:pt idx="25">
                  <c:v>Nordea</c:v>
                </c:pt>
                <c:pt idx="26">
                  <c:v>Rabobank</c:v>
                </c:pt>
                <c:pt idx="27">
                  <c:v>RBS</c:v>
                </c:pt>
                <c:pt idx="28">
                  <c:v>Sabadell</c:v>
                </c:pt>
                <c:pt idx="29">
                  <c:v>Santander</c:v>
                </c:pt>
                <c:pt idx="30">
                  <c:v>SEB</c:v>
                </c:pt>
                <c:pt idx="31">
                  <c:v>Societe Generale</c:v>
                </c:pt>
                <c:pt idx="32">
                  <c:v>Standard Chartered</c:v>
                </c:pt>
                <c:pt idx="33">
                  <c:v>Swedbank</c:v>
                </c:pt>
                <c:pt idx="34">
                  <c:v>Unicredit</c:v>
                </c:pt>
              </c:strCache>
            </c:strRef>
          </c:cat>
          <c:val>
            <c:numRef>
              <c:f>'Summary - 2016'!$M$7:$M$41</c:f>
              <c:numCache>
                <c:formatCode>###\ ###\ ###\ ###\ ##0</c:formatCode>
                <c:ptCount val="35"/>
                <c:pt idx="0">
                  <c:v>1210412.4509999999</c:v>
                </c:pt>
                <c:pt idx="1">
                  <c:v>74822.247000000003</c:v>
                </c:pt>
                <c:pt idx="2">
                  <c:v>30374642.999468159</c:v>
                </c:pt>
                <c:pt idx="3">
                  <c:v>1076728.013</c:v>
                </c:pt>
                <c:pt idx="4">
                  <c:v>2132941.361</c:v>
                </c:pt>
                <c:pt idx="5">
                  <c:v>354136.516</c:v>
                </c:pt>
                <c:pt idx="6">
                  <c:v>21550965.472576514</c:v>
                </c:pt>
                <c:pt idx="7">
                  <c:v>8915294</c:v>
                </c:pt>
                <c:pt idx="8">
                  <c:v>3811392</c:v>
                </c:pt>
                <c:pt idx="9">
                  <c:v>13362356.9685973</c:v>
                </c:pt>
                <c:pt idx="10">
                  <c:v>456029.15600000002</c:v>
                </c:pt>
                <c:pt idx="11">
                  <c:v>4267053.2363790553</c:v>
                </c:pt>
                <c:pt idx="12">
                  <c:v>35908873.179272801</c:v>
                </c:pt>
                <c:pt idx="13">
                  <c:v>571733.92759690795</c:v>
                </c:pt>
                <c:pt idx="14">
                  <c:v>1161857.8907339999</c:v>
                </c:pt>
                <c:pt idx="15">
                  <c:v>221619.96059999999</c:v>
                </c:pt>
                <c:pt idx="16">
                  <c:v>410405.48459797859</c:v>
                </c:pt>
                <c:pt idx="17">
                  <c:v>18444765.762508031</c:v>
                </c:pt>
                <c:pt idx="18">
                  <c:v>3882232</c:v>
                </c:pt>
                <c:pt idx="19">
                  <c:v>2478529.3319999999</c:v>
                </c:pt>
                <c:pt idx="20">
                  <c:v>544472.54321949766</c:v>
                </c:pt>
                <c:pt idx="21">
                  <c:v>459649.94900000002</c:v>
                </c:pt>
                <c:pt idx="22">
                  <c:v>1530542.7688322691</c:v>
                </c:pt>
                <c:pt idx="23">
                  <c:v>4829245.018287288</c:v>
                </c:pt>
                <c:pt idx="24">
                  <c:v>230383.05817872082</c:v>
                </c:pt>
                <c:pt idx="25">
                  <c:v>6779147.3269999996</c:v>
                </c:pt>
                <c:pt idx="26">
                  <c:v>3522004.2517560003</c:v>
                </c:pt>
                <c:pt idx="27">
                  <c:v>22925042.221980996</c:v>
                </c:pt>
                <c:pt idx="28">
                  <c:v>100985.602</c:v>
                </c:pt>
                <c:pt idx="29">
                  <c:v>4462737.2755114902</c:v>
                </c:pt>
                <c:pt idx="30">
                  <c:v>1894919.240593035</c:v>
                </c:pt>
                <c:pt idx="31">
                  <c:v>15487488.962907</c:v>
                </c:pt>
                <c:pt idx="32">
                  <c:v>5312930.4611745598</c:v>
                </c:pt>
                <c:pt idx="33">
                  <c:v>729827.05850171892</c:v>
                </c:pt>
                <c:pt idx="34">
                  <c:v>2186154.7250000001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-100"/>
        <c:axId val="84059264"/>
        <c:axId val="80877440"/>
      </c:barChart>
      <c:catAx>
        <c:axId val="788945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1620000"/>
          <a:lstStyle/>
          <a:p>
            <a:pPr>
              <a:defRPr sz="800"/>
            </a:pPr>
            <a:endParaRPr lang="en-US"/>
          </a:p>
        </c:txPr>
        <c:crossAx val="80875520"/>
        <c:crosses val="autoZero"/>
        <c:auto val="1"/>
        <c:lblAlgn val="ctr"/>
        <c:lblOffset val="100"/>
        <c:noMultiLvlLbl val="0"/>
      </c:catAx>
      <c:valAx>
        <c:axId val="80875520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78894592"/>
        <c:crosses val="autoZero"/>
        <c:crossBetween val="between"/>
        <c:majorUnit val="20000"/>
        <c:dispUnits>
          <c:builtInUnit val="thousands"/>
          <c:dispUnitsLbl>
            <c:layout>
              <c:manualLayout>
                <c:xMode val="edge"/>
                <c:yMode val="edge"/>
                <c:x val="2.0670746527777777E-2"/>
                <c:y val="3.5260416666666665E-3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GB"/>
                    <a:t> 10^9 Euros</a:t>
                  </a:r>
                </a:p>
              </c:rich>
            </c:tx>
          </c:dispUnitsLbl>
        </c:dispUnits>
      </c:valAx>
      <c:valAx>
        <c:axId val="80877440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GB"/>
                  <a:t>10</a:t>
                </a:r>
                <a:r>
                  <a:rPr lang="en-GB" sz="1000" b="1" i="0" u="none" strike="noStrike" baseline="0">
                    <a:effectLst/>
                  </a:rPr>
                  <a:t>^12 Euros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4547547008547006"/>
              <c:y val="1.4604938271604937E-3"/>
            </c:manualLayout>
          </c:layout>
          <c:overlay val="0"/>
        </c:title>
        <c:numFmt formatCode="###\ ###\ ###\ ###\ ##0" sourceLinked="1"/>
        <c:majorTickMark val="out"/>
        <c:minorTickMark val="none"/>
        <c:tickLblPos val="nextTo"/>
        <c:crossAx val="84059264"/>
        <c:crosses val="max"/>
        <c:crossBetween val="between"/>
        <c:dispUnits>
          <c:builtInUnit val="millions"/>
        </c:dispUnits>
      </c:valAx>
      <c:catAx>
        <c:axId val="84059264"/>
        <c:scaling>
          <c:orientation val="minMax"/>
        </c:scaling>
        <c:delete val="1"/>
        <c:axPos val="b"/>
        <c:majorTickMark val="out"/>
        <c:minorTickMark val="none"/>
        <c:tickLblPos val="nextTo"/>
        <c:crossAx val="80877440"/>
        <c:crosses val="autoZero"/>
        <c:auto val="1"/>
        <c:lblAlgn val="ctr"/>
        <c:lblOffset val="100"/>
        <c:noMultiLvlLbl val="0"/>
      </c:cat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897292553169372E-2"/>
          <c:y val="8.4651851851851853E-2"/>
          <c:w val="0.95648094305169062"/>
          <c:h val="0.620568209876543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'Summary - 2016'!$P$6</c:f>
              <c:strCache>
                <c:ptCount val="1"/>
                <c:pt idx="0">
                  <c:v>Cross-jurisdictional claims</c:v>
                </c:pt>
              </c:strCache>
            </c:strRef>
          </c:tx>
          <c:invertIfNegative val="0"/>
          <c:dLbls>
            <c:delete val="1"/>
          </c:dLbls>
          <c:cat>
            <c:strRef>
              <c:f>'Summary - 2016'!$E$7:$E$41</c:f>
              <c:strCache>
                <c:ptCount val="35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HSBC</c:v>
                </c:pt>
                <c:pt idx="18">
                  <c:v>ING</c:v>
                </c:pt>
                <c:pt idx="19">
                  <c:v>Intesa Sanpaolo</c:v>
                </c:pt>
                <c:pt idx="20">
                  <c:v>KBC</c:v>
                </c:pt>
                <c:pt idx="21">
                  <c:v>La Caixa</c:v>
                </c:pt>
                <c:pt idx="22">
                  <c:v>LBBW</c:v>
                </c:pt>
                <c:pt idx="23">
                  <c:v>Lloyds</c:v>
                </c:pt>
                <c:pt idx="24">
                  <c:v>Nationwide</c:v>
                </c:pt>
                <c:pt idx="25">
                  <c:v>Nordea</c:v>
                </c:pt>
                <c:pt idx="26">
                  <c:v>Rabobank</c:v>
                </c:pt>
                <c:pt idx="27">
                  <c:v>RBS</c:v>
                </c:pt>
                <c:pt idx="28">
                  <c:v>Sabadell</c:v>
                </c:pt>
                <c:pt idx="29">
                  <c:v>Santander</c:v>
                </c:pt>
                <c:pt idx="30">
                  <c:v>SEB</c:v>
                </c:pt>
                <c:pt idx="31">
                  <c:v>Societe Generale</c:v>
                </c:pt>
                <c:pt idx="32">
                  <c:v>Standard Chartered</c:v>
                </c:pt>
                <c:pt idx="33">
                  <c:v>Swedbank</c:v>
                </c:pt>
                <c:pt idx="34">
                  <c:v>Unicredit</c:v>
                </c:pt>
              </c:strCache>
            </c:strRef>
          </c:cat>
          <c:val>
            <c:numRef>
              <c:f>'Summary - 2016'!$P$7:$P$41</c:f>
              <c:numCache>
                <c:formatCode>###\ ###\ ###\ ###\ ##0</c:formatCode>
                <c:ptCount val="35"/>
                <c:pt idx="0">
                  <c:v>119555.758</c:v>
                </c:pt>
                <c:pt idx="1">
                  <c:v>25208.921999999999</c:v>
                </c:pt>
                <c:pt idx="2">
                  <c:v>734604.87276398402</c:v>
                </c:pt>
                <c:pt idx="3">
                  <c:v>31099.23</c:v>
                </c:pt>
                <c:pt idx="4">
                  <c:v>373789.12599999999</c:v>
                </c:pt>
                <c:pt idx="5">
                  <c:v>12815.691999999999</c:v>
                </c:pt>
                <c:pt idx="6">
                  <c:v>1008274.4889999999</c:v>
                </c:pt>
                <c:pt idx="7">
                  <c:v>208648.49654218115</c:v>
                </c:pt>
                <c:pt idx="8">
                  <c:v>207292</c:v>
                </c:pt>
                <c:pt idx="9">
                  <c:v>355189.83934908989</c:v>
                </c:pt>
                <c:pt idx="10">
                  <c:v>90872.956477</c:v>
                </c:pt>
                <c:pt idx="11">
                  <c:v>175397.48988883462</c:v>
                </c:pt>
                <c:pt idx="12">
                  <c:v>765481.46299999999</c:v>
                </c:pt>
                <c:pt idx="13">
                  <c:v>109388.639752524</c:v>
                </c:pt>
                <c:pt idx="14">
                  <c:v>91717.195909999995</c:v>
                </c:pt>
                <c:pt idx="15">
                  <c:v>107440.166</c:v>
                </c:pt>
                <c:pt idx="16">
                  <c:v>107738.88559289659</c:v>
                </c:pt>
                <c:pt idx="17">
                  <c:v>1409115.4608364399</c:v>
                </c:pt>
                <c:pt idx="18">
                  <c:v>715710</c:v>
                </c:pt>
                <c:pt idx="19">
                  <c:v>150583.53663800002</c:v>
                </c:pt>
                <c:pt idx="20">
                  <c:v>109766.189253</c:v>
                </c:pt>
                <c:pt idx="21">
                  <c:v>20287.823</c:v>
                </c:pt>
                <c:pt idx="22">
                  <c:v>66817.359557000003</c:v>
                </c:pt>
                <c:pt idx="23">
                  <c:v>64297.227214800005</c:v>
                </c:pt>
                <c:pt idx="24">
                  <c:v>5788.5024173760003</c:v>
                </c:pt>
                <c:pt idx="25">
                  <c:v>357942</c:v>
                </c:pt>
                <c:pt idx="26">
                  <c:v>244747</c:v>
                </c:pt>
                <c:pt idx="27">
                  <c:v>222017.566386552</c:v>
                </c:pt>
                <c:pt idx="28">
                  <c:v>49380.752999999997</c:v>
                </c:pt>
                <c:pt idx="29">
                  <c:v>901086.90955600014</c:v>
                </c:pt>
                <c:pt idx="30">
                  <c:v>99783.489516490954</c:v>
                </c:pt>
                <c:pt idx="31">
                  <c:v>471895.94982400001</c:v>
                </c:pt>
                <c:pt idx="32">
                  <c:v>448141.82539523643</c:v>
                </c:pt>
                <c:pt idx="33">
                  <c:v>18233.958312791267</c:v>
                </c:pt>
                <c:pt idx="34">
                  <c:v>446931.35375300003</c:v>
                </c:pt>
              </c:numCache>
            </c:numRef>
          </c:val>
        </c:ser>
        <c:ser>
          <c:idx val="1"/>
          <c:order val="1"/>
          <c:tx>
            <c:strRef>
              <c:f>'Summary - 2016'!$Q$6</c:f>
              <c:strCache>
                <c:ptCount val="1"/>
                <c:pt idx="0">
                  <c:v>Cross-jurisdictional liabilities</c:v>
                </c:pt>
              </c:strCache>
            </c:strRef>
          </c:tx>
          <c:invertIfNegative val="0"/>
          <c:dLbls>
            <c:delete val="1"/>
          </c:dLbls>
          <c:cat>
            <c:strRef>
              <c:f>'Summary - 2016'!$E$7:$E$41</c:f>
              <c:strCache>
                <c:ptCount val="35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HSBC</c:v>
                </c:pt>
                <c:pt idx="18">
                  <c:v>ING</c:v>
                </c:pt>
                <c:pt idx="19">
                  <c:v>Intesa Sanpaolo</c:v>
                </c:pt>
                <c:pt idx="20">
                  <c:v>KBC</c:v>
                </c:pt>
                <c:pt idx="21">
                  <c:v>La Caixa</c:v>
                </c:pt>
                <c:pt idx="22">
                  <c:v>LBBW</c:v>
                </c:pt>
                <c:pt idx="23">
                  <c:v>Lloyds</c:v>
                </c:pt>
                <c:pt idx="24">
                  <c:v>Nationwide</c:v>
                </c:pt>
                <c:pt idx="25">
                  <c:v>Nordea</c:v>
                </c:pt>
                <c:pt idx="26">
                  <c:v>Rabobank</c:v>
                </c:pt>
                <c:pt idx="27">
                  <c:v>RBS</c:v>
                </c:pt>
                <c:pt idx="28">
                  <c:v>Sabadell</c:v>
                </c:pt>
                <c:pt idx="29">
                  <c:v>Santander</c:v>
                </c:pt>
                <c:pt idx="30">
                  <c:v>SEB</c:v>
                </c:pt>
                <c:pt idx="31">
                  <c:v>Societe Generale</c:v>
                </c:pt>
                <c:pt idx="32">
                  <c:v>Standard Chartered</c:v>
                </c:pt>
                <c:pt idx="33">
                  <c:v>Swedbank</c:v>
                </c:pt>
                <c:pt idx="34">
                  <c:v>Unicredit</c:v>
                </c:pt>
              </c:strCache>
            </c:strRef>
          </c:cat>
          <c:val>
            <c:numRef>
              <c:f>'Summary - 2016'!$Q$7:$Q$41</c:f>
              <c:numCache>
                <c:formatCode>###\ ###\ ###\ ###\ ##0</c:formatCode>
                <c:ptCount val="35"/>
                <c:pt idx="0">
                  <c:v>119782.78599999999</c:v>
                </c:pt>
                <c:pt idx="1">
                  <c:v>7443.0770000000002</c:v>
                </c:pt>
                <c:pt idx="2">
                  <c:v>565625.21896279207</c:v>
                </c:pt>
                <c:pt idx="3">
                  <c:v>8173.1419999999998</c:v>
                </c:pt>
                <c:pt idx="4">
                  <c:v>379645.30599109159</c:v>
                </c:pt>
                <c:pt idx="5">
                  <c:v>21048.268</c:v>
                </c:pt>
                <c:pt idx="6">
                  <c:v>843713.14580540033</c:v>
                </c:pt>
                <c:pt idx="7">
                  <c:v>118952.35145900003</c:v>
                </c:pt>
                <c:pt idx="8">
                  <c:v>106954</c:v>
                </c:pt>
                <c:pt idx="9">
                  <c:v>191928.24368853381</c:v>
                </c:pt>
                <c:pt idx="10">
                  <c:v>65321.355956841791</c:v>
                </c:pt>
                <c:pt idx="11">
                  <c:v>183943.47879755241</c:v>
                </c:pt>
                <c:pt idx="12">
                  <c:v>550417.95299999998</c:v>
                </c:pt>
                <c:pt idx="13">
                  <c:v>81292.779905509218</c:v>
                </c:pt>
                <c:pt idx="14">
                  <c:v>32165.731867999999</c:v>
                </c:pt>
                <c:pt idx="15">
                  <c:v>88667.084394730002</c:v>
                </c:pt>
                <c:pt idx="16">
                  <c:v>55828.485836011401</c:v>
                </c:pt>
                <c:pt idx="17">
                  <c:v>1261987.0505182156</c:v>
                </c:pt>
                <c:pt idx="18">
                  <c:v>617740</c:v>
                </c:pt>
                <c:pt idx="19">
                  <c:v>113146.22535300002</c:v>
                </c:pt>
                <c:pt idx="20">
                  <c:v>149513.92055400001</c:v>
                </c:pt>
                <c:pt idx="21">
                  <c:v>17917.523000000001</c:v>
                </c:pt>
                <c:pt idx="22">
                  <c:v>35000.588192000003</c:v>
                </c:pt>
                <c:pt idx="23">
                  <c:v>118907.239124976</c:v>
                </c:pt>
                <c:pt idx="24">
                  <c:v>8613.8400959814771</c:v>
                </c:pt>
                <c:pt idx="25">
                  <c:v>344864</c:v>
                </c:pt>
                <c:pt idx="26">
                  <c:v>129242</c:v>
                </c:pt>
                <c:pt idx="27">
                  <c:v>173088.60285372002</c:v>
                </c:pt>
                <c:pt idx="28">
                  <c:v>51933.904060492932</c:v>
                </c:pt>
                <c:pt idx="29">
                  <c:v>805468.11996936682</c:v>
                </c:pt>
                <c:pt idx="30">
                  <c:v>165949.02373409472</c:v>
                </c:pt>
                <c:pt idx="31">
                  <c:v>397323.779744</c:v>
                </c:pt>
                <c:pt idx="32">
                  <c:v>478396.17125734471</c:v>
                </c:pt>
                <c:pt idx="33">
                  <c:v>34083.009627162821</c:v>
                </c:pt>
                <c:pt idx="34">
                  <c:v>357564.799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59872"/>
        <c:axId val="99558912"/>
      </c:barChart>
      <c:catAx>
        <c:axId val="841598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1500000"/>
          <a:lstStyle/>
          <a:p>
            <a:pPr>
              <a:defRPr sz="800"/>
            </a:pPr>
            <a:endParaRPr lang="en-US"/>
          </a:p>
        </c:txPr>
        <c:crossAx val="99558912"/>
        <c:crosses val="autoZero"/>
        <c:auto val="1"/>
        <c:lblAlgn val="ctr"/>
        <c:lblOffset val="100"/>
        <c:noMultiLvlLbl val="0"/>
      </c:catAx>
      <c:valAx>
        <c:axId val="99558912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##\ ###\ ##0" sourceLinked="0"/>
        <c:majorTickMark val="out"/>
        <c:minorTickMark val="none"/>
        <c:tickLblPos val="nextTo"/>
        <c:crossAx val="84159872"/>
        <c:crosses val="autoZero"/>
        <c:crossBetween val="between"/>
        <c:dispUnits>
          <c:builtInUnit val="thousands"/>
        </c:dispUnits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897292553169372E-2"/>
          <c:y val="0.11698993055555555"/>
          <c:w val="0.92067205128205132"/>
          <c:h val="0.63166882716049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'Summary - 2016'!$K$6</c:f>
              <c:strCache>
                <c:ptCount val="1"/>
                <c:pt idx="0">
                  <c:v>Assets under custody</c:v>
                </c:pt>
              </c:strCache>
            </c:strRef>
          </c:tx>
          <c:invertIfNegative val="0"/>
          <c:cat>
            <c:strRef>
              <c:f>'Summary - 2016'!$E$7:$E$42</c:f>
              <c:strCache>
                <c:ptCount val="35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HSBC</c:v>
                </c:pt>
                <c:pt idx="18">
                  <c:v>ING</c:v>
                </c:pt>
                <c:pt idx="19">
                  <c:v>Intesa Sanpaolo</c:v>
                </c:pt>
                <c:pt idx="20">
                  <c:v>KBC</c:v>
                </c:pt>
                <c:pt idx="21">
                  <c:v>La Caixa</c:v>
                </c:pt>
                <c:pt idx="22">
                  <c:v>LBBW</c:v>
                </c:pt>
                <c:pt idx="23">
                  <c:v>Lloyds</c:v>
                </c:pt>
                <c:pt idx="24">
                  <c:v>Nationwide</c:v>
                </c:pt>
                <c:pt idx="25">
                  <c:v>Nordea</c:v>
                </c:pt>
                <c:pt idx="26">
                  <c:v>Rabobank</c:v>
                </c:pt>
                <c:pt idx="27">
                  <c:v>RBS</c:v>
                </c:pt>
                <c:pt idx="28">
                  <c:v>Sabadell</c:v>
                </c:pt>
                <c:pt idx="29">
                  <c:v>Santander</c:v>
                </c:pt>
                <c:pt idx="30">
                  <c:v>SEB</c:v>
                </c:pt>
                <c:pt idx="31">
                  <c:v>Societe Generale</c:v>
                </c:pt>
                <c:pt idx="32">
                  <c:v>Standard Chartered</c:v>
                </c:pt>
                <c:pt idx="33">
                  <c:v>Swedbank</c:v>
                </c:pt>
                <c:pt idx="34">
                  <c:v>Unicredit</c:v>
                </c:pt>
              </c:strCache>
            </c:strRef>
          </c:cat>
          <c:val>
            <c:numRef>
              <c:f>'Summary - 2016'!$K$7:$K$41</c:f>
              <c:numCache>
                <c:formatCode>###\ ###\ ###\ ###\ ##0</c:formatCode>
                <c:ptCount val="35"/>
                <c:pt idx="0">
                  <c:v>177147.43599999999</c:v>
                </c:pt>
                <c:pt idx="1">
                  <c:v>184314.89300000001</c:v>
                </c:pt>
                <c:pt idx="2">
                  <c:v>139322.10520472718</c:v>
                </c:pt>
                <c:pt idx="3">
                  <c:v>89008.591</c:v>
                </c:pt>
                <c:pt idx="4">
                  <c:v>680291.81</c:v>
                </c:pt>
                <c:pt idx="5">
                  <c:v>35085</c:v>
                </c:pt>
                <c:pt idx="6">
                  <c:v>5060144.1155079864</c:v>
                </c:pt>
                <c:pt idx="7">
                  <c:v>87736.266000000003</c:v>
                </c:pt>
                <c:pt idx="8">
                  <c:v>279460.95760973997</c:v>
                </c:pt>
                <c:pt idx="9">
                  <c:v>2522000</c:v>
                </c:pt>
                <c:pt idx="10">
                  <c:v>316423.18663156999</c:v>
                </c:pt>
                <c:pt idx="11">
                  <c:v>142483.11568320153</c:v>
                </c:pt>
                <c:pt idx="12">
                  <c:v>2893273.5783160799</c:v>
                </c:pt>
                <c:pt idx="13">
                  <c:v>146814.43453200001</c:v>
                </c:pt>
                <c:pt idx="14">
                  <c:v>869750.75627200003</c:v>
                </c:pt>
                <c:pt idx="15">
                  <c:v>182523.36199999999</c:v>
                </c:pt>
                <c:pt idx="16">
                  <c:v>202462.25749211441</c:v>
                </c:pt>
                <c:pt idx="17">
                  <c:v>5933612.5595501158</c:v>
                </c:pt>
                <c:pt idx="18">
                  <c:v>185573</c:v>
                </c:pt>
                <c:pt idx="19">
                  <c:v>370221.07199999999</c:v>
                </c:pt>
                <c:pt idx="20">
                  <c:v>234681.19994121412</c:v>
                </c:pt>
                <c:pt idx="21">
                  <c:v>87883.875976390002</c:v>
                </c:pt>
                <c:pt idx="22">
                  <c:v>283330.43788097997</c:v>
                </c:pt>
                <c:pt idx="23">
                  <c:v>13182.975541752001</c:v>
                </c:pt>
                <c:pt idx="24">
                  <c:v>0</c:v>
                </c:pt>
                <c:pt idx="25">
                  <c:v>711000</c:v>
                </c:pt>
                <c:pt idx="26">
                  <c:v>214</c:v>
                </c:pt>
                <c:pt idx="27">
                  <c:v>24328.996237679999</c:v>
                </c:pt>
                <c:pt idx="28">
                  <c:v>57347.5982</c:v>
                </c:pt>
                <c:pt idx="29">
                  <c:v>949753</c:v>
                </c:pt>
                <c:pt idx="30">
                  <c:v>718043.57624568697</c:v>
                </c:pt>
                <c:pt idx="31">
                  <c:v>2433937.2325820001</c:v>
                </c:pt>
                <c:pt idx="32">
                  <c:v>818618.63188031642</c:v>
                </c:pt>
                <c:pt idx="33">
                  <c:v>184698.20255751495</c:v>
                </c:pt>
                <c:pt idx="34">
                  <c:v>442347.516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6"/>
        <c:overlap val="-100"/>
        <c:axId val="356737024"/>
        <c:axId val="356761984"/>
      </c:barChart>
      <c:barChart>
        <c:barDir val="col"/>
        <c:grouping val="clustered"/>
        <c:varyColors val="0"/>
        <c:ser>
          <c:idx val="0"/>
          <c:order val="1"/>
          <c:invertIfNegative val="0"/>
          <c:cat>
            <c:strRef>
              <c:f>'Summary - 2016'!$E$7:$E$41</c:f>
              <c:strCache>
                <c:ptCount val="35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HSBC</c:v>
                </c:pt>
                <c:pt idx="18">
                  <c:v>ING</c:v>
                </c:pt>
                <c:pt idx="19">
                  <c:v>Intesa Sanpaolo</c:v>
                </c:pt>
                <c:pt idx="20">
                  <c:v>KBC</c:v>
                </c:pt>
                <c:pt idx="21">
                  <c:v>La Caixa</c:v>
                </c:pt>
                <c:pt idx="22">
                  <c:v>LBBW</c:v>
                </c:pt>
                <c:pt idx="23">
                  <c:v>Lloyds</c:v>
                </c:pt>
                <c:pt idx="24">
                  <c:v>Nationwide</c:v>
                </c:pt>
                <c:pt idx="25">
                  <c:v>Nordea</c:v>
                </c:pt>
                <c:pt idx="26">
                  <c:v>Rabobank</c:v>
                </c:pt>
                <c:pt idx="27">
                  <c:v>RBS</c:v>
                </c:pt>
                <c:pt idx="28">
                  <c:v>Sabadell</c:v>
                </c:pt>
                <c:pt idx="29">
                  <c:v>Santander</c:v>
                </c:pt>
                <c:pt idx="30">
                  <c:v>SEB</c:v>
                </c:pt>
                <c:pt idx="31">
                  <c:v>Societe Generale</c:v>
                </c:pt>
                <c:pt idx="32">
                  <c:v>Standard Chartered</c:v>
                </c:pt>
                <c:pt idx="33">
                  <c:v>Swedbank</c:v>
                </c:pt>
                <c:pt idx="34">
                  <c:v>Unicredit</c:v>
                </c:pt>
              </c:strCache>
            </c:strRef>
          </c:cat>
          <c:val>
            <c:numRef>
              <c:f>'Summary - 2015'!$R$7:$R$42</c:f>
              <c:numCache>
                <c:formatCode>General</c:formatCode>
                <c:ptCount val="36"/>
              </c:numCache>
            </c:numRef>
          </c:val>
        </c:ser>
        <c:ser>
          <c:idx val="2"/>
          <c:order val="2"/>
          <c:tx>
            <c:v>Underwriting activity (RHS)</c:v>
          </c:tx>
          <c:invertIfNegative val="0"/>
          <c:cat>
            <c:strRef>
              <c:f>'Summary - 2016'!$E$7:$E$41</c:f>
              <c:strCache>
                <c:ptCount val="35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HSBC</c:v>
                </c:pt>
                <c:pt idx="18">
                  <c:v>ING</c:v>
                </c:pt>
                <c:pt idx="19">
                  <c:v>Intesa Sanpaolo</c:v>
                </c:pt>
                <c:pt idx="20">
                  <c:v>KBC</c:v>
                </c:pt>
                <c:pt idx="21">
                  <c:v>La Caixa</c:v>
                </c:pt>
                <c:pt idx="22">
                  <c:v>LBBW</c:v>
                </c:pt>
                <c:pt idx="23">
                  <c:v>Lloyds</c:v>
                </c:pt>
                <c:pt idx="24">
                  <c:v>Nationwide</c:v>
                </c:pt>
                <c:pt idx="25">
                  <c:v>Nordea</c:v>
                </c:pt>
                <c:pt idx="26">
                  <c:v>Rabobank</c:v>
                </c:pt>
                <c:pt idx="27">
                  <c:v>RBS</c:v>
                </c:pt>
                <c:pt idx="28">
                  <c:v>Sabadell</c:v>
                </c:pt>
                <c:pt idx="29">
                  <c:v>Santander</c:v>
                </c:pt>
                <c:pt idx="30">
                  <c:v>SEB</c:v>
                </c:pt>
                <c:pt idx="31">
                  <c:v>Societe Generale</c:v>
                </c:pt>
                <c:pt idx="32">
                  <c:v>Standard Chartered</c:v>
                </c:pt>
                <c:pt idx="33">
                  <c:v>Swedbank</c:v>
                </c:pt>
                <c:pt idx="34">
                  <c:v>Unicredit</c:v>
                </c:pt>
              </c:strCache>
            </c:strRef>
          </c:cat>
          <c:val>
            <c:numRef>
              <c:f>'Summary - 2016'!$L$7:$L$41</c:f>
              <c:numCache>
                <c:formatCode>###\ ###\ ###\ ###\ ##0</c:formatCode>
                <c:ptCount val="35"/>
                <c:pt idx="0">
                  <c:v>6540.3410000000003</c:v>
                </c:pt>
                <c:pt idx="1">
                  <c:v>0</c:v>
                </c:pt>
                <c:pt idx="2">
                  <c:v>296172.00820517883</c:v>
                </c:pt>
                <c:pt idx="3">
                  <c:v>9686.3269999999993</c:v>
                </c:pt>
                <c:pt idx="4">
                  <c:v>27500.6</c:v>
                </c:pt>
                <c:pt idx="5">
                  <c:v>1048.288</c:v>
                </c:pt>
                <c:pt idx="6">
                  <c:v>162370.47154237729</c:v>
                </c:pt>
                <c:pt idx="7">
                  <c:v>38350.042926460002</c:v>
                </c:pt>
                <c:pt idx="8">
                  <c:v>33631</c:v>
                </c:pt>
                <c:pt idx="9">
                  <c:v>72429.394829372031</c:v>
                </c:pt>
                <c:pt idx="10">
                  <c:v>2755</c:v>
                </c:pt>
                <c:pt idx="11">
                  <c:v>17875.597576390945</c:v>
                </c:pt>
                <c:pt idx="12">
                  <c:v>247190</c:v>
                </c:pt>
                <c:pt idx="13">
                  <c:v>18021.383794164598</c:v>
                </c:pt>
                <c:pt idx="14">
                  <c:v>29216.93</c:v>
                </c:pt>
                <c:pt idx="15">
                  <c:v>30</c:v>
                </c:pt>
                <c:pt idx="16">
                  <c:v>8664.4037029088086</c:v>
                </c:pt>
                <c:pt idx="17">
                  <c:v>211874.19166687079</c:v>
                </c:pt>
                <c:pt idx="18">
                  <c:v>41918</c:v>
                </c:pt>
                <c:pt idx="19">
                  <c:v>25465.351999999999</c:v>
                </c:pt>
                <c:pt idx="20">
                  <c:v>472</c:v>
                </c:pt>
                <c:pt idx="21">
                  <c:v>15</c:v>
                </c:pt>
                <c:pt idx="22">
                  <c:v>26149.901000000002</c:v>
                </c:pt>
                <c:pt idx="23">
                  <c:v>31568.128195488</c:v>
                </c:pt>
                <c:pt idx="24">
                  <c:v>0</c:v>
                </c:pt>
                <c:pt idx="25">
                  <c:v>59403.542000000001</c:v>
                </c:pt>
                <c:pt idx="26">
                  <c:v>10054</c:v>
                </c:pt>
                <c:pt idx="27">
                  <c:v>57081.870764914282</c:v>
                </c:pt>
                <c:pt idx="28">
                  <c:v>1618.7</c:v>
                </c:pt>
                <c:pt idx="29">
                  <c:v>45583.358967577231</c:v>
                </c:pt>
                <c:pt idx="30">
                  <c:v>5972.4232385707219</c:v>
                </c:pt>
                <c:pt idx="31">
                  <c:v>110129.06</c:v>
                </c:pt>
                <c:pt idx="32">
                  <c:v>30598.140589086001</c:v>
                </c:pt>
                <c:pt idx="33">
                  <c:v>377.26773265629998</c:v>
                </c:pt>
                <c:pt idx="34">
                  <c:v>57262.522767994669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overlap val="-100"/>
        <c:axId val="358807040"/>
        <c:axId val="356767616"/>
      </c:barChart>
      <c:catAx>
        <c:axId val="3567370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1620000"/>
          <a:lstStyle/>
          <a:p>
            <a:pPr>
              <a:defRPr sz="800"/>
            </a:pPr>
            <a:endParaRPr lang="en-US"/>
          </a:p>
        </c:txPr>
        <c:crossAx val="356761984"/>
        <c:crosses val="autoZero"/>
        <c:auto val="1"/>
        <c:lblAlgn val="ctr"/>
        <c:lblOffset val="100"/>
        <c:noMultiLvlLbl val="0"/>
      </c:catAx>
      <c:valAx>
        <c:axId val="356761984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##\ ###\ ##0" sourceLinked="0"/>
        <c:majorTickMark val="out"/>
        <c:minorTickMark val="none"/>
        <c:tickLblPos val="nextTo"/>
        <c:crossAx val="3567370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0670746527777777E-2"/>
                <c:y val="3.5260416666666665E-3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GB"/>
                    <a:t> 10^9 Euros</a:t>
                  </a:r>
                </a:p>
              </c:rich>
            </c:tx>
          </c:dispUnitsLbl>
        </c:dispUnits>
      </c:valAx>
      <c:valAx>
        <c:axId val="356767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58807040"/>
        <c:crosses val="max"/>
        <c:crossBetween val="between"/>
        <c:dispUnits>
          <c:builtInUnit val="thousands"/>
        </c:dispUnits>
      </c:valAx>
      <c:catAx>
        <c:axId val="358807040"/>
        <c:scaling>
          <c:orientation val="minMax"/>
        </c:scaling>
        <c:delete val="1"/>
        <c:axPos val="b"/>
        <c:majorTickMark val="out"/>
        <c:minorTickMark val="none"/>
        <c:tickLblPos val="nextTo"/>
        <c:crossAx val="356767616"/>
        <c:crosses val="autoZero"/>
        <c:auto val="1"/>
        <c:lblAlgn val="ctr"/>
        <c:lblOffset val="100"/>
        <c:noMultiLvlLbl val="0"/>
      </c:catAx>
    </c:plotArea>
    <c:legend>
      <c:legendPos val="t"/>
      <c:legendEntry>
        <c:idx val="1"/>
        <c:delete val="1"/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982735042735037E-2"/>
          <c:y val="0.11698993055555555"/>
          <c:w val="0.95540709401709401"/>
          <c:h val="0.6329246913580246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'Summary - 2016'!$J$6</c:f>
              <c:strCache>
                <c:ptCount val="1"/>
                <c:pt idx="0">
                  <c:v>Payments activity 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'Summary - 2016'!$E$7:$E$41</c:f>
              <c:strCache>
                <c:ptCount val="35"/>
                <c:pt idx="0">
                  <c:v>ABN Amro</c:v>
                </c:pt>
                <c:pt idx="1">
                  <c:v>Banque Postale</c:v>
                </c:pt>
                <c:pt idx="2">
                  <c:v>Barclays</c:v>
                </c:pt>
                <c:pt idx="3">
                  <c:v>Bayern LB</c:v>
                </c:pt>
                <c:pt idx="4">
                  <c:v>BBVA</c:v>
                </c:pt>
                <c:pt idx="5">
                  <c:v>BFA</c:v>
                </c:pt>
                <c:pt idx="6">
                  <c:v>BNP Paribas</c:v>
                </c:pt>
                <c:pt idx="7">
                  <c:v>BPCE</c:v>
                </c:pt>
                <c:pt idx="8">
                  <c:v>Commerzbank</c:v>
                </c:pt>
                <c:pt idx="9">
                  <c:v>Credit Agricole</c:v>
                </c:pt>
                <c:pt idx="10">
                  <c:v>Credit Mutuel</c:v>
                </c:pt>
                <c:pt idx="11">
                  <c:v>Danske Bank</c:v>
                </c:pt>
                <c:pt idx="12">
                  <c:v>Deutsche Bank</c:v>
                </c:pt>
                <c:pt idx="13">
                  <c:v>DNB</c:v>
                </c:pt>
                <c:pt idx="14">
                  <c:v>DZ Bank</c:v>
                </c:pt>
                <c:pt idx="15">
                  <c:v>Erste Group</c:v>
                </c:pt>
                <c:pt idx="16">
                  <c:v>Handelsbanken</c:v>
                </c:pt>
                <c:pt idx="17">
                  <c:v>HSBC</c:v>
                </c:pt>
                <c:pt idx="18">
                  <c:v>ING</c:v>
                </c:pt>
                <c:pt idx="19">
                  <c:v>Intesa Sanpaolo</c:v>
                </c:pt>
                <c:pt idx="20">
                  <c:v>KBC</c:v>
                </c:pt>
                <c:pt idx="21">
                  <c:v>La Caixa</c:v>
                </c:pt>
                <c:pt idx="22">
                  <c:v>LBBW</c:v>
                </c:pt>
                <c:pt idx="23">
                  <c:v>Lloyds</c:v>
                </c:pt>
                <c:pt idx="24">
                  <c:v>Nationwide</c:v>
                </c:pt>
                <c:pt idx="25">
                  <c:v>Nordea</c:v>
                </c:pt>
                <c:pt idx="26">
                  <c:v>Rabobank</c:v>
                </c:pt>
                <c:pt idx="27">
                  <c:v>RBS</c:v>
                </c:pt>
                <c:pt idx="28">
                  <c:v>Sabadell</c:v>
                </c:pt>
                <c:pt idx="29">
                  <c:v>Santander</c:v>
                </c:pt>
                <c:pt idx="30">
                  <c:v>SEB</c:v>
                </c:pt>
                <c:pt idx="31">
                  <c:v>Societe Generale</c:v>
                </c:pt>
                <c:pt idx="32">
                  <c:v>Standard Chartered</c:v>
                </c:pt>
                <c:pt idx="33">
                  <c:v>Swedbank</c:v>
                </c:pt>
                <c:pt idx="34">
                  <c:v>Unicredit</c:v>
                </c:pt>
              </c:strCache>
            </c:strRef>
          </c:cat>
          <c:val>
            <c:numRef>
              <c:f>'Summary - 2016'!$J$7:$J$41</c:f>
              <c:numCache>
                <c:formatCode>###\ ###\ ###\ ###\ ##0</c:formatCode>
                <c:ptCount val="35"/>
                <c:pt idx="0">
                  <c:v>3383064.1830000002</c:v>
                </c:pt>
                <c:pt idx="1">
                  <c:v>193819.01800000001</c:v>
                </c:pt>
                <c:pt idx="2">
                  <c:v>44223226.421753235</c:v>
                </c:pt>
                <c:pt idx="3">
                  <c:v>1955916.0049999999</c:v>
                </c:pt>
                <c:pt idx="4">
                  <c:v>6568271.5926196743</c:v>
                </c:pt>
                <c:pt idx="5">
                  <c:v>946274.49300000002</c:v>
                </c:pt>
                <c:pt idx="6">
                  <c:v>32208145.386675168</c:v>
                </c:pt>
                <c:pt idx="7">
                  <c:v>23280312.066972472</c:v>
                </c:pt>
                <c:pt idx="8">
                  <c:v>25553212.756817378</c:v>
                </c:pt>
                <c:pt idx="9">
                  <c:v>28460779.316736545</c:v>
                </c:pt>
                <c:pt idx="10">
                  <c:v>5661405.9591583554</c:v>
                </c:pt>
                <c:pt idx="11">
                  <c:v>581466.32520291442</c:v>
                </c:pt>
                <c:pt idx="12">
                  <c:v>100915914.24457067</c:v>
                </c:pt>
                <c:pt idx="13">
                  <c:v>15841365.085250624</c:v>
                </c:pt>
                <c:pt idx="14">
                  <c:v>6354518.1538570002</c:v>
                </c:pt>
                <c:pt idx="15">
                  <c:v>6743905.5389999999</c:v>
                </c:pt>
                <c:pt idx="16">
                  <c:v>11568547.04927054</c:v>
                </c:pt>
                <c:pt idx="17">
                  <c:v>91931997.035682753</c:v>
                </c:pt>
                <c:pt idx="18">
                  <c:v>23947957</c:v>
                </c:pt>
                <c:pt idx="19">
                  <c:v>10828680.92083698</c:v>
                </c:pt>
                <c:pt idx="20">
                  <c:v>3978800.5844126865</c:v>
                </c:pt>
                <c:pt idx="21">
                  <c:v>2550528.1902901651</c:v>
                </c:pt>
                <c:pt idx="22">
                  <c:v>4540795.6113879997</c:v>
                </c:pt>
                <c:pt idx="23">
                  <c:v>22342898.68821593</c:v>
                </c:pt>
                <c:pt idx="24">
                  <c:v>710263.95388076035</c:v>
                </c:pt>
                <c:pt idx="25">
                  <c:v>34814323.009000003</c:v>
                </c:pt>
                <c:pt idx="26">
                  <c:v>13917415</c:v>
                </c:pt>
                <c:pt idx="27">
                  <c:v>41547656.1987096</c:v>
                </c:pt>
                <c:pt idx="28">
                  <c:v>188264.87327039932</c:v>
                </c:pt>
                <c:pt idx="29">
                  <c:v>9980729.191354882</c:v>
                </c:pt>
                <c:pt idx="30">
                  <c:v>5673935.721311396</c:v>
                </c:pt>
                <c:pt idx="31">
                  <c:v>28571217.535530999</c:v>
                </c:pt>
                <c:pt idx="32">
                  <c:v>26816592.080976553</c:v>
                </c:pt>
                <c:pt idx="33">
                  <c:v>8065635.0711673554</c:v>
                </c:pt>
                <c:pt idx="34">
                  <c:v>13053531.707292618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0"/>
        <c:overlap val="-100"/>
        <c:axId val="470742912"/>
        <c:axId val="472252800"/>
      </c:barChart>
      <c:catAx>
        <c:axId val="470742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1620000"/>
          <a:lstStyle/>
          <a:p>
            <a:pPr>
              <a:defRPr sz="800"/>
            </a:pPr>
            <a:endParaRPr lang="en-US"/>
          </a:p>
        </c:txPr>
        <c:crossAx val="472252800"/>
        <c:crosses val="autoZero"/>
        <c:auto val="1"/>
        <c:lblAlgn val="ctr"/>
        <c:lblOffset val="100"/>
        <c:noMultiLvlLbl val="0"/>
      </c:catAx>
      <c:valAx>
        <c:axId val="472252800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##\ ###\ ##0" sourceLinked="0"/>
        <c:majorTickMark val="out"/>
        <c:minorTickMark val="none"/>
        <c:tickLblPos val="nextTo"/>
        <c:crossAx val="470742912"/>
        <c:crosses val="autoZero"/>
        <c:crossBetween val="between"/>
        <c:majorUnit val="15000000"/>
        <c:minorUnit val="30000"/>
        <c:dispUnits>
          <c:builtInUnit val="millions"/>
          <c:dispUnitsLbl>
            <c:layout>
              <c:manualLayout>
                <c:xMode val="edge"/>
                <c:yMode val="edge"/>
                <c:x val="1.6328888888888889E-2"/>
                <c:y val="1.5285185185185185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/>
                    <a:t>10</a:t>
                  </a:r>
                  <a:r>
                    <a:rPr lang="en-US">
                      <a:latin typeface="Calibri"/>
                    </a:rPr>
                    <a:t>^12 Euros</a:t>
                  </a:r>
                  <a:endParaRPr lang="en-US"/>
                </a:p>
              </c:rich>
            </c:tx>
          </c:dispUnitsLbl>
        </c:dispUnits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'Charts - 4yr'!$B$2:$F$2</c:f>
          <c:strCache>
            <c:ptCount val="1"/>
            <c:pt idx="0">
              <c:v>Payments activity 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4.2751965811965817E-2"/>
          <c:y val="9.8091071428571444E-2"/>
          <c:w val="0.9380279487179487"/>
          <c:h val="0.753784444444444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'Charts - 4yr'!$Y$9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F79646">
                <a:lumMod val="50000"/>
              </a:srgbClr>
            </a:solidFill>
          </c:spPr>
          <c:invertIfNegative val="0"/>
          <c:dLbls>
            <c:delete val="1"/>
          </c:dLbls>
          <c:cat>
            <c:strRef>
              <c:f>'Charts - 4yr'!$X$10:$X$48</c:f>
              <c:strCache>
                <c:ptCount val="39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BFA</c:v>
                </c:pt>
                <c:pt idx="7">
                  <c:v>BNP Paribas</c:v>
                </c:pt>
                <c:pt idx="8">
                  <c:v>BPCE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La Caixa</c:v>
                </c:pt>
                <c:pt idx="24">
                  <c:v>LBBW</c:v>
                </c:pt>
                <c:pt idx="25">
                  <c:v>Lloyds</c:v>
                </c:pt>
                <c:pt idx="26">
                  <c:v>Nationwide</c:v>
                </c:pt>
                <c:pt idx="27">
                  <c:v>Nordea</c:v>
                </c:pt>
                <c:pt idx="28">
                  <c:v>NordLB</c:v>
                </c:pt>
                <c:pt idx="29">
                  <c:v>Nykredit</c:v>
                </c:pt>
                <c:pt idx="30">
                  <c:v>Rabobank</c:v>
                </c:pt>
                <c:pt idx="31">
                  <c:v>RBS</c:v>
                </c:pt>
                <c:pt idx="32">
                  <c:v>Sabadell</c:v>
                </c:pt>
                <c:pt idx="33">
                  <c:v>Santander</c:v>
                </c:pt>
                <c:pt idx="34">
                  <c:v>SEB</c:v>
                </c:pt>
                <c:pt idx="35">
                  <c:v>Societe Generale</c:v>
                </c:pt>
                <c:pt idx="36">
                  <c:v>Standard Chartered</c:v>
                </c:pt>
                <c:pt idx="37">
                  <c:v>Swedbank</c:v>
                </c:pt>
                <c:pt idx="38">
                  <c:v>Unicredit</c:v>
                </c:pt>
              </c:strCache>
            </c:strRef>
          </c:cat>
          <c:val>
            <c:numRef>
              <c:f>'Charts - 4yr'!$Y$10:$Y$48</c:f>
              <c:numCache>
                <c:formatCode>_(* #,##0_);_(* \(#,##0\);_(* "-"??_);_(@_)</c:formatCode>
                <c:ptCount val="39"/>
                <c:pt idx="0">
                  <c:v>574979.28140841157</c:v>
                </c:pt>
                <c:pt idx="1">
                  <c:v>784561.17113762209</c:v>
                </c:pt>
                <c:pt idx="2">
                  <c:v>442880.09</c:v>
                </c:pt>
                <c:pt idx="3">
                  <c:v>39112492.711110696</c:v>
                </c:pt>
                <c:pt idx="4">
                  <c:v>2694467.2132430645</c:v>
                </c:pt>
                <c:pt idx="5">
                  <c:v>6048306.3802728523</c:v>
                </c:pt>
                <c:pt idx="6">
                  <c:v>#N/A</c:v>
                </c:pt>
                <c:pt idx="7">
                  <c:v>49556784.210087873</c:v>
                </c:pt>
                <c:pt idx="8">
                  <c:v>24395138.554522105</c:v>
                </c:pt>
                <c:pt idx="9">
                  <c:v>27556575.86131496</c:v>
                </c:pt>
                <c:pt idx="10">
                  <c:v>20175277</c:v>
                </c:pt>
                <c:pt idx="11">
                  <c:v>5347472.2594455341</c:v>
                </c:pt>
                <c:pt idx="12">
                  <c:v>290406.17210109666</c:v>
                </c:pt>
                <c:pt idx="13">
                  <c:v>164892429.8037473</c:v>
                </c:pt>
                <c:pt idx="14">
                  <c:v>13245970.683315551</c:v>
                </c:pt>
                <c:pt idx="15">
                  <c:v>4100120.248890148</c:v>
                </c:pt>
                <c:pt idx="16">
                  <c:v>5888810.952071025</c:v>
                </c:pt>
                <c:pt idx="17">
                  <c:v>12918112.16156131</c:v>
                </c:pt>
                <c:pt idx="18">
                  <c:v>2116724.6141202315</c:v>
                </c:pt>
                <c:pt idx="19">
                  <c:v>56572184.993503354</c:v>
                </c:pt>
                <c:pt idx="20">
                  <c:v>19088070.55060555</c:v>
                </c:pt>
                <c:pt idx="21">
                  <c:v>10485571.55860276</c:v>
                </c:pt>
                <c:pt idx="22">
                  <c:v>4124870.8889150168</c:v>
                </c:pt>
                <c:pt idx="23">
                  <c:v>2376029.2774501103</c:v>
                </c:pt>
                <c:pt idx="24">
                  <c:v>4615120.8438748792</c:v>
                </c:pt>
                <c:pt idx="25">
                  <c:v>32207618.697860066</c:v>
                </c:pt>
                <c:pt idx="26">
                  <c:v>1021557.7089330708</c:v>
                </c:pt>
                <c:pt idx="27">
                  <c:v>13532755.093936101</c:v>
                </c:pt>
                <c:pt idx="28">
                  <c:v>4901116.0484523475</c:v>
                </c:pt>
                <c:pt idx="29">
                  <c:v>#N/A</c:v>
                </c:pt>
                <c:pt idx="30">
                  <c:v>18966425.467164461</c:v>
                </c:pt>
                <c:pt idx="31">
                  <c:v>47446896.829188056</c:v>
                </c:pt>
                <c:pt idx="32">
                  <c:v>#N/A</c:v>
                </c:pt>
                <c:pt idx="33">
                  <c:v>11527072.658070989</c:v>
                </c:pt>
                <c:pt idx="34">
                  <c:v>5428709.1833614521</c:v>
                </c:pt>
                <c:pt idx="35">
                  <c:v>23531908.421071917</c:v>
                </c:pt>
                <c:pt idx="36">
                  <c:v>14221183.393390618</c:v>
                </c:pt>
                <c:pt idx="37">
                  <c:v>3043025.4850084134</c:v>
                </c:pt>
                <c:pt idx="38">
                  <c:v>6969024.1521668797</c:v>
                </c:pt>
              </c:numCache>
            </c:numRef>
          </c:val>
        </c:ser>
        <c:ser>
          <c:idx val="1"/>
          <c:order val="1"/>
          <c:tx>
            <c:strRef>
              <c:f>'Charts - 4yr'!$Z$9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rgbClr val="F79646">
                <a:lumMod val="60000"/>
                <a:lumOff val="40000"/>
              </a:srgbClr>
            </a:solidFill>
            <a:ln w="19050">
              <a:solidFill>
                <a:sysClr val="window" lastClr="FFFFFF"/>
              </a:solidFill>
            </a:ln>
          </c:spPr>
          <c:invertIfNegative val="0"/>
          <c:dLbls>
            <c:delete val="1"/>
          </c:dLbls>
          <c:cat>
            <c:strRef>
              <c:f>'Charts - 4yr'!$X$10:$X$48</c:f>
              <c:strCache>
                <c:ptCount val="39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BFA</c:v>
                </c:pt>
                <c:pt idx="7">
                  <c:v>BNP Paribas</c:v>
                </c:pt>
                <c:pt idx="8">
                  <c:v>BPCE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La Caixa</c:v>
                </c:pt>
                <c:pt idx="24">
                  <c:v>LBBW</c:v>
                </c:pt>
                <c:pt idx="25">
                  <c:v>Lloyds</c:v>
                </c:pt>
                <c:pt idx="26">
                  <c:v>Nationwide</c:v>
                </c:pt>
                <c:pt idx="27">
                  <c:v>Nordea</c:v>
                </c:pt>
                <c:pt idx="28">
                  <c:v>NordLB</c:v>
                </c:pt>
                <c:pt idx="29">
                  <c:v>Nykredit</c:v>
                </c:pt>
                <c:pt idx="30">
                  <c:v>Rabobank</c:v>
                </c:pt>
                <c:pt idx="31">
                  <c:v>RBS</c:v>
                </c:pt>
                <c:pt idx="32">
                  <c:v>Sabadell</c:v>
                </c:pt>
                <c:pt idx="33">
                  <c:v>Santander</c:v>
                </c:pt>
                <c:pt idx="34">
                  <c:v>SEB</c:v>
                </c:pt>
                <c:pt idx="35">
                  <c:v>Societe Generale</c:v>
                </c:pt>
                <c:pt idx="36">
                  <c:v>Standard Chartered</c:v>
                </c:pt>
                <c:pt idx="37">
                  <c:v>Swedbank</c:v>
                </c:pt>
                <c:pt idx="38">
                  <c:v>Unicredit</c:v>
                </c:pt>
              </c:strCache>
            </c:strRef>
          </c:cat>
          <c:val>
            <c:numRef>
              <c:f>'Charts - 4yr'!$Z$10:$Z$48</c:f>
              <c:numCache>
                <c:formatCode>_(* #,##0_);_(* \(#,##0\);_(* "-"??_);_(@_)</c:formatCode>
                <c:ptCount val="39"/>
                <c:pt idx="0">
                  <c:v>3882985.9695718423</c:v>
                </c:pt>
                <c:pt idx="1">
                  <c:v>721235.90693060542</c:v>
                </c:pt>
                <c:pt idx="2">
                  <c:v>619887.96846939519</c:v>
                </c:pt>
                <c:pt idx="3">
                  <c:v>40504697.082223125</c:v>
                </c:pt>
                <c:pt idx="4">
                  <c:v>2074094.7699363541</c:v>
                </c:pt>
                <c:pt idx="5">
                  <c:v>4796775.3059920901</c:v>
                </c:pt>
                <c:pt idx="6">
                  <c:v>944913.67129792448</c:v>
                </c:pt>
                <c:pt idx="7">
                  <c:v>43413380.658571333</c:v>
                </c:pt>
                <c:pt idx="8">
                  <c:v>32434761.032316126</c:v>
                </c:pt>
                <c:pt idx="9">
                  <c:v>28472574.364551596</c:v>
                </c:pt>
                <c:pt idx="10">
                  <c:v>22645227.82505478</c:v>
                </c:pt>
                <c:pt idx="11">
                  <c:v>8889415.5088401809</c:v>
                </c:pt>
                <c:pt idx="12">
                  <c:v>327370.87031271099</c:v>
                </c:pt>
                <c:pt idx="13">
                  <c:v>135495731.89599133</c:v>
                </c:pt>
                <c:pt idx="14">
                  <c:v>7448913.8067882126</c:v>
                </c:pt>
                <c:pt idx="15">
                  <c:v>4687097.4666340249</c:v>
                </c:pt>
                <c:pt idx="16">
                  <c:v>6934584.4781486355</c:v>
                </c:pt>
                <c:pt idx="17">
                  <c:v>10942048.072190708</c:v>
                </c:pt>
                <c:pt idx="18">
                  <c:v>3159307.1994127496</c:v>
                </c:pt>
                <c:pt idx="19">
                  <c:v>73504639.543566108</c:v>
                </c:pt>
                <c:pt idx="20">
                  <c:v>20698585.693227395</c:v>
                </c:pt>
                <c:pt idx="21">
                  <c:v>10162252.837274386</c:v>
                </c:pt>
                <c:pt idx="22">
                  <c:v>5024857.4784810441</c:v>
                </c:pt>
                <c:pt idx="23">
                  <c:v>2688873.8371085892</c:v>
                </c:pt>
                <c:pt idx="24">
                  <c:v>4461538.7374079162</c:v>
                </c:pt>
                <c:pt idx="25">
                  <c:v>36204728.355816267</c:v>
                </c:pt>
                <c:pt idx="26">
                  <c:v>407980.9492353088</c:v>
                </c:pt>
                <c:pt idx="27">
                  <c:v>29011786.181709673</c:v>
                </c:pt>
                <c:pt idx="28">
                  <c:v>710414.27243280178</c:v>
                </c:pt>
                <c:pt idx="29">
                  <c:v>#N/A</c:v>
                </c:pt>
                <c:pt idx="30">
                  <c:v>13311174.541917887</c:v>
                </c:pt>
                <c:pt idx="31">
                  <c:v>50421669.428470828</c:v>
                </c:pt>
                <c:pt idx="32">
                  <c:v>#N/A</c:v>
                </c:pt>
                <c:pt idx="33">
                  <c:v>13052266.064437566</c:v>
                </c:pt>
                <c:pt idx="34">
                  <c:v>5680476.1497458341</c:v>
                </c:pt>
                <c:pt idx="35">
                  <c:v>27650483.686409906</c:v>
                </c:pt>
                <c:pt idx="36">
                  <c:v>26296209.58568304</c:v>
                </c:pt>
                <c:pt idx="37">
                  <c:v>3133545.6692732708</c:v>
                </c:pt>
                <c:pt idx="38">
                  <c:v>9690155.4469751362</c:v>
                </c:pt>
              </c:numCache>
            </c:numRef>
          </c:val>
        </c:ser>
        <c:ser>
          <c:idx val="2"/>
          <c:order val="2"/>
          <c:tx>
            <c:strRef>
              <c:f>'Charts - 4yr'!$AA$9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</c:spPr>
          <c:invertIfNegative val="0"/>
          <c:dLbls>
            <c:delete val="1"/>
          </c:dLbls>
          <c:cat>
            <c:strRef>
              <c:f>'Charts - 4yr'!$X$10:$X$48</c:f>
              <c:strCache>
                <c:ptCount val="39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BFA</c:v>
                </c:pt>
                <c:pt idx="7">
                  <c:v>BNP Paribas</c:v>
                </c:pt>
                <c:pt idx="8">
                  <c:v>BPCE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La Caixa</c:v>
                </c:pt>
                <c:pt idx="24">
                  <c:v>LBBW</c:v>
                </c:pt>
                <c:pt idx="25">
                  <c:v>Lloyds</c:v>
                </c:pt>
                <c:pt idx="26">
                  <c:v>Nationwide</c:v>
                </c:pt>
                <c:pt idx="27">
                  <c:v>Nordea</c:v>
                </c:pt>
                <c:pt idx="28">
                  <c:v>NordLB</c:v>
                </c:pt>
                <c:pt idx="29">
                  <c:v>Nykredit</c:v>
                </c:pt>
                <c:pt idx="30">
                  <c:v>Rabobank</c:v>
                </c:pt>
                <c:pt idx="31">
                  <c:v>RBS</c:v>
                </c:pt>
                <c:pt idx="32">
                  <c:v>Sabadell</c:v>
                </c:pt>
                <c:pt idx="33">
                  <c:v>Santander</c:v>
                </c:pt>
                <c:pt idx="34">
                  <c:v>SEB</c:v>
                </c:pt>
                <c:pt idx="35">
                  <c:v>Societe Generale</c:v>
                </c:pt>
                <c:pt idx="36">
                  <c:v>Standard Chartered</c:v>
                </c:pt>
                <c:pt idx="37">
                  <c:v>Swedbank</c:v>
                </c:pt>
                <c:pt idx="38">
                  <c:v>Unicredit</c:v>
                </c:pt>
              </c:strCache>
            </c:strRef>
          </c:cat>
          <c:val>
            <c:numRef>
              <c:f>'Charts - 4yr'!$AA$10:$AA$48</c:f>
              <c:numCache>
                <c:formatCode>_(* #,##0_);_(* \(#,##0\);_(* "-"??_);_(@_)</c:formatCode>
                <c:ptCount val="39"/>
                <c:pt idx="0">
                  <c:v>3950733.0329999998</c:v>
                </c:pt>
                <c:pt idx="1">
                  <c:v>#N/A</c:v>
                </c:pt>
                <c:pt idx="2">
                  <c:v>647221.022</c:v>
                </c:pt>
                <c:pt idx="3">
                  <c:v>41394627.703174569</c:v>
                </c:pt>
                <c:pt idx="4">
                  <c:v>1880556.9382224532</c:v>
                </c:pt>
                <c:pt idx="5">
                  <c:v>7016612.3008531611</c:v>
                </c:pt>
                <c:pt idx="6">
                  <c:v>1106341.9472340001</c:v>
                </c:pt>
                <c:pt idx="7">
                  <c:v>32792633.702105805</c:v>
                </c:pt>
                <c:pt idx="8">
                  <c:v>30662128.021811843</c:v>
                </c:pt>
                <c:pt idx="9">
                  <c:v>29353770.151653253</c:v>
                </c:pt>
                <c:pt idx="10">
                  <c:v>29391100.839086857</c:v>
                </c:pt>
                <c:pt idx="11">
                  <c:v>14275835.543544147</c:v>
                </c:pt>
                <c:pt idx="12">
                  <c:v>592554.29048925883</c:v>
                </c:pt>
                <c:pt idx="13">
                  <c:v>112106156.05240008</c:v>
                </c:pt>
                <c:pt idx="14">
                  <c:v>23275469.052846469</c:v>
                </c:pt>
                <c:pt idx="15">
                  <c:v>5057101.8664349308</c:v>
                </c:pt>
                <c:pt idx="16">
                  <c:v>10834162.050528999</c:v>
                </c:pt>
                <c:pt idx="17">
                  <c:v>12033542.969189277</c:v>
                </c:pt>
                <c:pt idx="18">
                  <c:v>#N/A</c:v>
                </c:pt>
                <c:pt idx="19">
                  <c:v>82344110.621764854</c:v>
                </c:pt>
                <c:pt idx="20">
                  <c:v>21107558.896766856</c:v>
                </c:pt>
                <c:pt idx="21">
                  <c:v>10376230.252076643</c:v>
                </c:pt>
                <c:pt idx="22">
                  <c:v>4913726</c:v>
                </c:pt>
                <c:pt idx="23">
                  <c:v>2760423.2301938133</c:v>
                </c:pt>
                <c:pt idx="24">
                  <c:v>4863762.8861539047</c:v>
                </c:pt>
                <c:pt idx="25">
                  <c:v>38101224.882521398</c:v>
                </c:pt>
                <c:pt idx="26">
                  <c:v>397856.81407590985</c:v>
                </c:pt>
                <c:pt idx="27">
                  <c:v>34403227.147</c:v>
                </c:pt>
                <c:pt idx="28">
                  <c:v>1056784.329424462</c:v>
                </c:pt>
                <c:pt idx="29">
                  <c:v>199560.34027740601</c:v>
                </c:pt>
                <c:pt idx="30">
                  <c:v>15968739.654243</c:v>
                </c:pt>
                <c:pt idx="31">
                  <c:v>50112642.208228841</c:v>
                </c:pt>
                <c:pt idx="32">
                  <c:v>#N/A</c:v>
                </c:pt>
                <c:pt idx="33">
                  <c:v>9294234.8152122628</c:v>
                </c:pt>
                <c:pt idx="34">
                  <c:v>5643514.2866490996</c:v>
                </c:pt>
                <c:pt idx="35">
                  <c:v>29794263.715758003</c:v>
                </c:pt>
                <c:pt idx="36">
                  <c:v>29799111.778204117</c:v>
                </c:pt>
                <c:pt idx="37">
                  <c:v>3102238.169324324</c:v>
                </c:pt>
                <c:pt idx="38">
                  <c:v>10627049.153000001</c:v>
                </c:pt>
              </c:numCache>
            </c:numRef>
          </c:val>
        </c:ser>
        <c:ser>
          <c:idx val="3"/>
          <c:order val="3"/>
          <c:tx>
            <c:v>2016</c:v>
          </c:tx>
          <c:invertIfNegative val="0"/>
          <c:dLbls>
            <c:delete val="1"/>
          </c:dLbls>
          <c:val>
            <c:numRef>
              <c:f>'Charts - 4yr'!$AB$10:$AB$48</c:f>
              <c:numCache>
                <c:formatCode>_(* #,##0_);_(* \(#,##0\);_(* "-"??_);_(@_)</c:formatCode>
                <c:ptCount val="39"/>
                <c:pt idx="0">
                  <c:v>3383064.1830000002</c:v>
                </c:pt>
                <c:pt idx="1">
                  <c:v>#N/A</c:v>
                </c:pt>
                <c:pt idx="2">
                  <c:v>193819.01800000001</c:v>
                </c:pt>
                <c:pt idx="3">
                  <c:v>44223226.421753235</c:v>
                </c:pt>
                <c:pt idx="4">
                  <c:v>1955916.0049999999</c:v>
                </c:pt>
                <c:pt idx="5">
                  <c:v>6568271.5926196743</c:v>
                </c:pt>
                <c:pt idx="6">
                  <c:v>946274.49300000002</c:v>
                </c:pt>
                <c:pt idx="7">
                  <c:v>32208145.386675168</c:v>
                </c:pt>
                <c:pt idx="8">
                  <c:v>23280312.066972472</c:v>
                </c:pt>
                <c:pt idx="9">
                  <c:v>25553212.756817378</c:v>
                </c:pt>
                <c:pt idx="10">
                  <c:v>28460779.316736545</c:v>
                </c:pt>
                <c:pt idx="11">
                  <c:v>5661405.9591583554</c:v>
                </c:pt>
                <c:pt idx="12">
                  <c:v>581466.32520291442</c:v>
                </c:pt>
                <c:pt idx="13">
                  <c:v>100915914.24457067</c:v>
                </c:pt>
                <c:pt idx="14">
                  <c:v>15841365.085250624</c:v>
                </c:pt>
                <c:pt idx="15">
                  <c:v>6354518.1538570002</c:v>
                </c:pt>
                <c:pt idx="16">
                  <c:v>6743905.5389999999</c:v>
                </c:pt>
                <c:pt idx="17">
                  <c:v>11568547.04927054</c:v>
                </c:pt>
                <c:pt idx="18">
                  <c:v>#N/A</c:v>
                </c:pt>
                <c:pt idx="19">
                  <c:v>91931997.035682753</c:v>
                </c:pt>
                <c:pt idx="20">
                  <c:v>23947957</c:v>
                </c:pt>
                <c:pt idx="21">
                  <c:v>10828680.92083698</c:v>
                </c:pt>
                <c:pt idx="22">
                  <c:v>3978800.5844126865</c:v>
                </c:pt>
                <c:pt idx="23">
                  <c:v>2550528.1902901651</c:v>
                </c:pt>
                <c:pt idx="24">
                  <c:v>4540795.6113879997</c:v>
                </c:pt>
                <c:pt idx="25">
                  <c:v>22342898.68821593</c:v>
                </c:pt>
                <c:pt idx="26">
                  <c:v>710263.95388076035</c:v>
                </c:pt>
                <c:pt idx="27">
                  <c:v>34814323.009000003</c:v>
                </c:pt>
                <c:pt idx="28">
                  <c:v>#N/A</c:v>
                </c:pt>
                <c:pt idx="29">
                  <c:v>#N/A</c:v>
                </c:pt>
                <c:pt idx="30">
                  <c:v>13917415</c:v>
                </c:pt>
                <c:pt idx="31">
                  <c:v>41547656.1987096</c:v>
                </c:pt>
                <c:pt idx="32">
                  <c:v>188264.87327039932</c:v>
                </c:pt>
                <c:pt idx="33">
                  <c:v>9980729.191354882</c:v>
                </c:pt>
                <c:pt idx="34">
                  <c:v>5673935.721311396</c:v>
                </c:pt>
                <c:pt idx="35">
                  <c:v>28571217.535530999</c:v>
                </c:pt>
                <c:pt idx="36">
                  <c:v>26816592.080976553</c:v>
                </c:pt>
                <c:pt idx="37">
                  <c:v>8065635.0711673554</c:v>
                </c:pt>
                <c:pt idx="38">
                  <c:v>13053531.707292618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81519104"/>
        <c:axId val="481698560"/>
      </c:barChart>
      <c:catAx>
        <c:axId val="481519104"/>
        <c:scaling>
          <c:orientation val="minMax"/>
        </c:scaling>
        <c:delete val="0"/>
        <c:axPos val="b"/>
        <c:majorGridlines>
          <c:spPr>
            <a:ln>
              <a:prstDash val="sysDot"/>
            </a:ln>
          </c:spPr>
        </c:majorGridlines>
        <c:majorTickMark val="out"/>
        <c:minorTickMark val="none"/>
        <c:tickLblPos val="low"/>
        <c:txPr>
          <a:bodyPr rot="-2700000" vert="horz"/>
          <a:lstStyle/>
          <a:p>
            <a:pPr>
              <a:defRPr sz="750" b="0"/>
            </a:pPr>
            <a:endParaRPr lang="en-US"/>
          </a:p>
        </c:txPr>
        <c:crossAx val="481698560"/>
        <c:crosses val="autoZero"/>
        <c:auto val="1"/>
        <c:lblAlgn val="ctr"/>
        <c:lblOffset val="100"/>
        <c:noMultiLvlLbl val="0"/>
      </c:catAx>
      <c:valAx>
        <c:axId val="481698560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48151910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5490598290598291E-2"/>
                <c:y val="5.0627579365079362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/>
                    <a:t>10</a:t>
                  </a:r>
                  <a:r>
                    <a:rPr lang="en-US">
                      <a:latin typeface="Calibri"/>
                    </a:rPr>
                    <a:t>^9 EUR</a:t>
                  </a:r>
                  <a:endParaRPr lang="en-US"/>
                </a:p>
              </c:rich>
            </c:tx>
          </c:dispUnitsLbl>
        </c:dispUnits>
      </c:valAx>
    </c:plotArea>
    <c:legend>
      <c:legendPos val="r"/>
      <c:layout>
        <c:manualLayout>
          <c:xMode val="edge"/>
          <c:yMode val="edge"/>
          <c:x val="0.68037264957264953"/>
          <c:y val="1.9505185185185181E-2"/>
          <c:w val="0.24885974358974358"/>
          <c:h val="5.2520740740740729E-2"/>
        </c:manualLayout>
      </c:layout>
      <c:overlay val="0"/>
    </c:legend>
    <c:plotVisOnly val="0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5457866783302494E-2"/>
          <c:y val="7.8980753968253964E-2"/>
          <c:w val="0.928083790206224"/>
          <c:h val="0.70052837301587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'Charts - 4yr'!$AC$9</c:f>
              <c:strCache>
                <c:ptCount val="1"/>
                <c:pt idx="0">
                  <c:v>YoY change</c:v>
                </c:pt>
              </c:strCache>
            </c:strRef>
          </c:tx>
          <c:spPr>
            <a:ln w="19050">
              <a:solidFill>
                <a:sysClr val="window" lastClr="FFFFFF"/>
              </a:solidFill>
            </a:ln>
          </c:spPr>
          <c:invertIfNegative val="0"/>
          <c:cat>
            <c:strRef>
              <c:f>'Charts - 4yr'!$X$10:$X$48</c:f>
              <c:strCache>
                <c:ptCount val="39"/>
                <c:pt idx="0">
                  <c:v>ABN Amro</c:v>
                </c:pt>
                <c:pt idx="1">
                  <c:v>Banca Monte dei Paschi di Siena</c:v>
                </c:pt>
                <c:pt idx="2">
                  <c:v>Banque Postale</c:v>
                </c:pt>
                <c:pt idx="3">
                  <c:v>Barclays</c:v>
                </c:pt>
                <c:pt idx="4">
                  <c:v>Bayern LB</c:v>
                </c:pt>
                <c:pt idx="5">
                  <c:v>BBVA</c:v>
                </c:pt>
                <c:pt idx="6">
                  <c:v>BFA</c:v>
                </c:pt>
                <c:pt idx="7">
                  <c:v>BNP Paribas</c:v>
                </c:pt>
                <c:pt idx="8">
                  <c:v>BPCE</c:v>
                </c:pt>
                <c:pt idx="9">
                  <c:v>Commerzbank</c:v>
                </c:pt>
                <c:pt idx="10">
                  <c:v>Credit Agricole</c:v>
                </c:pt>
                <c:pt idx="11">
                  <c:v>Credit Mutuel</c:v>
                </c:pt>
                <c:pt idx="12">
                  <c:v>Danske Bank</c:v>
                </c:pt>
                <c:pt idx="13">
                  <c:v>Deutsche Bank</c:v>
                </c:pt>
                <c:pt idx="14">
                  <c:v>DNB</c:v>
                </c:pt>
                <c:pt idx="15">
                  <c:v>DZ Bank</c:v>
                </c:pt>
                <c:pt idx="16">
                  <c:v>Erste Group</c:v>
                </c:pt>
                <c:pt idx="17">
                  <c:v>Handelsbanken</c:v>
                </c:pt>
                <c:pt idx="18">
                  <c:v>Helaba</c:v>
                </c:pt>
                <c:pt idx="19">
                  <c:v>HSBC</c:v>
                </c:pt>
                <c:pt idx="20">
                  <c:v>ING</c:v>
                </c:pt>
                <c:pt idx="21">
                  <c:v>Intesa Sanpaolo</c:v>
                </c:pt>
                <c:pt idx="22">
                  <c:v>KBC</c:v>
                </c:pt>
                <c:pt idx="23">
                  <c:v>La Caixa</c:v>
                </c:pt>
                <c:pt idx="24">
                  <c:v>LBBW</c:v>
                </c:pt>
                <c:pt idx="25">
                  <c:v>Lloyds</c:v>
                </c:pt>
                <c:pt idx="26">
                  <c:v>Nationwide</c:v>
                </c:pt>
                <c:pt idx="27">
                  <c:v>Nordea</c:v>
                </c:pt>
                <c:pt idx="28">
                  <c:v>NordLB</c:v>
                </c:pt>
                <c:pt idx="29">
                  <c:v>Nykredit</c:v>
                </c:pt>
                <c:pt idx="30">
                  <c:v>Rabobank</c:v>
                </c:pt>
                <c:pt idx="31">
                  <c:v>RBS</c:v>
                </c:pt>
                <c:pt idx="32">
                  <c:v>Sabadell</c:v>
                </c:pt>
                <c:pt idx="33">
                  <c:v>Santander</c:v>
                </c:pt>
                <c:pt idx="34">
                  <c:v>SEB</c:v>
                </c:pt>
                <c:pt idx="35">
                  <c:v>Societe Generale</c:v>
                </c:pt>
                <c:pt idx="36">
                  <c:v>Standard Chartered</c:v>
                </c:pt>
                <c:pt idx="37">
                  <c:v>Swedbank</c:v>
                </c:pt>
                <c:pt idx="38">
                  <c:v>Unicredit</c:v>
                </c:pt>
              </c:strCache>
            </c:strRef>
          </c:cat>
          <c:val>
            <c:numRef>
              <c:f>'Charts - 4yr'!$AC$10:$AC$48</c:f>
              <c:numCache>
                <c:formatCode>0.0%</c:formatCode>
                <c:ptCount val="39"/>
                <c:pt idx="0">
                  <c:v>-0.14368696777492418</c:v>
                </c:pt>
                <c:pt idx="1">
                  <c:v>0</c:v>
                </c:pt>
                <c:pt idx="2">
                  <c:v>-0.70053658423968801</c:v>
                </c:pt>
                <c:pt idx="3">
                  <c:v>6.8332507755873406E-2</c:v>
                </c:pt>
                <c:pt idx="4">
                  <c:v>4.0072738690261511E-2</c:v>
                </c:pt>
                <c:pt idx="5">
                  <c:v>-6.3897033070926867E-2</c:v>
                </c:pt>
                <c:pt idx="6">
                  <c:v>-0.14468171855382472</c:v>
                </c:pt>
                <c:pt idx="7">
                  <c:v>-1.782376861645929E-2</c:v>
                </c:pt>
                <c:pt idx="8">
                  <c:v>-0.24074702021947836</c:v>
                </c:pt>
                <c:pt idx="9">
                  <c:v>-0.12947425067378682</c:v>
                </c:pt>
                <c:pt idx="10">
                  <c:v>-3.1653170374383865E-2</c:v>
                </c:pt>
                <c:pt idx="11">
                  <c:v>-0.60342734813034671</c:v>
                </c:pt>
                <c:pt idx="12">
                  <c:v>-1.8712150876823985E-2</c:v>
                </c:pt>
                <c:pt idx="13">
                  <c:v>-9.9818263348525837E-2</c:v>
                </c:pt>
                <c:pt idx="14">
                  <c:v>-0.31939652647673256</c:v>
                </c:pt>
                <c:pt idx="15">
                  <c:v>0.2565533227703598</c:v>
                </c:pt>
                <c:pt idx="16">
                  <c:v>-0.37753325937461724</c:v>
                </c:pt>
                <c:pt idx="17">
                  <c:v>-3.864164702858619E-2</c:v>
                </c:pt>
                <c:pt idx="18">
                  <c:v>0</c:v>
                </c:pt>
                <c:pt idx="19">
                  <c:v>0.11643682033264535</c:v>
                </c:pt>
                <c:pt idx="20">
                  <c:v>0.1345678160665098</c:v>
                </c:pt>
                <c:pt idx="21">
                  <c:v>4.3604532452408362E-2</c:v>
                </c:pt>
                <c:pt idx="22">
                  <c:v>-0.19026812150032657</c:v>
                </c:pt>
                <c:pt idx="23">
                  <c:v>-7.6037267621788307E-2</c:v>
                </c:pt>
                <c:pt idx="24">
                  <c:v>-6.6402759000716127E-2</c:v>
                </c:pt>
                <c:pt idx="25">
                  <c:v>-0.41359106545507573</c:v>
                </c:pt>
                <c:pt idx="26">
                  <c:v>0.78522505773960227</c:v>
                </c:pt>
                <c:pt idx="27">
                  <c:v>1.194934010822446E-2</c:v>
                </c:pt>
                <c:pt idx="28">
                  <c:v>0</c:v>
                </c:pt>
                <c:pt idx="29">
                  <c:v>0</c:v>
                </c:pt>
                <c:pt idx="30">
                  <c:v>-0.12845876998802153</c:v>
                </c:pt>
                <c:pt idx="31">
                  <c:v>-0.17091467605978305</c:v>
                </c:pt>
                <c:pt idx="32">
                  <c:v>0</c:v>
                </c:pt>
                <c:pt idx="33">
                  <c:v>7.3862387791085782E-2</c:v>
                </c:pt>
                <c:pt idx="34">
                  <c:v>5.3905125631141804E-3</c:v>
                </c:pt>
                <c:pt idx="35">
                  <c:v>-4.1049719902295889E-2</c:v>
                </c:pt>
                <c:pt idx="36">
                  <c:v>-0.10008753681742488</c:v>
                </c:pt>
                <c:pt idx="37">
                  <c:v>1.5999406334827198</c:v>
                </c:pt>
                <c:pt idx="38">
                  <c:v>0.22833079242958276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2072448"/>
        <c:axId val="482484608"/>
      </c:barChart>
      <c:catAx>
        <c:axId val="482072448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/>
          <a:lstStyle/>
          <a:p>
            <a:pPr>
              <a:defRPr sz="800"/>
            </a:pPr>
            <a:endParaRPr lang="en-US"/>
          </a:p>
        </c:txPr>
        <c:crossAx val="482484608"/>
        <c:crosses val="autoZero"/>
        <c:auto val="1"/>
        <c:lblAlgn val="ctr"/>
        <c:lblOffset val="100"/>
        <c:noMultiLvlLbl val="0"/>
      </c:catAx>
      <c:valAx>
        <c:axId val="482484608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YoY Change </a:t>
                </a:r>
                <a:r>
                  <a:rPr lang="en-US" sz="800"/>
                  <a:t>(2016 over 2015)</a:t>
                </a:r>
              </a:p>
            </c:rich>
          </c:tx>
          <c:layout>
            <c:manualLayout>
              <c:xMode val="edge"/>
              <c:yMode val="edge"/>
              <c:x val="7.2726495726495727E-2"/>
              <c:y val="2.268392857142857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48207244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133939779266729E-2"/>
          <c:y val="5.6179743943530994E-2"/>
          <c:w val="0.85024919711123059"/>
          <c:h val="0.817056645511242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- Single Bank Evolution'!$T$14</c:f>
              <c:strCache>
                <c:ptCount val="1"/>
                <c:pt idx="0">
                  <c:v>Total exposures</c:v>
                </c:pt>
              </c:strCache>
            </c:strRef>
          </c:tx>
          <c:invertIfNegative val="0"/>
          <c:cat>
            <c:numRef>
              <c:f>'Chart - Single Bank Evolution'!$U$13:$X$13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- Single Bank Evolution'!$U$14:$X$14</c:f>
              <c:numCache>
                <c:formatCode>_(* #,##0_);_(* \(#,##0\);_(* "-"??_);_(@_)</c:formatCode>
                <c:ptCount val="4"/>
                <c:pt idx="0">
                  <c:v>218642.36201695254</c:v>
                </c:pt>
                <c:pt idx="1">
                  <c:v>248499.67050661848</c:v>
                </c:pt>
                <c:pt idx="2">
                  <c:v>230884.9568487248</c:v>
                </c:pt>
                <c:pt idx="3">
                  <c:v>221716.12431511696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7800832"/>
        <c:axId val="487803136"/>
      </c:barChart>
      <c:lineChart>
        <c:grouping val="standard"/>
        <c:varyColors val="0"/>
        <c:ser>
          <c:idx val="1"/>
          <c:order val="1"/>
          <c:tx>
            <c:strRef>
              <c:f>'Chart - Single Bank Evolution'!$T$39</c:f>
              <c:strCache>
                <c:ptCount val="1"/>
              </c:strCache>
            </c:strRef>
          </c:tx>
          <c:spPr>
            <a:ln>
              <a:solidFill>
                <a:srgbClr val="2F5773"/>
              </a:solidFill>
            </a:ln>
          </c:spPr>
          <c:marker>
            <c:symbol val="none"/>
          </c:marker>
          <c:cat>
            <c:numRef>
              <c:f>'Chart - Single Bank Evolution'!$U$13:$X$13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- Single Bank Evolution'!$U$15:$X$15</c:f>
              <c:numCache>
                <c:formatCode>General</c:formatCode>
                <c:ptCount val="4"/>
                <c:pt idx="0">
                  <c:v>100</c:v>
                </c:pt>
                <c:pt idx="1">
                  <c:v>113.65577476122898</c:v>
                </c:pt>
                <c:pt idx="2">
                  <c:v>105.59937000260867</c:v>
                </c:pt>
                <c:pt idx="3">
                  <c:v>101.40584023599513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3672704"/>
        <c:axId val="493651072"/>
      </c:lineChart>
      <c:catAx>
        <c:axId val="48780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87803136"/>
        <c:crosses val="autoZero"/>
        <c:auto val="1"/>
        <c:lblAlgn val="ctr"/>
        <c:lblOffset val="100"/>
        <c:noMultiLvlLbl val="0"/>
      </c:catAx>
      <c:valAx>
        <c:axId val="48780313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487800832"/>
        <c:crosses val="autoZero"/>
        <c:crossBetween val="between"/>
      </c:valAx>
      <c:valAx>
        <c:axId val="49365107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493672704"/>
        <c:crosses val="max"/>
        <c:crossBetween val="between"/>
      </c:valAx>
      <c:catAx>
        <c:axId val="493672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93651072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40373171175388E-2"/>
          <c:y val="3.2321745807974873E-2"/>
          <c:w val="0.87767872456536988"/>
          <c:h val="0.784121766438583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- Single Bank Evolution'!$T$16</c:f>
              <c:strCache>
                <c:ptCount val="1"/>
                <c:pt idx="0">
                  <c:v>Intra-financial system assets</c:v>
                </c:pt>
              </c:strCache>
            </c:strRef>
          </c:tx>
          <c:invertIfNegative val="0"/>
          <c:cat>
            <c:numRef>
              <c:f>'Chart - Single Bank Evolution'!$U$13:$X$13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- Single Bank Evolution'!$U$16:$X$16</c:f>
              <c:numCache>
                <c:formatCode>_(* #,##0_);_(* \(#,##0\);_(* "-"??_);_(@_)</c:formatCode>
                <c:ptCount val="4"/>
                <c:pt idx="0">
                  <c:v>23202.732020163341</c:v>
                </c:pt>
                <c:pt idx="1">
                  <c:v>23540.558791843468</c:v>
                </c:pt>
                <c:pt idx="2">
                  <c:v>19771.093795463632</c:v>
                </c:pt>
                <c:pt idx="3">
                  <c:v>22599.854963664337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61088"/>
        <c:axId val="81562624"/>
      </c:barChart>
      <c:lineChart>
        <c:grouping val="standard"/>
        <c:varyColors val="0"/>
        <c:ser>
          <c:idx val="3"/>
          <c:order val="1"/>
          <c:tx>
            <c:strRef>
              <c:f>'Chart - Single Bank Evolution'!$T$17</c:f>
              <c:strCache>
                <c:ptCount val="1"/>
              </c:strCache>
            </c:strRef>
          </c:tx>
          <c:spPr>
            <a:ln>
              <a:solidFill>
                <a:srgbClr val="2F5773"/>
              </a:solidFill>
            </a:ln>
          </c:spPr>
          <c:marker>
            <c:symbol val="none"/>
          </c:marker>
          <c:cat>
            <c:numRef>
              <c:f>'Chart - Single Bank Evolution'!$U$13:$X$13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- Single Bank Evolution'!$U$17:$X$17</c:f>
              <c:numCache>
                <c:formatCode>General</c:formatCode>
                <c:ptCount val="4"/>
                <c:pt idx="0">
                  <c:v>100</c:v>
                </c:pt>
                <c:pt idx="1">
                  <c:v>101.45597842265536</c:v>
                </c:pt>
                <c:pt idx="2">
                  <c:v>85.210197567607153</c:v>
                </c:pt>
                <c:pt idx="3">
                  <c:v>97.401697972570219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0048"/>
        <c:axId val="81568512"/>
      </c:lineChart>
      <c:catAx>
        <c:axId val="8156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562624"/>
        <c:crosses val="autoZero"/>
        <c:auto val="1"/>
        <c:lblAlgn val="ctr"/>
        <c:lblOffset val="100"/>
        <c:noMultiLvlLbl val="0"/>
      </c:catAx>
      <c:valAx>
        <c:axId val="8156262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81561088"/>
        <c:crosses val="autoZero"/>
        <c:crossBetween val="between"/>
      </c:valAx>
      <c:valAx>
        <c:axId val="815685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1570048"/>
        <c:crosses val="max"/>
        <c:crossBetween val="between"/>
      </c:valAx>
      <c:catAx>
        <c:axId val="81570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568512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40373171175388E-2"/>
          <c:y val="3.2321745807974873E-2"/>
          <c:w val="0.87767872456536988"/>
          <c:h val="0.7841217664385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- Single Bank Evolution'!$T$24</c:f>
              <c:strCache>
                <c:ptCount val="1"/>
                <c:pt idx="0">
                  <c:v>Assets under custody</c:v>
                </c:pt>
              </c:strCache>
            </c:strRef>
          </c:tx>
          <c:invertIfNegative val="0"/>
          <c:cat>
            <c:numRef>
              <c:f>'Chart - Single Bank Evolution'!$U$13:$X$13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- Single Bank Evolution'!$U$24:$X$24</c:f>
              <c:numCache>
                <c:formatCode>_(* #,##0_);_(* \(#,##0\);_(* "-"??_);_(@_)</c:formatCode>
                <c:ptCount val="4"/>
                <c:pt idx="0">
                  <c:v>169762.10262620778</c:v>
                </c:pt>
                <c:pt idx="1">
                  <c:v>147543.07519630971</c:v>
                </c:pt>
                <c:pt idx="2">
                  <c:v>150810.39330823199</c:v>
                </c:pt>
                <c:pt idx="3">
                  <c:v>184698.20255751495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87584"/>
        <c:axId val="81589376"/>
      </c:barChart>
      <c:lineChart>
        <c:grouping val="standard"/>
        <c:varyColors val="0"/>
        <c:ser>
          <c:idx val="4"/>
          <c:order val="1"/>
          <c:tx>
            <c:strRef>
              <c:f>'Chart - Single Bank Evolution'!$T$25</c:f>
              <c:strCache>
                <c:ptCount val="1"/>
              </c:strCache>
            </c:strRef>
          </c:tx>
          <c:spPr>
            <a:ln>
              <a:solidFill>
                <a:srgbClr val="E98E2B"/>
              </a:solidFill>
            </a:ln>
          </c:spPr>
          <c:marker>
            <c:symbol val="none"/>
          </c:marker>
          <c:cat>
            <c:numRef>
              <c:f>'Chart - Single Bank Evolution'!$U$13:$X$13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- Single Bank Evolution'!$U$25:$X$25</c:f>
              <c:numCache>
                <c:formatCode>General</c:formatCode>
                <c:ptCount val="4"/>
                <c:pt idx="0">
                  <c:v>100</c:v>
                </c:pt>
                <c:pt idx="1">
                  <c:v>86.911668101318682</c:v>
                </c:pt>
                <c:pt idx="2">
                  <c:v>88.836313273225187</c:v>
                </c:pt>
                <c:pt idx="3">
                  <c:v>108.79825337943319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96800"/>
        <c:axId val="81590912"/>
      </c:lineChart>
      <c:catAx>
        <c:axId val="8158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589376"/>
        <c:crosses val="autoZero"/>
        <c:auto val="1"/>
        <c:lblAlgn val="ctr"/>
        <c:lblOffset val="100"/>
        <c:noMultiLvlLbl val="0"/>
      </c:catAx>
      <c:valAx>
        <c:axId val="815893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81587584"/>
        <c:crosses val="autoZero"/>
        <c:crossBetween val="between"/>
      </c:valAx>
      <c:valAx>
        <c:axId val="815909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1596800"/>
        <c:crosses val="max"/>
        <c:crossBetween val="between"/>
      </c:valAx>
      <c:catAx>
        <c:axId val="81596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590912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40373171175388E-2"/>
          <c:y val="3.2321745807974873E-2"/>
          <c:w val="0.87767872456536988"/>
          <c:h val="0.784121766438583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- Single Bank Evolution'!$T$22</c:f>
              <c:strCache>
                <c:ptCount val="1"/>
                <c:pt idx="0">
                  <c:v>Payments activity </c:v>
                </c:pt>
              </c:strCache>
            </c:strRef>
          </c:tx>
          <c:invertIfNegative val="0"/>
          <c:cat>
            <c:numRef>
              <c:f>'Chart - Single Bank Evolution'!$U$13:$X$13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- Single Bank Evolution'!$U$22:$X$22</c:f>
              <c:numCache>
                <c:formatCode>_(* #,##0_);_(* \(#,##0\);_(* "-"??_);_(@_)</c:formatCode>
                <c:ptCount val="4"/>
                <c:pt idx="0">
                  <c:v>3043025.4850084134</c:v>
                </c:pt>
                <c:pt idx="1">
                  <c:v>3133545.6692732708</c:v>
                </c:pt>
                <c:pt idx="2">
                  <c:v>3102238.169324324</c:v>
                </c:pt>
                <c:pt idx="3">
                  <c:v>8065635.0711673554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22528"/>
        <c:axId val="81624064"/>
      </c:barChart>
      <c:lineChart>
        <c:grouping val="standard"/>
        <c:varyColors val="0"/>
        <c:ser>
          <c:idx val="3"/>
          <c:order val="1"/>
          <c:tx>
            <c:strRef>
              <c:f>'Chart - Single Bank Evolution'!$T$23</c:f>
              <c:strCache>
                <c:ptCount val="1"/>
              </c:strCache>
            </c:strRef>
          </c:tx>
          <c:spPr>
            <a:ln>
              <a:solidFill>
                <a:srgbClr val="2F5773"/>
              </a:solidFill>
            </a:ln>
          </c:spPr>
          <c:marker>
            <c:symbol val="none"/>
          </c:marker>
          <c:cat>
            <c:numRef>
              <c:f>'Chart - Single Bank Evolution'!$U$13:$X$13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- Single Bank Evolution'!$U$23:$X$23</c:f>
              <c:numCache>
                <c:formatCode>General</c:formatCode>
                <c:ptCount val="4"/>
                <c:pt idx="0">
                  <c:v>100</c:v>
                </c:pt>
                <c:pt idx="1">
                  <c:v>102.97467716622187</c:v>
                </c:pt>
                <c:pt idx="2">
                  <c:v>101.94584910996061</c:v>
                </c:pt>
                <c:pt idx="3">
                  <c:v>265.05315551588473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31488"/>
        <c:axId val="81629952"/>
      </c:lineChart>
      <c:catAx>
        <c:axId val="8162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624064"/>
        <c:crosses val="autoZero"/>
        <c:auto val="1"/>
        <c:lblAlgn val="ctr"/>
        <c:lblOffset val="100"/>
        <c:noMultiLvlLbl val="0"/>
      </c:catAx>
      <c:valAx>
        <c:axId val="816240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81622528"/>
        <c:crosses val="autoZero"/>
        <c:crossBetween val="between"/>
      </c:valAx>
      <c:valAx>
        <c:axId val="816299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1631488"/>
        <c:crosses val="max"/>
        <c:crossBetween val="between"/>
      </c:valAx>
      <c:catAx>
        <c:axId val="81631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629952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40373171175388E-2"/>
          <c:y val="3.2321745807974873E-2"/>
          <c:w val="0.87767872456536988"/>
          <c:h val="0.784121766438583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- Single Bank Evolution'!$T$26</c:f>
              <c:strCache>
                <c:ptCount val="1"/>
                <c:pt idx="0">
                  <c:v>Underwriting activity</c:v>
                </c:pt>
              </c:strCache>
            </c:strRef>
          </c:tx>
          <c:spPr>
            <a:solidFill>
              <a:srgbClr val="C0504D"/>
            </a:solidFill>
          </c:spPr>
          <c:invertIfNegative val="0"/>
          <c:cat>
            <c:numRef>
              <c:f>'Chart - Single Bank Evolution'!$U$13:$X$13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- Single Bank Evolution'!$U$26:$X$26</c:f>
              <c:numCache>
                <c:formatCode>_(* #,##0_);_(* \(#,##0\);_(* "-"??_);_(@_)</c:formatCode>
                <c:ptCount val="4"/>
                <c:pt idx="0">
                  <c:v>35.086633974587997</c:v>
                </c:pt>
                <c:pt idx="1">
                  <c:v>61.626743244739998</c:v>
                </c:pt>
                <c:pt idx="2">
                  <c:v>0.52026769806899997</c:v>
                </c:pt>
                <c:pt idx="3">
                  <c:v>377.26773265629998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53120"/>
        <c:axId val="81654912"/>
      </c:barChart>
      <c:lineChart>
        <c:grouping val="standard"/>
        <c:varyColors val="0"/>
        <c:ser>
          <c:idx val="5"/>
          <c:order val="1"/>
          <c:tx>
            <c:strRef>
              <c:f>'Chart - Single Bank Evolution'!$T$27</c:f>
              <c:strCache>
                <c:ptCount val="1"/>
              </c:strCache>
            </c:strRef>
          </c:tx>
          <c:spPr>
            <a:ln>
              <a:solidFill>
                <a:srgbClr val="C0504D"/>
              </a:solidFill>
            </a:ln>
          </c:spPr>
          <c:marker>
            <c:symbol val="none"/>
          </c:marker>
          <c:cat>
            <c:numRef>
              <c:f>'Chart - Single Bank Evolution'!$U$13:$X$13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- Single Bank Evolution'!$U$27:$X$27</c:f>
              <c:numCache>
                <c:formatCode>General</c:formatCode>
                <c:ptCount val="4"/>
                <c:pt idx="0">
                  <c:v>100</c:v>
                </c:pt>
                <c:pt idx="1">
                  <c:v>175.64165114662768</c:v>
                </c:pt>
                <c:pt idx="2">
                  <c:v>1.4828088053297201</c:v>
                </c:pt>
                <c:pt idx="3">
                  <c:v>1075.2462972924152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58240"/>
        <c:axId val="81656448"/>
      </c:lineChart>
      <c:catAx>
        <c:axId val="81653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654912"/>
        <c:crosses val="autoZero"/>
        <c:auto val="1"/>
        <c:lblAlgn val="ctr"/>
        <c:lblOffset val="100"/>
        <c:noMultiLvlLbl val="0"/>
      </c:catAx>
      <c:valAx>
        <c:axId val="816549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81653120"/>
        <c:crosses val="autoZero"/>
        <c:crossBetween val="between"/>
      </c:valAx>
      <c:valAx>
        <c:axId val="8165644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1658240"/>
        <c:crosses val="max"/>
        <c:crossBetween val="between"/>
      </c:valAx>
      <c:catAx>
        <c:axId val="81658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65644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40373171175388E-2"/>
          <c:y val="3.2321745807974873E-2"/>
          <c:w val="0.87767872456536988"/>
          <c:h val="0.7841217664385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- Single Bank Evolution'!$T$18</c:f>
              <c:strCache>
                <c:ptCount val="1"/>
                <c:pt idx="0">
                  <c:v>Intra-financial system liabilities</c:v>
                </c:pt>
              </c:strCache>
            </c:strRef>
          </c:tx>
          <c:invertIfNegative val="0"/>
          <c:cat>
            <c:numRef>
              <c:f>'Chart - Single Bank Evolution'!$U$13:$X$13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- Single Bank Evolution'!$U$18:$X$18</c:f>
              <c:numCache>
                <c:formatCode>_(* #,##0_);_(* \(#,##0\);_(* "-"??_);_(@_)</c:formatCode>
                <c:ptCount val="4"/>
                <c:pt idx="0">
                  <c:v>18355.597577633223</c:v>
                </c:pt>
                <c:pt idx="1">
                  <c:v>23949.048730664483</c:v>
                </c:pt>
                <c:pt idx="2">
                  <c:v>24642.16981774793</c:v>
                </c:pt>
                <c:pt idx="3">
                  <c:v>12948.757147448316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675776"/>
        <c:axId val="81677312"/>
      </c:barChart>
      <c:lineChart>
        <c:grouping val="standard"/>
        <c:varyColors val="0"/>
        <c:ser>
          <c:idx val="4"/>
          <c:order val="1"/>
          <c:tx>
            <c:strRef>
              <c:f>'Chart - Single Bank Evolution'!$T$19</c:f>
              <c:strCache>
                <c:ptCount val="1"/>
              </c:strCache>
            </c:strRef>
          </c:tx>
          <c:spPr>
            <a:ln>
              <a:solidFill>
                <a:srgbClr val="E98E2B"/>
              </a:solidFill>
            </a:ln>
          </c:spPr>
          <c:marker>
            <c:symbol val="none"/>
          </c:marker>
          <c:cat>
            <c:numRef>
              <c:f>'Chart - Single Bank Evolution'!$U$13:$X$13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- Single Bank Evolution'!$U$19:$X$19</c:f>
              <c:numCache>
                <c:formatCode>General</c:formatCode>
                <c:ptCount val="4"/>
                <c:pt idx="0">
                  <c:v>100</c:v>
                </c:pt>
                <c:pt idx="1">
                  <c:v>130.47272707616463</c:v>
                </c:pt>
                <c:pt idx="2">
                  <c:v>134.24880183565944</c:v>
                </c:pt>
                <c:pt idx="3">
                  <c:v>70.543914970257987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84736"/>
        <c:axId val="81683200"/>
      </c:lineChart>
      <c:catAx>
        <c:axId val="8167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677312"/>
        <c:crosses val="autoZero"/>
        <c:auto val="1"/>
        <c:lblAlgn val="ctr"/>
        <c:lblOffset val="100"/>
        <c:noMultiLvlLbl val="0"/>
      </c:catAx>
      <c:valAx>
        <c:axId val="8167731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81675776"/>
        <c:crosses val="autoZero"/>
        <c:crossBetween val="between"/>
      </c:valAx>
      <c:valAx>
        <c:axId val="816832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1684736"/>
        <c:crosses val="max"/>
        <c:crossBetween val="between"/>
      </c:valAx>
      <c:catAx>
        <c:axId val="81684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1683200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40373171175388E-2"/>
          <c:y val="3.2321745807974873E-2"/>
          <c:w val="0.87767872456536988"/>
          <c:h val="0.784121766438583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- Single Bank Evolution'!$T$20</c:f>
              <c:strCache>
                <c:ptCount val="1"/>
                <c:pt idx="0">
                  <c:v>Securities outstanding</c:v>
                </c:pt>
              </c:strCache>
            </c:strRef>
          </c:tx>
          <c:spPr>
            <a:solidFill>
              <a:srgbClr val="C0504D"/>
            </a:solidFill>
          </c:spPr>
          <c:invertIfNegative val="0"/>
          <c:cat>
            <c:numRef>
              <c:f>'Chart - Single Bank Evolution'!$U$13:$X$13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- Single Bank Evolution'!$U$20:$X$20</c:f>
              <c:numCache>
                <c:formatCode>_(* #,##0_);_(* \(#,##0\);_(* "-"??_);_(@_)</c:formatCode>
                <c:ptCount val="4"/>
                <c:pt idx="0">
                  <c:v>84953.317005785037</c:v>
                </c:pt>
                <c:pt idx="1">
                  <c:v>114656.00504041764</c:v>
                </c:pt>
                <c:pt idx="2">
                  <c:v>115985.95936042137</c:v>
                </c:pt>
                <c:pt idx="3">
                  <c:v>117357.93737930094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718656"/>
        <c:axId val="83367040"/>
      </c:barChart>
      <c:lineChart>
        <c:grouping val="standard"/>
        <c:varyColors val="0"/>
        <c:ser>
          <c:idx val="5"/>
          <c:order val="1"/>
          <c:tx>
            <c:strRef>
              <c:f>'Chart - Single Bank Evolution'!$T$21</c:f>
              <c:strCache>
                <c:ptCount val="1"/>
              </c:strCache>
            </c:strRef>
          </c:tx>
          <c:spPr>
            <a:ln>
              <a:solidFill>
                <a:srgbClr val="C0504D"/>
              </a:solidFill>
            </a:ln>
          </c:spPr>
          <c:marker>
            <c:symbol val="none"/>
          </c:marker>
          <c:cat>
            <c:numRef>
              <c:f>'Chart - Single Bank Evolution'!$U$13:$X$13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- Single Bank Evolution'!$U$21:$X$21</c:f>
              <c:numCache>
                <c:formatCode>General</c:formatCode>
                <c:ptCount val="4"/>
                <c:pt idx="0">
                  <c:v>100</c:v>
                </c:pt>
                <c:pt idx="1">
                  <c:v>134.96354125008438</c:v>
                </c:pt>
                <c:pt idx="2">
                  <c:v>136.52905318873317</c:v>
                </c:pt>
                <c:pt idx="3">
                  <c:v>138.14403194087083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74464"/>
        <c:axId val="83368576"/>
      </c:lineChart>
      <c:catAx>
        <c:axId val="8171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367040"/>
        <c:crosses val="autoZero"/>
        <c:auto val="1"/>
        <c:lblAlgn val="ctr"/>
        <c:lblOffset val="100"/>
        <c:noMultiLvlLbl val="0"/>
      </c:catAx>
      <c:valAx>
        <c:axId val="833670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81718656"/>
        <c:crosses val="autoZero"/>
        <c:crossBetween val="between"/>
      </c:valAx>
      <c:valAx>
        <c:axId val="833685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3374464"/>
        <c:crosses val="max"/>
        <c:crossBetween val="between"/>
      </c:valAx>
      <c:catAx>
        <c:axId val="83374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368576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40373171175388E-2"/>
          <c:y val="3.2321745807974873E-2"/>
          <c:w val="0.87767872456536988"/>
          <c:h val="0.7841217664385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- Single Bank Evolution'!$T$30</c:f>
              <c:strCache>
                <c:ptCount val="1"/>
                <c:pt idx="0">
                  <c:v>Trading and AFS securities</c:v>
                </c:pt>
              </c:strCache>
            </c:strRef>
          </c:tx>
          <c:invertIfNegative val="0"/>
          <c:cat>
            <c:numRef>
              <c:f>'Chart - Single Bank Evolution'!$U$13:$X$13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- Single Bank Evolution'!$U$30:$X$30</c:f>
              <c:numCache>
                <c:formatCode>_(* #,##0_);_(* \(#,##0\);_(* "-"??_);_(@_)</c:formatCode>
                <c:ptCount val="4"/>
                <c:pt idx="0">
                  <c:v>4362.0981681187113</c:v>
                </c:pt>
                <c:pt idx="1">
                  <c:v>4330.2219685577247</c:v>
                </c:pt>
                <c:pt idx="2">
                  <c:v>3151.6364404035867</c:v>
                </c:pt>
                <c:pt idx="3">
                  <c:v>3117.889781091596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392384"/>
        <c:axId val="83393920"/>
      </c:barChart>
      <c:lineChart>
        <c:grouping val="standard"/>
        <c:varyColors val="0"/>
        <c:ser>
          <c:idx val="4"/>
          <c:order val="1"/>
          <c:tx>
            <c:strRef>
              <c:f>'Chart - Single Bank Evolution'!$T$31</c:f>
              <c:strCache>
                <c:ptCount val="1"/>
              </c:strCache>
            </c:strRef>
          </c:tx>
          <c:spPr>
            <a:ln>
              <a:solidFill>
                <a:srgbClr val="E98E2B"/>
              </a:solidFill>
            </a:ln>
          </c:spPr>
          <c:marker>
            <c:symbol val="none"/>
          </c:marker>
          <c:cat>
            <c:numRef>
              <c:f>'Chart - Single Bank Evolution'!$U$13:$X$13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- Single Bank Evolution'!$U$31:$X$31</c:f>
              <c:numCache>
                <c:formatCode>General</c:formatCode>
                <c:ptCount val="4"/>
                <c:pt idx="0">
                  <c:v>100</c:v>
                </c:pt>
                <c:pt idx="1">
                  <c:v>99.269246167040436</c:v>
                </c:pt>
                <c:pt idx="2">
                  <c:v>72.250470276849057</c:v>
                </c:pt>
                <c:pt idx="3">
                  <c:v>71.476836625991879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97248"/>
        <c:axId val="83395712"/>
      </c:lineChart>
      <c:catAx>
        <c:axId val="83392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393920"/>
        <c:crosses val="autoZero"/>
        <c:auto val="1"/>
        <c:lblAlgn val="ctr"/>
        <c:lblOffset val="100"/>
        <c:noMultiLvlLbl val="0"/>
      </c:catAx>
      <c:valAx>
        <c:axId val="833939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83392384"/>
        <c:crosses val="autoZero"/>
        <c:crossBetween val="between"/>
      </c:valAx>
      <c:valAx>
        <c:axId val="833957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3397248"/>
        <c:crosses val="max"/>
        <c:crossBetween val="between"/>
      </c:valAx>
      <c:catAx>
        <c:axId val="83397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395712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40373171175388E-2"/>
          <c:y val="3.2321745807974873E-2"/>
          <c:w val="0.87767872456536988"/>
          <c:h val="0.784121766438583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- Single Bank Evolution'!$T$28</c:f>
              <c:strCache>
                <c:ptCount val="1"/>
                <c:pt idx="0">
                  <c:v>OTC derivatives</c:v>
                </c:pt>
              </c:strCache>
            </c:strRef>
          </c:tx>
          <c:invertIfNegative val="0"/>
          <c:cat>
            <c:numRef>
              <c:f>'Chart - Single Bank Evolution'!$U$13:$X$13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- Single Bank Evolution'!$U$28:$X$28</c:f>
              <c:numCache>
                <c:formatCode>_(* #,##0_);_(* \(#,##0\);_(* "-"??_);_(@_)</c:formatCode>
                <c:ptCount val="4"/>
                <c:pt idx="0">
                  <c:v>1433273.1693765672</c:v>
                </c:pt>
                <c:pt idx="1">
                  <c:v>921549.82982009253</c:v>
                </c:pt>
                <c:pt idx="2">
                  <c:v>694675.95236175798</c:v>
                </c:pt>
                <c:pt idx="3">
                  <c:v>729827.05850171892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96960"/>
        <c:axId val="83498496"/>
      </c:barChart>
      <c:lineChart>
        <c:grouping val="standard"/>
        <c:varyColors val="0"/>
        <c:ser>
          <c:idx val="3"/>
          <c:order val="1"/>
          <c:tx>
            <c:strRef>
              <c:f>'Chart - Single Bank Evolution'!$T$29</c:f>
              <c:strCache>
                <c:ptCount val="1"/>
              </c:strCache>
            </c:strRef>
          </c:tx>
          <c:spPr>
            <a:ln>
              <a:solidFill>
                <a:srgbClr val="2F5773"/>
              </a:solidFill>
            </a:ln>
          </c:spPr>
          <c:marker>
            <c:symbol val="none"/>
          </c:marker>
          <c:cat>
            <c:numRef>
              <c:f>'Chart - Single Bank Evolution'!$U$13:$X$13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- Single Bank Evolution'!$U$29:$X$29</c:f>
              <c:numCache>
                <c:formatCode>General</c:formatCode>
                <c:ptCount val="4"/>
                <c:pt idx="0">
                  <c:v>100</c:v>
                </c:pt>
                <c:pt idx="1">
                  <c:v>64.296873025324288</c:v>
                </c:pt>
                <c:pt idx="2">
                  <c:v>48.467798547008464</c:v>
                </c:pt>
                <c:pt idx="3">
                  <c:v>50.920304244526726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10016"/>
        <c:axId val="83500032"/>
      </c:lineChart>
      <c:catAx>
        <c:axId val="8349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498496"/>
        <c:crosses val="autoZero"/>
        <c:auto val="1"/>
        <c:lblAlgn val="ctr"/>
        <c:lblOffset val="100"/>
        <c:noMultiLvlLbl val="0"/>
      </c:catAx>
      <c:valAx>
        <c:axId val="8349849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83496960"/>
        <c:crosses val="autoZero"/>
        <c:crossBetween val="between"/>
      </c:valAx>
      <c:valAx>
        <c:axId val="835000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3510016"/>
        <c:crosses val="max"/>
        <c:crossBetween val="between"/>
      </c:valAx>
      <c:catAx>
        <c:axId val="83510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500032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40373171175388E-2"/>
          <c:y val="3.2321745807974873E-2"/>
          <c:w val="0.87767872456536988"/>
          <c:h val="0.784121766438583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'Chart - Single Bank Evolution'!$T$32</c:f>
              <c:strCache>
                <c:ptCount val="1"/>
                <c:pt idx="0">
                  <c:v>Level 3 assets</c:v>
                </c:pt>
              </c:strCache>
            </c:strRef>
          </c:tx>
          <c:spPr>
            <a:solidFill>
              <a:srgbClr val="C0504D"/>
            </a:solidFill>
          </c:spPr>
          <c:invertIfNegative val="0"/>
          <c:cat>
            <c:numRef>
              <c:f>'Chart - Single Bank Evolution'!$U$13:$X$13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- Single Bank Evolution'!$U$32:$X$32</c:f>
              <c:numCache>
                <c:formatCode>_(* #,##0_);_(* \(#,##0\);_(* "-"??_);_(@_)</c:formatCode>
                <c:ptCount val="4"/>
                <c:pt idx="0">
                  <c:v>21.44687377</c:v>
                </c:pt>
                <c:pt idx="1">
                  <c:v>16.821036921999998</c:v>
                </c:pt>
                <c:pt idx="2">
                  <c:v>20.137548336846002</c:v>
                </c:pt>
                <c:pt idx="3">
                  <c:v>23.361109762166002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31648"/>
        <c:axId val="83533184"/>
      </c:barChart>
      <c:lineChart>
        <c:grouping val="standard"/>
        <c:varyColors val="0"/>
        <c:ser>
          <c:idx val="5"/>
          <c:order val="1"/>
          <c:tx>
            <c:strRef>
              <c:f>'Chart - Single Bank Evolution'!$T$33</c:f>
              <c:strCache>
                <c:ptCount val="1"/>
              </c:strCache>
            </c:strRef>
          </c:tx>
          <c:spPr>
            <a:ln>
              <a:solidFill>
                <a:srgbClr val="C0504D"/>
              </a:solidFill>
            </a:ln>
          </c:spPr>
          <c:marker>
            <c:symbol val="none"/>
          </c:marker>
          <c:cat>
            <c:numRef>
              <c:f>'Chart - Single Bank Evolution'!$U$13:$X$13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- Single Bank Evolution'!$U$33:$X$33</c:f>
              <c:numCache>
                <c:formatCode>General</c:formatCode>
                <c:ptCount val="4"/>
                <c:pt idx="0">
                  <c:v>100</c:v>
                </c:pt>
                <c:pt idx="1">
                  <c:v>78.431183502041918</c:v>
                </c:pt>
                <c:pt idx="2">
                  <c:v>93.895028957621378</c:v>
                </c:pt>
                <c:pt idx="3">
                  <c:v>108.92547796333676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48800"/>
        <c:axId val="83547264"/>
      </c:lineChart>
      <c:catAx>
        <c:axId val="8353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533184"/>
        <c:crosses val="autoZero"/>
        <c:auto val="1"/>
        <c:lblAlgn val="ctr"/>
        <c:lblOffset val="100"/>
        <c:noMultiLvlLbl val="0"/>
      </c:catAx>
      <c:valAx>
        <c:axId val="835331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83531648"/>
        <c:crosses val="autoZero"/>
        <c:crossBetween val="between"/>
      </c:valAx>
      <c:valAx>
        <c:axId val="835472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3548800"/>
        <c:crosses val="max"/>
        <c:crossBetween val="between"/>
      </c:valAx>
      <c:catAx>
        <c:axId val="83548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547264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40373171175388E-2"/>
          <c:y val="3.2321745807974873E-2"/>
          <c:w val="0.87767872456536988"/>
          <c:h val="0.784121766438583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- Single Bank Evolution'!$T$28</c:f>
              <c:strCache>
                <c:ptCount val="1"/>
                <c:pt idx="0">
                  <c:v>OTC derivatives</c:v>
                </c:pt>
              </c:strCache>
            </c:strRef>
          </c:tx>
          <c:invertIfNegative val="0"/>
          <c:cat>
            <c:numRef>
              <c:f>'Chart - Single Bank Evolution'!$U$13:$X$13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- Single Bank Evolution'!$U$28:$X$28</c:f>
              <c:numCache>
                <c:formatCode>_(* #,##0_);_(* \(#,##0\);_(* "-"??_);_(@_)</c:formatCode>
                <c:ptCount val="4"/>
                <c:pt idx="0">
                  <c:v>1433273.1693765672</c:v>
                </c:pt>
                <c:pt idx="1">
                  <c:v>921549.82982009253</c:v>
                </c:pt>
                <c:pt idx="2">
                  <c:v>694675.95236175798</c:v>
                </c:pt>
                <c:pt idx="3">
                  <c:v>729827.05850171892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574784"/>
        <c:axId val="83576320"/>
      </c:barChart>
      <c:lineChart>
        <c:grouping val="standard"/>
        <c:varyColors val="0"/>
        <c:ser>
          <c:idx val="3"/>
          <c:order val="1"/>
          <c:tx>
            <c:strRef>
              <c:f>'Chart - Single Bank Evolution'!$T$29</c:f>
              <c:strCache>
                <c:ptCount val="1"/>
              </c:strCache>
            </c:strRef>
          </c:tx>
          <c:spPr>
            <a:ln>
              <a:solidFill>
                <a:srgbClr val="2F5773"/>
              </a:solidFill>
            </a:ln>
          </c:spPr>
          <c:marker>
            <c:symbol val="none"/>
          </c:marker>
          <c:cat>
            <c:numRef>
              <c:f>'Chart - Single Bank Evolution'!$U$13:$X$13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- Single Bank Evolution'!$U$29:$X$29</c:f>
              <c:numCache>
                <c:formatCode>General</c:formatCode>
                <c:ptCount val="4"/>
                <c:pt idx="0">
                  <c:v>100</c:v>
                </c:pt>
                <c:pt idx="1">
                  <c:v>64.296873025324288</c:v>
                </c:pt>
                <c:pt idx="2">
                  <c:v>48.467798547008464</c:v>
                </c:pt>
                <c:pt idx="3">
                  <c:v>50.920304244526726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587840"/>
        <c:axId val="83577856"/>
      </c:lineChart>
      <c:catAx>
        <c:axId val="8357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576320"/>
        <c:crosses val="autoZero"/>
        <c:auto val="1"/>
        <c:lblAlgn val="ctr"/>
        <c:lblOffset val="100"/>
        <c:noMultiLvlLbl val="0"/>
      </c:catAx>
      <c:valAx>
        <c:axId val="835763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83574784"/>
        <c:crosses val="autoZero"/>
        <c:crossBetween val="between"/>
      </c:valAx>
      <c:valAx>
        <c:axId val="8357785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3587840"/>
        <c:crosses val="max"/>
        <c:crossBetween val="between"/>
      </c:valAx>
      <c:catAx>
        <c:axId val="83587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577856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440373171175388E-2"/>
          <c:y val="3.2321745807974873E-2"/>
          <c:w val="0.87767872456536988"/>
          <c:h val="0.7841217664385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'Chart - Single Bank Evolution'!$T$30</c:f>
              <c:strCache>
                <c:ptCount val="1"/>
                <c:pt idx="0">
                  <c:v>Trading and AFS securities</c:v>
                </c:pt>
              </c:strCache>
            </c:strRef>
          </c:tx>
          <c:invertIfNegative val="0"/>
          <c:cat>
            <c:numRef>
              <c:f>'Chart - Single Bank Evolution'!$U$13:$X$13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- Single Bank Evolution'!$U$30:$X$30</c:f>
              <c:numCache>
                <c:formatCode>_(* #,##0_);_(* \(#,##0\);_(* "-"??_);_(@_)</c:formatCode>
                <c:ptCount val="4"/>
                <c:pt idx="0">
                  <c:v>4362.0981681187113</c:v>
                </c:pt>
                <c:pt idx="1">
                  <c:v>4330.2219685577247</c:v>
                </c:pt>
                <c:pt idx="2">
                  <c:v>3151.6364404035867</c:v>
                </c:pt>
                <c:pt idx="3">
                  <c:v>3117.889781091596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87616"/>
        <c:axId val="83889152"/>
      </c:barChart>
      <c:lineChart>
        <c:grouping val="standard"/>
        <c:varyColors val="0"/>
        <c:ser>
          <c:idx val="4"/>
          <c:order val="1"/>
          <c:tx>
            <c:strRef>
              <c:f>'Chart - Single Bank Evolution'!$T$31</c:f>
              <c:strCache>
                <c:ptCount val="1"/>
              </c:strCache>
            </c:strRef>
          </c:tx>
          <c:spPr>
            <a:ln>
              <a:solidFill>
                <a:srgbClr val="E98E2B"/>
              </a:solidFill>
            </a:ln>
          </c:spPr>
          <c:marker>
            <c:symbol val="none"/>
          </c:marker>
          <c:cat>
            <c:numRef>
              <c:f>'Chart - Single Bank Evolution'!$U$13:$X$13</c:f>
              <c:numCache>
                <c:formatCode>General</c:formatCode>
                <c:ptCount val="4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</c:numCache>
            </c:numRef>
          </c:cat>
          <c:val>
            <c:numRef>
              <c:f>'Chart - Single Bank Evolution'!$U$31:$X$31</c:f>
              <c:numCache>
                <c:formatCode>General</c:formatCode>
                <c:ptCount val="4"/>
                <c:pt idx="0">
                  <c:v>100</c:v>
                </c:pt>
                <c:pt idx="1">
                  <c:v>99.269246167040436</c:v>
                </c:pt>
                <c:pt idx="2">
                  <c:v>72.250470276849057</c:v>
                </c:pt>
                <c:pt idx="3">
                  <c:v>71.476836625991879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896576"/>
        <c:axId val="83895040"/>
      </c:lineChart>
      <c:catAx>
        <c:axId val="8388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889152"/>
        <c:crosses val="autoZero"/>
        <c:auto val="1"/>
        <c:lblAlgn val="ctr"/>
        <c:lblOffset val="100"/>
        <c:noMultiLvlLbl val="0"/>
      </c:catAx>
      <c:valAx>
        <c:axId val="8388915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##\ ###\ ###\ ###\ ##0" sourceLinked="0"/>
        <c:majorTickMark val="out"/>
        <c:minorTickMark val="none"/>
        <c:tickLblPos val="nextTo"/>
        <c:crossAx val="83887616"/>
        <c:crosses val="autoZero"/>
        <c:crossBetween val="between"/>
      </c:valAx>
      <c:valAx>
        <c:axId val="8389504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83896576"/>
        <c:crosses val="max"/>
        <c:crossBetween val="between"/>
      </c:valAx>
      <c:catAx>
        <c:axId val="83896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3895040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printSettings>
    <c:headerFooter/>
    <c:pageMargins b="1" l="0.75" r="0.75" t="1" header="0.5" footer="0.5"/>
    <c:pageSetup paperSize="9"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0" Type="http://schemas.openxmlformats.org/officeDocument/2006/relationships/chart" Target="../charts/chart18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</xdr:colOff>
      <xdr:row>2</xdr:row>
      <xdr:rowOff>7</xdr:rowOff>
    </xdr:from>
    <xdr:to>
      <xdr:col>4</xdr:col>
      <xdr:colOff>2461263</xdr:colOff>
      <xdr:row>5</xdr:row>
      <xdr:rowOff>128912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" y="504832"/>
          <a:ext cx="2461260" cy="9099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</xdr:colOff>
      <xdr:row>2</xdr:row>
      <xdr:rowOff>7</xdr:rowOff>
    </xdr:from>
    <xdr:to>
      <xdr:col>4</xdr:col>
      <xdr:colOff>2461263</xdr:colOff>
      <xdr:row>5</xdr:row>
      <xdr:rowOff>128912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" y="504832"/>
          <a:ext cx="2461260" cy="9099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</xdr:colOff>
      <xdr:row>2</xdr:row>
      <xdr:rowOff>7</xdr:rowOff>
    </xdr:from>
    <xdr:to>
      <xdr:col>4</xdr:col>
      <xdr:colOff>2461263</xdr:colOff>
      <xdr:row>5</xdr:row>
      <xdr:rowOff>128912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3" y="504832"/>
          <a:ext cx="2461260" cy="9099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</xdr:colOff>
      <xdr:row>2</xdr:row>
      <xdr:rowOff>7</xdr:rowOff>
    </xdr:from>
    <xdr:to>
      <xdr:col>4</xdr:col>
      <xdr:colOff>2461263</xdr:colOff>
      <xdr:row>5</xdr:row>
      <xdr:rowOff>128912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3" y="504832"/>
          <a:ext cx="2461260" cy="9099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01599" y="558801"/>
    <xdr:ext cx="11700000" cy="324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93134" y="4514852"/>
    <xdr:ext cx="11700000" cy="3240000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86782" y="18257307"/>
    <xdr:ext cx="11700000" cy="3240000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85725" y="22728769"/>
    <xdr:ext cx="11700000" cy="3240000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absoluteAnchor>
    <xdr:pos x="100542" y="9037107"/>
    <xdr:ext cx="11700000" cy="3240000"/>
    <xdr:graphicFrame macro="">
      <xdr:nvGraphicFramePr>
        <xdr:cNvPr id="6" name="Chart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absoluteAnchor>
    <xdr:pos x="137583" y="12890500"/>
    <xdr:ext cx="11700000" cy="3240000"/>
    <xdr:graphicFrame macro="">
      <xdr:nvGraphicFramePr>
        <xdr:cNvPr id="7" name="Chart 6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0.01339</cdr:x>
      <cdr:y>0.00327</cdr:y>
    </cdr:from>
    <cdr:to>
      <cdr:x>0.08946</cdr:x>
      <cdr:y>0.08623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663" y="10595"/>
          <a:ext cx="890029" cy="2688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000" b="1"/>
            <a:t>10^9 Euros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0.9326</cdr:x>
      <cdr:y>0.01045</cdr:y>
    </cdr:from>
    <cdr:to>
      <cdr:x>0.98326</cdr:x>
      <cdr:y>0.08885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911365" y="33858"/>
          <a:ext cx="592722" cy="254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000" b="1"/>
            <a:t>10^9 Euros</a:t>
          </a:r>
          <a:endParaRPr lang="en-GB" sz="1100" b="1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56775" y="616322"/>
    <xdr:ext cx="11700000" cy="54000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3617" y="5983942"/>
    <xdr:ext cx="11700000" cy="5040000"/>
    <xdr:graphicFrame macro="">
      <xdr:nvGraphicFramePr>
        <xdr:cNvPr id="8" name="Chart 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>
    <xdr:from>
      <xdr:col>6</xdr:col>
      <xdr:colOff>67237</xdr:colOff>
      <xdr:row>1</xdr:row>
      <xdr:rowOff>145676</xdr:rowOff>
    </xdr:from>
    <xdr:to>
      <xdr:col>6</xdr:col>
      <xdr:colOff>571500</xdr:colOff>
      <xdr:row>1</xdr:row>
      <xdr:rowOff>145676</xdr:rowOff>
    </xdr:to>
    <xdr:cxnSp macro="">
      <xdr:nvCxnSpPr>
        <xdr:cNvPr id="4" name="Straight Arrow Connector 3"/>
        <xdr:cNvCxnSpPr/>
      </xdr:nvCxnSpPr>
      <xdr:spPr>
        <a:xfrm flipH="1">
          <a:off x="3182472" y="347382"/>
          <a:ext cx="504263" cy="0"/>
        </a:xfrm>
        <a:prstGeom prst="straightConnector1">
          <a:avLst/>
        </a:prstGeom>
        <a:ln w="1905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5</xdr:row>
      <xdr:rowOff>147638</xdr:rowOff>
    </xdr:from>
    <xdr:to>
      <xdr:col>15</xdr:col>
      <xdr:colOff>466725</xdr:colOff>
      <xdr:row>20</xdr:row>
      <xdr:rowOff>39713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25</xdr:row>
      <xdr:rowOff>9525</xdr:rowOff>
    </xdr:from>
    <xdr:to>
      <xdr:col>5</xdr:col>
      <xdr:colOff>328275</xdr:colOff>
      <xdr:row>39</xdr:row>
      <xdr:rowOff>82575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</xdr:colOff>
      <xdr:row>43</xdr:row>
      <xdr:rowOff>38099</xdr:rowOff>
    </xdr:from>
    <xdr:to>
      <xdr:col>10</xdr:col>
      <xdr:colOff>290175</xdr:colOff>
      <xdr:row>58</xdr:row>
      <xdr:rowOff>34949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28575</xdr:colOff>
      <xdr:row>43</xdr:row>
      <xdr:rowOff>114299</xdr:rowOff>
    </xdr:from>
    <xdr:to>
      <xdr:col>5</xdr:col>
      <xdr:colOff>290175</xdr:colOff>
      <xdr:row>58</xdr:row>
      <xdr:rowOff>111149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95250</xdr:colOff>
      <xdr:row>43</xdr:row>
      <xdr:rowOff>38100</xdr:rowOff>
    </xdr:from>
    <xdr:to>
      <xdr:col>15</xdr:col>
      <xdr:colOff>356850</xdr:colOff>
      <xdr:row>58</xdr:row>
      <xdr:rowOff>25424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76200</xdr:colOff>
      <xdr:row>25</xdr:row>
      <xdr:rowOff>0</xdr:rowOff>
    </xdr:from>
    <xdr:to>
      <xdr:col>10</xdr:col>
      <xdr:colOff>337800</xdr:colOff>
      <xdr:row>39</xdr:row>
      <xdr:rowOff>44475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133350</xdr:colOff>
      <xdr:row>25</xdr:row>
      <xdr:rowOff>0</xdr:rowOff>
    </xdr:from>
    <xdr:to>
      <xdr:col>15</xdr:col>
      <xdr:colOff>394950</xdr:colOff>
      <xdr:row>39</xdr:row>
      <xdr:rowOff>44475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152400</xdr:colOff>
      <xdr:row>62</xdr:row>
      <xdr:rowOff>9525</xdr:rowOff>
    </xdr:from>
    <xdr:to>
      <xdr:col>10</xdr:col>
      <xdr:colOff>414000</xdr:colOff>
      <xdr:row>77</xdr:row>
      <xdr:rowOff>6375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66675</xdr:colOff>
      <xdr:row>62</xdr:row>
      <xdr:rowOff>57150</xdr:rowOff>
    </xdr:from>
    <xdr:to>
      <xdr:col>5</xdr:col>
      <xdr:colOff>328275</xdr:colOff>
      <xdr:row>77</xdr:row>
      <xdr:rowOff>54000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257175</xdr:colOff>
      <xdr:row>62</xdr:row>
      <xdr:rowOff>9526</xdr:rowOff>
    </xdr:from>
    <xdr:to>
      <xdr:col>15</xdr:col>
      <xdr:colOff>518775</xdr:colOff>
      <xdr:row>76</xdr:row>
      <xdr:rowOff>158775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38100</xdr:colOff>
      <xdr:row>81</xdr:row>
      <xdr:rowOff>114300</xdr:rowOff>
    </xdr:from>
    <xdr:to>
      <xdr:col>8</xdr:col>
      <xdr:colOff>19050</xdr:colOff>
      <xdr:row>96</xdr:row>
      <xdr:rowOff>111150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9525</xdr:colOff>
      <xdr:row>81</xdr:row>
      <xdr:rowOff>152400</xdr:rowOff>
    </xdr:from>
    <xdr:to>
      <xdr:col>15</xdr:col>
      <xdr:colOff>575925</xdr:colOff>
      <xdr:row>96</xdr:row>
      <xdr:rowOff>149250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EBA theme 2">
    <a:dk1>
      <a:srgbClr val="000000"/>
    </a:dk1>
    <a:lt1>
      <a:sysClr val="window" lastClr="FFFFFF"/>
    </a:lt1>
    <a:dk2>
      <a:srgbClr val="2F5773"/>
    </a:dk2>
    <a:lt2>
      <a:srgbClr val="E98E31"/>
    </a:lt2>
    <a:accent1>
      <a:srgbClr val="2F5773"/>
    </a:accent1>
    <a:accent2>
      <a:srgbClr val="EA933B"/>
    </a:accent2>
    <a:accent3>
      <a:srgbClr val="D44D2A"/>
    </a:accent3>
    <a:accent4>
      <a:srgbClr val="49AB74"/>
    </a:accent4>
    <a:accent5>
      <a:srgbClr val="52666E"/>
    </a:accent5>
    <a:accent6>
      <a:srgbClr val="163A5A"/>
    </a:accent6>
    <a:hlink>
      <a:srgbClr val="2F5773"/>
    </a:hlink>
    <a:folHlink>
      <a:srgbClr val="800080"/>
    </a:folHlink>
  </a:clrScheme>
  <a:fontScheme name="Office">
    <a:maj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rupobancosabadell.com/es/XTD/INDEX/?url=/es/INFORMACION_ACCIONISTAS_E_INVERSORES/INFORMACION_FINANCIERA/OTRAS_PRESENTACIONES/A_O_2016/?menuid=39324&amp;language=es" TargetMode="External"/><Relationship Id="rId3" Type="http://schemas.openxmlformats.org/officeDocument/2006/relationships/hyperlink" Target="http://www.lbbw.de/media/investor_relations/pdf_investorrelations/2017_1/20161231_Ergebnisdaten_der_quantitativen_Analyse_zur_Bestimmung_gobal_systemrelevanter_Institute.pdf" TargetMode="External"/><Relationship Id="rId7" Type="http://schemas.openxmlformats.org/officeDocument/2006/relationships/hyperlink" Target="http://www.criteria.com/informacionparainversores/informacioneconomicofinanciera/indicadoresderelevanciasistemicaglobal_es.html" TargetMode="External"/><Relationship Id="rId2" Type="http://schemas.openxmlformats.org/officeDocument/2006/relationships/hyperlink" Target="https://www.handelsbanken.se/ir" TargetMode="External"/><Relationship Id="rId1" Type="http://schemas.openxmlformats.org/officeDocument/2006/relationships/hyperlink" Target="https://www.nordea.com/gsib" TargetMode="External"/><Relationship Id="rId6" Type="http://schemas.openxmlformats.org/officeDocument/2006/relationships/hyperlink" Target="http://www.bfatenedoradeacciones.com/Portal/Home/cruce/0,0,103479%24P1%3D1582,00.html" TargetMode="External"/><Relationship Id="rId5" Type="http://schemas.openxmlformats.org/officeDocument/2006/relationships/hyperlink" Target="http://shareholdersandinvestors.bbva.com/TLBB/fbinir/mult/BBVA_GSIBs_disclosure_December_2016_tcm927-653456.pdf" TargetMode="External"/><Relationship Id="rId4" Type="http://schemas.openxmlformats.org/officeDocument/2006/relationships/hyperlink" Target="https://danskebank.com/investor-relations/regulation" TargetMode="External"/><Relationship Id="rId9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6" tint="0.39997558519241921"/>
  </sheetPr>
  <dimension ref="A1:J144"/>
  <sheetViews>
    <sheetView showGridLines="0" tabSelected="1" view="pageBreakPreview" zoomScale="70" zoomScaleNormal="85" zoomScaleSheetLayoutView="70" workbookViewId="0">
      <selection activeCell="I5" sqref="I5"/>
    </sheetView>
  </sheetViews>
  <sheetFormatPr defaultColWidth="11.42578125" defaultRowHeight="0" customHeight="1" zeroHeight="1"/>
  <cols>
    <col min="1" max="1" width="3.85546875" style="9" customWidth="1"/>
    <col min="2" max="2" width="5.7109375" style="7" customWidth="1"/>
    <col min="3" max="3" width="50.7109375" style="7" customWidth="1"/>
    <col min="4" max="4" width="10.7109375" style="7" customWidth="1"/>
    <col min="5" max="5" width="27.28515625" style="7" customWidth="1"/>
    <col min="6" max="6" width="8.5703125" style="7" customWidth="1"/>
    <col min="7" max="7" width="50.85546875" style="7" customWidth="1"/>
    <col min="8" max="8" width="11.28515625" style="72" customWidth="1"/>
    <col min="9" max="9" width="7" style="8" customWidth="1"/>
    <col min="10" max="10" width="4.140625" style="9" customWidth="1"/>
    <col min="11" max="26" width="11.42578125" style="9" customWidth="1"/>
    <col min="27" max="16384" width="11.42578125" style="9"/>
  </cols>
  <sheetData>
    <row r="1" spans="1:10" ht="13.5" thickBot="1">
      <c r="A1" s="15"/>
      <c r="B1" s="145"/>
      <c r="C1" s="4"/>
      <c r="D1" s="4"/>
      <c r="E1" s="4"/>
      <c r="F1" s="4"/>
      <c r="G1" s="295" t="str">
        <f>VLOOKUP(F2,sample!$A:$B,2,0)</f>
        <v>NL_ABN</v>
      </c>
      <c r="H1" s="107"/>
      <c r="I1" s="3"/>
      <c r="J1" s="15"/>
    </row>
    <row r="2" spans="1:10" ht="26.25" customHeight="1" thickBot="1">
      <c r="A2" s="15"/>
      <c r="B2" s="145"/>
      <c r="C2" s="4"/>
      <c r="D2" s="9"/>
      <c r="E2" s="158" t="s">
        <v>310</v>
      </c>
      <c r="F2" s="467" t="s">
        <v>244</v>
      </c>
      <c r="G2" s="468"/>
      <c r="H2" s="468"/>
      <c r="I2" s="469"/>
      <c r="J2" s="15"/>
    </row>
    <row r="3" spans="1:10" ht="19.5" customHeight="1">
      <c r="A3" s="15"/>
      <c r="B3" s="4"/>
      <c r="C3" s="470"/>
      <c r="D3" s="470"/>
      <c r="E3" s="470"/>
      <c r="F3" s="4"/>
      <c r="G3" s="110"/>
      <c r="H3" s="107"/>
      <c r="I3" s="3"/>
      <c r="J3" s="3"/>
    </row>
    <row r="4" spans="1:10" ht="20.100000000000001" customHeight="1">
      <c r="A4" s="15"/>
      <c r="B4" s="52" t="s">
        <v>12</v>
      </c>
      <c r="C4" s="53"/>
      <c r="D4" s="53"/>
      <c r="E4" s="53"/>
      <c r="F4" s="53"/>
      <c r="G4" s="53"/>
      <c r="H4" s="70"/>
      <c r="I4" s="54"/>
      <c r="J4" s="3"/>
    </row>
    <row r="5" spans="1:10" ht="20.100000000000001" customHeight="1">
      <c r="A5" s="15"/>
      <c r="B5" s="73"/>
      <c r="C5" s="24"/>
      <c r="D5" s="24"/>
      <c r="E5" s="3"/>
      <c r="F5" s="3"/>
      <c r="G5" s="3"/>
      <c r="H5" s="22"/>
      <c r="I5" s="74"/>
      <c r="J5" s="3"/>
    </row>
    <row r="6" spans="1:10" ht="15" customHeight="1">
      <c r="A6" s="15"/>
      <c r="B6" s="73"/>
      <c r="C6" s="44" t="s">
        <v>194</v>
      </c>
      <c r="D6" s="45"/>
      <c r="E6" s="46"/>
      <c r="F6" s="43" t="s">
        <v>128</v>
      </c>
      <c r="G6" s="27" t="s">
        <v>85</v>
      </c>
      <c r="H6" s="23"/>
      <c r="I6" s="74"/>
      <c r="J6" s="3"/>
    </row>
    <row r="7" spans="1:10" ht="15" customHeight="1">
      <c r="A7" s="15"/>
      <c r="B7" s="73"/>
      <c r="C7" s="89" t="s">
        <v>354</v>
      </c>
      <c r="D7" s="90"/>
      <c r="E7" s="91"/>
      <c r="F7" s="32"/>
      <c r="G7" s="31"/>
      <c r="H7" s="23"/>
      <c r="I7" s="74"/>
      <c r="J7" s="3"/>
    </row>
    <row r="8" spans="1:10" ht="15" customHeight="1">
      <c r="A8" s="15"/>
      <c r="B8" s="73"/>
      <c r="C8" s="92" t="s">
        <v>34</v>
      </c>
      <c r="D8" s="93"/>
      <c r="E8" s="91"/>
      <c r="F8" s="142">
        <v>1001</v>
      </c>
      <c r="G8" s="56" t="str">
        <f>INDEX(Data!$I$4:$BI$350,MATCH($F8,Data!$I$4:$I$350,0),MATCH(G$1,Data!$I$4:$BI$4,0))</f>
        <v>NL</v>
      </c>
      <c r="H8" s="23" t="s">
        <v>32</v>
      </c>
      <c r="I8" s="74"/>
      <c r="J8" s="3"/>
    </row>
    <row r="9" spans="1:10" ht="15" customHeight="1">
      <c r="A9" s="15"/>
      <c r="B9" s="73"/>
      <c r="C9" s="92" t="s">
        <v>126</v>
      </c>
      <c r="D9" s="93"/>
      <c r="E9" s="91"/>
      <c r="F9" s="142">
        <v>1002</v>
      </c>
      <c r="G9" s="57" t="str">
        <f>INDEX(Data!$I$4:$BI$350,MATCH($F9,Data!$I$4:$I$350,0),MATCH(G$1,Data!$I$4:$BI$4,0))</f>
        <v>ABNAmro</v>
      </c>
      <c r="H9" s="23" t="s">
        <v>33</v>
      </c>
      <c r="I9" s="74"/>
      <c r="J9" s="3"/>
    </row>
    <row r="10" spans="1:10" ht="15" customHeight="1">
      <c r="A10" s="15"/>
      <c r="B10" s="73"/>
      <c r="C10" s="92" t="s">
        <v>236</v>
      </c>
      <c r="D10" s="93"/>
      <c r="E10" s="91"/>
      <c r="F10" s="142">
        <v>1003</v>
      </c>
      <c r="G10" s="152">
        <f>INDEX(Data!$I$4:$BI$350,MATCH($F10,Data!$I$4:$I$350,0),MATCH(G$1,Data!$I$4:$BI$4,0))</f>
        <v>42735</v>
      </c>
      <c r="H10" s="23" t="s">
        <v>35</v>
      </c>
      <c r="I10" s="74"/>
      <c r="J10" s="3"/>
    </row>
    <row r="11" spans="1:10" ht="15" customHeight="1">
      <c r="A11" s="15"/>
      <c r="B11" s="73"/>
      <c r="C11" s="92" t="s">
        <v>237</v>
      </c>
      <c r="D11" s="93"/>
      <c r="E11" s="91"/>
      <c r="F11" s="142">
        <v>1004</v>
      </c>
      <c r="G11" s="153" t="str">
        <f>INDEX(Data!$I$4:$BI$350,MATCH($F11,Data!$I$4:$I$350,0),MATCH(G$1,Data!$I$4:$BI$4,0))</f>
        <v>EUR</v>
      </c>
      <c r="H11" s="23" t="s">
        <v>233</v>
      </c>
      <c r="I11" s="74"/>
      <c r="J11" s="3"/>
    </row>
    <row r="12" spans="1:10" ht="15" customHeight="1">
      <c r="A12" s="15"/>
      <c r="B12" s="73"/>
      <c r="C12" s="94" t="s">
        <v>238</v>
      </c>
      <c r="D12" s="95"/>
      <c r="E12" s="97"/>
      <c r="F12" s="142">
        <v>1005</v>
      </c>
      <c r="G12" s="327" t="s">
        <v>538</v>
      </c>
      <c r="H12" s="23" t="s">
        <v>234</v>
      </c>
      <c r="I12" s="74"/>
      <c r="J12" s="3"/>
    </row>
    <row r="13" spans="1:10" ht="15" customHeight="1">
      <c r="A13" s="15"/>
      <c r="B13" s="73"/>
      <c r="C13" s="94" t="s">
        <v>239</v>
      </c>
      <c r="D13" s="95"/>
      <c r="E13" s="96"/>
      <c r="F13" s="142">
        <v>1006</v>
      </c>
      <c r="G13" s="58">
        <f>INDEX(Data!$I$4:$BI$350,MATCH($F13,Data!$I$4:$I$350,0),MATCH(G$1,Data!$I$4:$BI$4,0))</f>
        <v>42855</v>
      </c>
      <c r="H13" s="23" t="s">
        <v>235</v>
      </c>
      <c r="I13" s="74"/>
      <c r="J13" s="3"/>
    </row>
    <row r="14" spans="1:10" ht="15" customHeight="1">
      <c r="A14" s="15"/>
      <c r="B14" s="73"/>
      <c r="C14" s="89" t="s">
        <v>111</v>
      </c>
      <c r="D14" s="90"/>
      <c r="E14" s="91"/>
      <c r="F14" s="32"/>
      <c r="G14" s="31"/>
      <c r="H14" s="23"/>
      <c r="I14" s="74"/>
      <c r="J14" s="3"/>
    </row>
    <row r="15" spans="1:10" ht="15" customHeight="1">
      <c r="A15" s="15"/>
      <c r="B15" s="73"/>
      <c r="C15" s="92" t="s">
        <v>228</v>
      </c>
      <c r="D15" s="93"/>
      <c r="E15" s="91"/>
      <c r="F15" s="142">
        <v>1007</v>
      </c>
      <c r="G15" s="33">
        <f>INDEX(Data!$I$4:$BI$350,MATCH($F15,Data!$I$4:$I$350,0),MATCH(G$1,Data!$I$4:$BI$4,0))</f>
        <v>1000</v>
      </c>
      <c r="H15" s="23" t="s">
        <v>36</v>
      </c>
      <c r="I15" s="74"/>
      <c r="J15" s="3"/>
    </row>
    <row r="16" spans="1:10" ht="15" customHeight="1">
      <c r="A16" s="15"/>
      <c r="B16" s="73"/>
      <c r="C16" s="94" t="s">
        <v>229</v>
      </c>
      <c r="D16" s="95"/>
      <c r="E16" s="96"/>
      <c r="F16" s="142">
        <v>1008</v>
      </c>
      <c r="G16" s="34" t="str">
        <f>INDEX(Data!$I$4:$BI$350,MATCH($F16,Data!$I$4:$I$350,0),MATCH(G$1,Data!$I$4:$BI$4,0))</f>
        <v>IFRS</v>
      </c>
      <c r="H16" s="23" t="s">
        <v>37</v>
      </c>
      <c r="I16" s="74"/>
      <c r="J16" s="3"/>
    </row>
    <row r="17" spans="1:10" ht="15" customHeight="1">
      <c r="A17" s="15"/>
      <c r="B17" s="73"/>
      <c r="C17" s="94" t="s">
        <v>230</v>
      </c>
      <c r="D17" s="95"/>
      <c r="E17" s="96"/>
      <c r="F17" s="142">
        <v>1009</v>
      </c>
      <c r="G17" s="106">
        <f>INDEX(Data!$I$4:$BI$350,MATCH($F17,Data!$I$4:$I$350,0),MATCH(G$1,Data!$I$4:$BI$4,0))</f>
        <v>42855</v>
      </c>
      <c r="H17" s="23" t="s">
        <v>38</v>
      </c>
      <c r="I17" s="74"/>
      <c r="J17" s="3"/>
    </row>
    <row r="18" spans="1:10" s="302" customFormat="1" ht="15" customHeight="1">
      <c r="A18" s="299"/>
      <c r="B18" s="73"/>
      <c r="C18" s="94" t="s">
        <v>231</v>
      </c>
      <c r="D18" s="95"/>
      <c r="E18" s="96"/>
      <c r="F18" s="142">
        <v>1010</v>
      </c>
      <c r="G18" s="34" t="str">
        <f>INDEX(Data!$I$4:$BI$350,MATCH($F18,Data!$I$4:$I$350,0),MATCH(G$1,Data!$I$4:$BI$4,0))</f>
        <v>English</v>
      </c>
      <c r="H18" s="23" t="s">
        <v>39</v>
      </c>
      <c r="I18" s="74"/>
      <c r="J18" s="301"/>
    </row>
    <row r="19" spans="1:10" ht="20.100000000000001" customHeight="1">
      <c r="A19" s="15"/>
      <c r="B19" s="73"/>
      <c r="C19" s="94" t="s">
        <v>232</v>
      </c>
      <c r="D19" s="95"/>
      <c r="E19" s="96"/>
      <c r="F19" s="142">
        <v>1011</v>
      </c>
      <c r="G19" s="144" t="str">
        <f>IF(LEN(INDEX(Data!$I$4:$BI$350,MATCH($F19,Data!$I$4:$I$350,0),MATCH(G$1,Data!$I$4:$BI$4,0)))&lt;255,HYPERLINK(INDEX(Data!$I$4:$BI$350,MATCH($F19,Data!$I$4:$I$350,0),MATCH(G$1,Data!$I$4:$BI$4,0))),INDEX(Data!$I$4:$BI$350,MATCH($F19,Data!$I$4:$I$350,0),MATCH(G$1,Data!$I$4:$BI$4,0)))</f>
        <v>https://www.abnamro.com/en/investor-relations/financial-disclosures/index.html</v>
      </c>
      <c r="H19" s="23" t="s">
        <v>40</v>
      </c>
      <c r="I19" s="300"/>
      <c r="J19" s="3"/>
    </row>
    <row r="20" spans="1:10" ht="20.100000000000001" customHeight="1">
      <c r="A20" s="15"/>
      <c r="B20" s="112"/>
      <c r="C20" s="113"/>
      <c r="D20" s="113"/>
      <c r="E20" s="105"/>
      <c r="F20" s="114"/>
      <c r="G20" s="105"/>
      <c r="H20" s="115"/>
      <c r="I20" s="116"/>
      <c r="J20" s="3"/>
    </row>
    <row r="21" spans="1:10" ht="20.100000000000001" customHeight="1">
      <c r="A21" s="15"/>
      <c r="B21" s="52" t="s">
        <v>14</v>
      </c>
      <c r="C21" s="53"/>
      <c r="D21" s="53"/>
      <c r="E21" s="53"/>
      <c r="F21" s="53"/>
      <c r="G21" s="53"/>
      <c r="H21" s="70"/>
      <c r="I21" s="54"/>
      <c r="J21" s="3"/>
    </row>
    <row r="22" spans="1:10" ht="15" customHeight="1">
      <c r="B22" s="117"/>
      <c r="C22" s="118"/>
      <c r="D22" s="118"/>
      <c r="E22" s="119"/>
      <c r="F22" s="120"/>
      <c r="G22" s="119"/>
      <c r="H22" s="121"/>
      <c r="I22" s="122"/>
      <c r="J22" s="3"/>
    </row>
    <row r="23" spans="1:10" ht="15" customHeight="1">
      <c r="A23" s="202"/>
      <c r="B23" s="73"/>
      <c r="C23" s="44" t="s">
        <v>195</v>
      </c>
      <c r="D23" s="45"/>
      <c r="E23" s="46"/>
      <c r="F23" s="43" t="s">
        <v>128</v>
      </c>
      <c r="G23" s="308" t="s">
        <v>367</v>
      </c>
      <c r="H23" s="23"/>
      <c r="I23" s="74"/>
      <c r="J23" s="3"/>
    </row>
    <row r="24" spans="1:10" ht="15" customHeight="1">
      <c r="A24" s="202"/>
      <c r="B24" s="77"/>
      <c r="C24" s="47" t="s">
        <v>402</v>
      </c>
      <c r="D24" s="48"/>
      <c r="E24" s="49"/>
      <c r="F24" s="32"/>
      <c r="G24" s="31"/>
      <c r="H24" s="23"/>
      <c r="I24" s="74"/>
      <c r="J24" s="3"/>
    </row>
    <row r="25" spans="1:10" ht="15" customHeight="1">
      <c r="A25" s="202"/>
      <c r="B25" s="75"/>
      <c r="C25" s="143" t="s">
        <v>403</v>
      </c>
      <c r="D25" s="48"/>
      <c r="E25" s="49"/>
      <c r="F25" s="42">
        <v>1012</v>
      </c>
      <c r="G25" s="35">
        <f>INDEX(Data!$I$4:$BI$350,MATCH($F25,Data!$I$4:$I$350,0),MATCH(G$1,Data!$I$4:$BI$4,0))</f>
        <v>2952084</v>
      </c>
      <c r="H25" s="23" t="s">
        <v>404</v>
      </c>
      <c r="I25" s="74"/>
      <c r="J25" s="3"/>
    </row>
    <row r="26" spans="1:10" ht="15" customHeight="1">
      <c r="A26" s="202"/>
      <c r="B26" s="75"/>
      <c r="C26" s="143" t="s">
        <v>405</v>
      </c>
      <c r="D26" s="48"/>
      <c r="E26" s="49"/>
      <c r="F26" s="37">
        <v>1201</v>
      </c>
      <c r="G26" s="36">
        <f>INDEX(Data!$I$4:$BI$350,MATCH($F26,Data!$I$4:$I$350,0),MATCH(G$1,Data!$I$4:$BI$4,0))</f>
        <v>0</v>
      </c>
      <c r="H26" s="23" t="s">
        <v>406</v>
      </c>
      <c r="I26" s="74"/>
      <c r="J26" s="3"/>
    </row>
    <row r="27" spans="1:10" ht="15" customHeight="1">
      <c r="A27" s="202"/>
      <c r="B27" s="75"/>
      <c r="C27" s="143" t="s">
        <v>407</v>
      </c>
      <c r="D27" s="48"/>
      <c r="E27" s="49"/>
      <c r="F27" s="42">
        <v>1018</v>
      </c>
      <c r="G27" s="36">
        <f>INDEX(Data!$I$4:$BI$350,MATCH($F27,Data!$I$4:$I$350,0),MATCH(G$1,Data!$I$4:$BI$4,0))</f>
        <v>61679931</v>
      </c>
      <c r="H27" s="23" t="s">
        <v>408</v>
      </c>
      <c r="I27" s="74"/>
      <c r="J27" s="3"/>
    </row>
    <row r="28" spans="1:10" ht="15" customHeight="1">
      <c r="A28" s="202"/>
      <c r="B28" s="77"/>
      <c r="C28" s="47" t="s">
        <v>409</v>
      </c>
      <c r="D28" s="48"/>
      <c r="E28" s="49"/>
      <c r="F28" s="32"/>
      <c r="G28" s="31"/>
      <c r="H28" s="23"/>
      <c r="I28" s="74"/>
      <c r="J28" s="3"/>
    </row>
    <row r="29" spans="1:10" ht="15" customHeight="1">
      <c r="A29" s="202"/>
      <c r="B29" s="75"/>
      <c r="C29" s="143" t="s">
        <v>410</v>
      </c>
      <c r="D29" s="48"/>
      <c r="E29" s="49"/>
      <c r="F29" s="142">
        <v>1013</v>
      </c>
      <c r="G29" s="36">
        <f>INDEX(Data!$I$4:$BI$350,MATCH($F29,Data!$I$4:$I$350,0),MATCH(G$1,Data!$I$4:$BI$4,0))</f>
        <v>17640013</v>
      </c>
      <c r="H29" s="23" t="s">
        <v>411</v>
      </c>
      <c r="I29" s="74"/>
      <c r="J29" s="3"/>
    </row>
    <row r="30" spans="1:10" ht="15" customHeight="1">
      <c r="A30" s="202"/>
      <c r="B30" s="75"/>
      <c r="C30" s="143" t="s">
        <v>412</v>
      </c>
      <c r="D30" s="48"/>
      <c r="E30" s="50"/>
      <c r="F30" s="142">
        <v>1014</v>
      </c>
      <c r="G30" s="149">
        <f>INDEX(Data!$I$4:$BI$350,MATCH($F30,Data!$I$4:$I$350,0),MATCH(G$1,Data!$I$4:$BI$4,0))</f>
        <v>2685720</v>
      </c>
      <c r="H30" s="23" t="s">
        <v>413</v>
      </c>
      <c r="I30" s="74"/>
      <c r="J30" s="3"/>
    </row>
    <row r="31" spans="1:10" ht="15" customHeight="1">
      <c r="A31" s="202"/>
      <c r="B31" s="75"/>
      <c r="C31" s="47" t="s">
        <v>414</v>
      </c>
      <c r="D31" s="48"/>
      <c r="E31" s="50"/>
      <c r="F31" s="42">
        <v>1015</v>
      </c>
      <c r="G31" s="149">
        <f>INDEX(Data!$I$4:$BI$350,MATCH($F31,Data!$I$4:$I$350,0),MATCH(G$1,Data!$I$4:$BI$4,0))</f>
        <v>362547905</v>
      </c>
      <c r="H31" s="23" t="s">
        <v>20</v>
      </c>
      <c r="I31" s="74"/>
      <c r="J31" s="3"/>
    </row>
    <row r="32" spans="1:10" ht="15" customHeight="1">
      <c r="A32" s="202"/>
      <c r="B32" s="77"/>
      <c r="C32" s="47" t="s">
        <v>415</v>
      </c>
      <c r="D32" s="48"/>
      <c r="E32" s="49"/>
      <c r="F32" s="32"/>
      <c r="G32" s="31"/>
      <c r="H32" s="23"/>
      <c r="I32" s="74"/>
      <c r="J32" s="3"/>
    </row>
    <row r="33" spans="1:10" ht="15" customHeight="1">
      <c r="A33" s="202"/>
      <c r="B33" s="75"/>
      <c r="C33" s="143" t="s">
        <v>416</v>
      </c>
      <c r="D33" s="48"/>
      <c r="E33" s="49"/>
      <c r="F33" s="142">
        <v>1019</v>
      </c>
      <c r="G33" s="36">
        <f>INDEX(Data!$I$4:$BI$350,MATCH($F33,Data!$I$4:$I$350,0),MATCH(G$1,Data!$I$4:$BI$4,0))</f>
        <v>82339460</v>
      </c>
      <c r="H33" s="21" t="s">
        <v>58</v>
      </c>
      <c r="I33" s="74"/>
      <c r="J33" s="3"/>
    </row>
    <row r="34" spans="1:10" ht="15" customHeight="1">
      <c r="A34" s="202"/>
      <c r="B34" s="75"/>
      <c r="C34" s="143" t="s">
        <v>417</v>
      </c>
      <c r="D34" s="48"/>
      <c r="E34" s="50"/>
      <c r="F34" s="142">
        <v>1022</v>
      </c>
      <c r="G34" s="149">
        <f>INDEX(Data!$I$4:$BI$350,MATCH($F34,Data!$I$4:$I$350,0),MATCH(G$1,Data!$I$4:$BI$4,0))</f>
        <v>7632652</v>
      </c>
      <c r="H34" s="21" t="s">
        <v>418</v>
      </c>
      <c r="I34" s="74"/>
      <c r="J34" s="3"/>
    </row>
    <row r="35" spans="1:10" ht="15" customHeight="1">
      <c r="A35" s="202"/>
      <c r="B35" s="75"/>
      <c r="C35" s="143" t="s">
        <v>419</v>
      </c>
      <c r="D35" s="48"/>
      <c r="E35" s="50"/>
      <c r="F35" s="142">
        <v>1023</v>
      </c>
      <c r="G35" s="149">
        <f>INDEX(Data!$I$4:$BI$350,MATCH($F35,Data!$I$4:$I$350,0),MATCH(G$1,Data!$I$4:$BI$4,0))</f>
        <v>25787669</v>
      </c>
      <c r="H35" s="21" t="s">
        <v>420</v>
      </c>
      <c r="I35" s="74"/>
      <c r="J35" s="3"/>
    </row>
    <row r="36" spans="1:10" ht="15" customHeight="1">
      <c r="A36" s="202"/>
      <c r="B36" s="75"/>
      <c r="C36" s="143" t="s">
        <v>421</v>
      </c>
      <c r="D36" s="48"/>
      <c r="E36" s="50"/>
      <c r="F36" s="42">
        <v>1024</v>
      </c>
      <c r="G36" s="149">
        <f>INDEX(Data!$I$4:$BI$350,MATCH($F36,Data!$I$4:$I$350,0),MATCH(G$1,Data!$I$4:$BI$4,0))</f>
        <v>9766060</v>
      </c>
      <c r="H36" s="21" t="s">
        <v>422</v>
      </c>
      <c r="I36" s="74"/>
      <c r="J36" s="3"/>
    </row>
    <row r="37" spans="1:10" ht="15" customHeight="1">
      <c r="A37" s="202"/>
      <c r="B37" s="76"/>
      <c r="C37" s="47" t="s">
        <v>423</v>
      </c>
      <c r="D37" s="48"/>
      <c r="E37" s="49"/>
      <c r="F37" s="142">
        <v>1031</v>
      </c>
      <c r="G37" s="149">
        <f>INDEX(Data!$I$4:$BI$350,MATCH($F37,Data!$I$4:$I$350,0),MATCH(G$1,Data!$I$4:$BI$4,0))</f>
        <v>180102</v>
      </c>
      <c r="H37" s="21" t="s">
        <v>21</v>
      </c>
      <c r="I37" s="74"/>
      <c r="J37" s="3"/>
    </row>
    <row r="38" spans="1:10" ht="15" customHeight="1">
      <c r="A38" s="202"/>
      <c r="B38" s="77"/>
      <c r="C38" s="471" t="s">
        <v>424</v>
      </c>
      <c r="D38" s="471"/>
      <c r="E38" s="471"/>
      <c r="F38" s="32"/>
      <c r="G38" s="31"/>
      <c r="H38" s="23"/>
      <c r="I38" s="74"/>
      <c r="J38" s="3"/>
    </row>
    <row r="39" spans="1:10" ht="20.100000000000001" customHeight="1">
      <c r="A39" s="202"/>
      <c r="B39" s="79"/>
      <c r="C39" s="471"/>
      <c r="D39" s="471"/>
      <c r="E39" s="471"/>
      <c r="F39" s="142">
        <v>1103</v>
      </c>
      <c r="G39" s="38">
        <f>INDEX(Data!$I$4:$BI$350,MATCH($F39,Data!$I$4:$I$350,0),MATCH(G$1,Data!$I$4:$BI$4,0))</f>
        <v>479926023.89999998</v>
      </c>
      <c r="H39" s="21" t="s">
        <v>115</v>
      </c>
      <c r="I39" s="74"/>
      <c r="J39" s="3"/>
    </row>
    <row r="40" spans="1:10" ht="20.100000000000001" customHeight="1">
      <c r="A40" s="202"/>
      <c r="B40" s="123"/>
      <c r="C40" s="104"/>
      <c r="D40" s="104"/>
      <c r="E40" s="103"/>
      <c r="F40" s="124"/>
      <c r="G40" s="125"/>
      <c r="H40" s="126"/>
      <c r="I40" s="116"/>
      <c r="J40" s="3"/>
    </row>
    <row r="41" spans="1:10" ht="20.100000000000001" customHeight="1">
      <c r="A41" s="202"/>
      <c r="B41" s="52" t="s">
        <v>57</v>
      </c>
      <c r="C41" s="53"/>
      <c r="D41" s="53"/>
      <c r="E41" s="53"/>
      <c r="F41" s="53"/>
      <c r="G41" s="53"/>
      <c r="H41" s="70"/>
      <c r="I41" s="54"/>
      <c r="J41" s="3"/>
    </row>
    <row r="42" spans="1:10" ht="15" customHeight="1">
      <c r="A42" s="202"/>
      <c r="B42" s="128"/>
      <c r="C42" s="129"/>
      <c r="D42" s="129"/>
      <c r="E42" s="130"/>
      <c r="F42" s="131"/>
      <c r="G42" s="132"/>
      <c r="H42" s="133"/>
      <c r="I42" s="122"/>
      <c r="J42" s="3"/>
    </row>
    <row r="43" spans="1:10" s="12" customFormat="1" ht="15" customHeight="1">
      <c r="A43" s="202"/>
      <c r="B43" s="73"/>
      <c r="C43" s="44" t="s">
        <v>196</v>
      </c>
      <c r="D43" s="45"/>
      <c r="E43" s="46"/>
      <c r="F43" s="43" t="s">
        <v>128</v>
      </c>
      <c r="G43" s="308" t="s">
        <v>367</v>
      </c>
      <c r="H43" s="23"/>
      <c r="I43" s="74"/>
      <c r="J43" s="3"/>
    </row>
    <row r="44" spans="1:10" s="12" customFormat="1" ht="15" customHeight="1">
      <c r="A44" s="202"/>
      <c r="B44" s="77"/>
      <c r="C44" s="47" t="s">
        <v>224</v>
      </c>
      <c r="D44" s="48"/>
      <c r="E44" s="49"/>
      <c r="F44" s="142">
        <v>1033</v>
      </c>
      <c r="G44" s="36">
        <f>INDEX(Data!$I$4:$BI$350,MATCH($F44,Data!$I$4:$I$350,0),MATCH(G$1,Data!$I$4:$BI$4,0))</f>
        <v>47239333</v>
      </c>
      <c r="H44" s="23" t="s">
        <v>22</v>
      </c>
      <c r="I44" s="78"/>
      <c r="J44" s="3"/>
    </row>
    <row r="45" spans="1:10" s="12" customFormat="1" ht="15" customHeight="1">
      <c r="A45" s="202"/>
      <c r="B45" s="77"/>
      <c r="C45" s="143" t="s">
        <v>120</v>
      </c>
      <c r="D45" s="51"/>
      <c r="E45" s="49"/>
      <c r="F45" s="142">
        <v>1034</v>
      </c>
      <c r="G45" s="36">
        <f>INDEX(Data!$I$4:$BI$350,MATCH($F45,Data!$I$4:$I$350,0),MATCH(G$1,Data!$I$4:$BI$4,0))</f>
        <v>0</v>
      </c>
      <c r="H45" s="23" t="s">
        <v>121</v>
      </c>
      <c r="I45" s="78"/>
      <c r="J45" s="3"/>
    </row>
    <row r="46" spans="1:10" ht="15" customHeight="1">
      <c r="A46" s="202"/>
      <c r="B46" s="77"/>
      <c r="C46" s="47" t="s">
        <v>223</v>
      </c>
      <c r="D46" s="48"/>
      <c r="E46" s="49"/>
      <c r="F46" s="142">
        <v>1035</v>
      </c>
      <c r="G46" s="36">
        <f>INDEX(Data!$I$4:$BI$350,MATCH($F46,Data!$I$4:$I$350,0),MATCH(G$1,Data!$I$4:$BI$4,0))</f>
        <v>31052886</v>
      </c>
      <c r="H46" s="23" t="s">
        <v>23</v>
      </c>
      <c r="I46" s="78"/>
      <c r="J46" s="3"/>
    </row>
    <row r="47" spans="1:10" s="12" customFormat="1" ht="15" customHeight="1">
      <c r="A47" s="202"/>
      <c r="B47" s="77"/>
      <c r="C47" s="47" t="s">
        <v>225</v>
      </c>
      <c r="D47" s="48"/>
      <c r="E47" s="49"/>
      <c r="F47" s="32"/>
      <c r="G47" s="31"/>
      <c r="H47" s="23"/>
      <c r="I47" s="74"/>
      <c r="J47" s="3"/>
    </row>
    <row r="48" spans="1:10" s="12" customFormat="1" ht="15" customHeight="1">
      <c r="A48" s="202"/>
      <c r="B48" s="77"/>
      <c r="C48" s="143" t="s">
        <v>15</v>
      </c>
      <c r="D48" s="51"/>
      <c r="E48" s="49"/>
      <c r="F48" s="142">
        <v>1036</v>
      </c>
      <c r="G48" s="36">
        <f>INDEX(Data!$I$4:$BI$350,MATCH($F48,Data!$I$4:$I$350,0),MATCH(G$1,Data!$I$4:$BI$4,0))</f>
        <v>11861724</v>
      </c>
      <c r="H48" s="23" t="s">
        <v>41</v>
      </c>
      <c r="I48" s="78"/>
      <c r="J48" s="3"/>
    </row>
    <row r="49" spans="1:10" s="12" customFormat="1" ht="15" customHeight="1">
      <c r="A49" s="202"/>
      <c r="B49" s="77"/>
      <c r="C49" s="143" t="s">
        <v>16</v>
      </c>
      <c r="D49" s="51"/>
      <c r="E49" s="49"/>
      <c r="F49" s="142">
        <v>1037</v>
      </c>
      <c r="G49" s="36">
        <f>INDEX(Data!$I$4:$BI$350,MATCH($F49,Data!$I$4:$I$350,0),MATCH(G$1,Data!$I$4:$BI$4,0))</f>
        <v>0</v>
      </c>
      <c r="H49" s="23" t="s">
        <v>42</v>
      </c>
      <c r="I49" s="78"/>
      <c r="J49" s="3"/>
    </row>
    <row r="50" spans="1:10" s="12" customFormat="1" ht="15" customHeight="1">
      <c r="A50" s="202"/>
      <c r="B50" s="77"/>
      <c r="C50" s="143" t="s">
        <v>17</v>
      </c>
      <c r="D50" s="51"/>
      <c r="E50" s="49"/>
      <c r="F50" s="142">
        <v>1038</v>
      </c>
      <c r="G50" s="36">
        <f>INDEX(Data!$I$4:$BI$350,MATCH($F50,Data!$I$4:$I$350,0),MATCH(G$1,Data!$I$4:$BI$4,0))</f>
        <v>0</v>
      </c>
      <c r="H50" s="23" t="s">
        <v>43</v>
      </c>
      <c r="I50" s="78"/>
      <c r="J50" s="3"/>
    </row>
    <row r="51" spans="1:10" s="12" customFormat="1" ht="15" customHeight="1">
      <c r="A51" s="202"/>
      <c r="B51" s="77"/>
      <c r="C51" s="143" t="s">
        <v>18</v>
      </c>
      <c r="D51" s="51"/>
      <c r="E51" s="49"/>
      <c r="F51" s="142">
        <v>1039</v>
      </c>
      <c r="G51" s="36">
        <f>INDEX(Data!$I$4:$BI$350,MATCH($F51,Data!$I$4:$I$350,0),MATCH(G$1,Data!$I$4:$BI$4,0))</f>
        <v>0</v>
      </c>
      <c r="H51" s="23" t="s">
        <v>44</v>
      </c>
      <c r="I51" s="78"/>
      <c r="J51" s="3"/>
    </row>
    <row r="52" spans="1:10" s="12" customFormat="1" ht="15" customHeight="1">
      <c r="A52" s="202"/>
      <c r="B52" s="77"/>
      <c r="C52" s="143" t="s">
        <v>147</v>
      </c>
      <c r="D52" s="51"/>
      <c r="E52" s="49"/>
      <c r="F52" s="142">
        <v>1040</v>
      </c>
      <c r="G52" s="36">
        <f>INDEX(Data!$I$4:$BI$350,MATCH($F52,Data!$I$4:$I$350,0),MATCH(G$1,Data!$I$4:$BI$4,0))</f>
        <v>38260</v>
      </c>
      <c r="H52" s="23" t="s">
        <v>45</v>
      </c>
      <c r="I52" s="78"/>
      <c r="J52" s="3"/>
    </row>
    <row r="53" spans="1:10" s="12" customFormat="1" ht="15" customHeight="1">
      <c r="A53" s="202"/>
      <c r="B53" s="77"/>
      <c r="C53" s="98" t="s">
        <v>217</v>
      </c>
      <c r="D53" s="99"/>
      <c r="E53" s="49"/>
      <c r="F53" s="142">
        <v>1041</v>
      </c>
      <c r="G53" s="36">
        <f>INDEX(Data!$I$4:$BI$350,MATCH($F53,Data!$I$4:$I$350,0),MATCH(G$1,Data!$I$4:$BI$4,0))</f>
        <v>0</v>
      </c>
      <c r="H53" s="23" t="s">
        <v>46</v>
      </c>
      <c r="I53" s="78"/>
      <c r="J53" s="3"/>
    </row>
    <row r="54" spans="1:10" ht="15" customHeight="1">
      <c r="A54" s="202"/>
      <c r="B54" s="331"/>
      <c r="C54" s="47" t="s">
        <v>547</v>
      </c>
      <c r="D54" s="48"/>
      <c r="E54" s="50"/>
      <c r="F54" s="142">
        <v>1213</v>
      </c>
      <c r="G54" s="149">
        <f>INDEX(Data!$I$4:$BI$350,MATCH($F54,Data!$I$4:$I$350,0),MATCH(G$1,Data!$I$4:$BI$4,0))</f>
        <v>1914931</v>
      </c>
      <c r="H54" s="23" t="s">
        <v>24</v>
      </c>
      <c r="I54" s="78"/>
      <c r="J54" s="3"/>
    </row>
    <row r="55" spans="1:10" s="12" customFormat="1" ht="15" customHeight="1">
      <c r="A55" s="202"/>
      <c r="B55" s="77"/>
      <c r="C55" s="47" t="s">
        <v>226</v>
      </c>
      <c r="D55" s="48"/>
      <c r="E55" s="49"/>
      <c r="F55" s="32"/>
      <c r="G55" s="31"/>
      <c r="H55" s="23"/>
      <c r="I55" s="74"/>
      <c r="J55" s="3"/>
    </row>
    <row r="56" spans="1:10" s="12" customFormat="1" ht="15" customHeight="1">
      <c r="A56" s="202"/>
      <c r="B56" s="77"/>
      <c r="C56" s="143" t="s">
        <v>148</v>
      </c>
      <c r="D56" s="51"/>
      <c r="E56" s="49"/>
      <c r="F56" s="37">
        <v>1043</v>
      </c>
      <c r="G56" s="36">
        <f>INDEX(Data!$I$4:$BI$350,MATCH($F56,Data!$I$4:$I$350,0),MATCH(G$1,Data!$I$4:$BI$4,0))</f>
        <v>214240</v>
      </c>
      <c r="H56" s="23" t="s">
        <v>13</v>
      </c>
      <c r="I56" s="78"/>
      <c r="J56" s="3"/>
    </row>
    <row r="57" spans="1:10" s="12" customFormat="1" ht="15" customHeight="1">
      <c r="A57" s="202"/>
      <c r="B57" s="77"/>
      <c r="C57" s="143" t="s">
        <v>19</v>
      </c>
      <c r="D57" s="51"/>
      <c r="E57" s="49"/>
      <c r="F57" s="142">
        <v>1044</v>
      </c>
      <c r="G57" s="36">
        <f>INDEX(Data!$I$4:$BI$350,MATCH($F57,Data!$I$4:$I$350,0),MATCH(G$1,Data!$I$4:$BI$4,0))</f>
        <v>896294</v>
      </c>
      <c r="H57" s="23" t="s">
        <v>47</v>
      </c>
      <c r="I57" s="78"/>
      <c r="J57" s="3"/>
    </row>
    <row r="58" spans="1:10" ht="15" customHeight="1">
      <c r="A58" s="202"/>
      <c r="B58" s="77"/>
      <c r="C58" s="472" t="s">
        <v>122</v>
      </c>
      <c r="D58" s="473"/>
      <c r="E58" s="474"/>
      <c r="F58" s="32"/>
      <c r="G58" s="31"/>
      <c r="H58" s="23"/>
      <c r="I58" s="78"/>
      <c r="J58" s="3"/>
    </row>
    <row r="59" spans="1:10" ht="30" customHeight="1">
      <c r="A59" s="202"/>
      <c r="B59" s="77"/>
      <c r="C59" s="472"/>
      <c r="D59" s="473"/>
      <c r="E59" s="474"/>
      <c r="F59" s="142">
        <v>1045</v>
      </c>
      <c r="G59" s="38">
        <f>INDEX(Data!$I$4:$BI$350,MATCH($F59,Data!$I$4:$I$350,0),MATCH(G$1,Data!$I$4:$BI$4,0))</f>
        <v>93217668</v>
      </c>
      <c r="H59" s="23" t="s">
        <v>31</v>
      </c>
      <c r="I59" s="74"/>
      <c r="J59" s="3"/>
    </row>
    <row r="60" spans="1:10" ht="15" customHeight="1">
      <c r="A60" s="202"/>
      <c r="B60" s="80"/>
      <c r="C60" s="18"/>
      <c r="D60" s="18"/>
      <c r="E60" s="10"/>
      <c r="F60" s="28"/>
      <c r="G60" s="11"/>
      <c r="H60" s="17"/>
      <c r="I60" s="74"/>
      <c r="J60" s="3"/>
    </row>
    <row r="61" spans="1:10" s="12" customFormat="1" ht="15" customHeight="1">
      <c r="A61" s="202"/>
      <c r="B61" s="73"/>
      <c r="C61" s="44" t="s">
        <v>197</v>
      </c>
      <c r="D61" s="45"/>
      <c r="E61" s="46"/>
      <c r="F61" s="60" t="s">
        <v>128</v>
      </c>
      <c r="G61" s="308" t="s">
        <v>367</v>
      </c>
      <c r="H61" s="23"/>
      <c r="I61" s="74"/>
      <c r="J61" s="3"/>
    </row>
    <row r="62" spans="1:10" s="12" customFormat="1" ht="15" customHeight="1">
      <c r="A62" s="202"/>
      <c r="B62" s="77"/>
      <c r="C62" s="47" t="s">
        <v>425</v>
      </c>
      <c r="D62" s="48"/>
      <c r="E62" s="49"/>
      <c r="F62" s="32"/>
      <c r="G62" s="31"/>
      <c r="H62" s="23"/>
      <c r="I62" s="78"/>
      <c r="J62" s="3"/>
    </row>
    <row r="63" spans="1:10" s="12" customFormat="1" ht="15" customHeight="1">
      <c r="A63" s="202"/>
      <c r="B63" s="79"/>
      <c r="C63" s="143" t="s">
        <v>426</v>
      </c>
      <c r="D63" s="48"/>
      <c r="E63" s="49"/>
      <c r="F63" s="142">
        <v>1046</v>
      </c>
      <c r="G63" s="36">
        <f>INDEX(Data!$I$4:$BI$350,MATCH($F63,Data!$I$4:$I$350,0),MATCH(G$1,Data!$I$4:$BI$4,0))</f>
        <v>9947091</v>
      </c>
      <c r="H63" s="23" t="s">
        <v>427</v>
      </c>
      <c r="I63" s="78"/>
      <c r="J63" s="3"/>
    </row>
    <row r="64" spans="1:10" s="12" customFormat="1" ht="15" customHeight="1">
      <c r="A64" s="202"/>
      <c r="B64" s="79"/>
      <c r="C64" s="143" t="s">
        <v>428</v>
      </c>
      <c r="D64" s="48"/>
      <c r="E64" s="49"/>
      <c r="F64" s="142">
        <v>1047</v>
      </c>
      <c r="G64" s="36">
        <f>INDEX(Data!$I$4:$BI$350,MATCH($F64,Data!$I$4:$I$350,0),MATCH(G$1,Data!$I$4:$BI$4,0))</f>
        <v>26163855</v>
      </c>
      <c r="H64" s="23" t="s">
        <v>429</v>
      </c>
      <c r="I64" s="78"/>
      <c r="J64" s="3"/>
    </row>
    <row r="65" spans="1:10" s="12" customFormat="1" ht="15" customHeight="1">
      <c r="A65" s="202"/>
      <c r="B65" s="75"/>
      <c r="C65" s="143" t="s">
        <v>430</v>
      </c>
      <c r="D65" s="48"/>
      <c r="E65" s="49"/>
      <c r="F65" s="142">
        <v>1105</v>
      </c>
      <c r="G65" s="36">
        <f>INDEX(Data!$I$4:$BI$350,MATCH($F65,Data!$I$4:$I$350,0),MATCH(G$1,Data!$I$4:$BI$4,0))</f>
        <v>0</v>
      </c>
      <c r="H65" s="23" t="s">
        <v>431</v>
      </c>
      <c r="I65" s="78"/>
      <c r="J65" s="3"/>
    </row>
    <row r="66" spans="1:10" s="12" customFormat="1" ht="15" customHeight="1">
      <c r="A66" s="202"/>
      <c r="B66" s="79"/>
      <c r="C66" s="47" t="s">
        <v>432</v>
      </c>
      <c r="D66" s="48"/>
      <c r="E66" s="49"/>
      <c r="F66" s="142">
        <v>1048</v>
      </c>
      <c r="G66" s="36">
        <f>INDEX(Data!$I$4:$BI$350,MATCH($F66,Data!$I$4:$I$350,0),MATCH(G$1,Data!$I$4:$BI$4,0))</f>
        <v>578893</v>
      </c>
      <c r="H66" s="23" t="s">
        <v>48</v>
      </c>
      <c r="I66" s="78"/>
      <c r="J66" s="3"/>
    </row>
    <row r="67" spans="1:10" s="12" customFormat="1" ht="15" customHeight="1">
      <c r="A67" s="202"/>
      <c r="B67" s="331"/>
      <c r="C67" s="47" t="s">
        <v>548</v>
      </c>
      <c r="D67" s="48"/>
      <c r="E67" s="49"/>
      <c r="F67" s="142">
        <v>1214</v>
      </c>
      <c r="G67" s="36">
        <f>INDEX(Data!$I$4:$BI$350,MATCH($F67,Data!$I$4:$I$350,0),MATCH(G$1,Data!$I$4:$BI$4,0))</f>
        <v>312985</v>
      </c>
      <c r="H67" s="23" t="s">
        <v>49</v>
      </c>
      <c r="I67" s="74"/>
      <c r="J67" s="3"/>
    </row>
    <row r="68" spans="1:10" s="12" customFormat="1" ht="15" customHeight="1">
      <c r="A68" s="202"/>
      <c r="B68" s="79"/>
      <c r="C68" s="47" t="s">
        <v>433</v>
      </c>
      <c r="D68" s="48"/>
      <c r="E68" s="49"/>
      <c r="F68" s="32"/>
      <c r="G68" s="31"/>
      <c r="H68" s="23"/>
      <c r="I68" s="78"/>
      <c r="J68" s="3"/>
    </row>
    <row r="69" spans="1:10" s="12" customFormat="1" ht="15" customHeight="1">
      <c r="A69" s="202"/>
      <c r="B69" s="79"/>
      <c r="C69" s="143" t="s">
        <v>149</v>
      </c>
      <c r="D69" s="51"/>
      <c r="E69" s="49"/>
      <c r="F69" s="142">
        <v>1050</v>
      </c>
      <c r="G69" s="36">
        <f>INDEX(Data!$I$4:$BI$350,MATCH($F69,Data!$I$4:$I$350,0),MATCH(G$1,Data!$I$4:$BI$4,0))</f>
        <v>336470</v>
      </c>
      <c r="H69" s="23" t="s">
        <v>434</v>
      </c>
      <c r="I69" s="78"/>
      <c r="J69" s="3"/>
    </row>
    <row r="70" spans="1:10" s="12" customFormat="1" ht="15" customHeight="1">
      <c r="A70" s="202"/>
      <c r="B70" s="79"/>
      <c r="C70" s="143" t="s">
        <v>19</v>
      </c>
      <c r="D70" s="51"/>
      <c r="E70" s="49"/>
      <c r="F70" s="142">
        <v>1051</v>
      </c>
      <c r="G70" s="36">
        <f>INDEX(Data!$I$4:$BI$350,MATCH($F70,Data!$I$4:$I$350,0),MATCH(G$1,Data!$I$4:$BI$4,0))</f>
        <v>808465</v>
      </c>
      <c r="H70" s="23" t="s">
        <v>435</v>
      </c>
      <c r="I70" s="78"/>
      <c r="J70" s="3"/>
    </row>
    <row r="71" spans="1:10" s="12" customFormat="1" ht="30" customHeight="1">
      <c r="A71" s="202"/>
      <c r="B71" s="79"/>
      <c r="C71" s="306" t="s">
        <v>436</v>
      </c>
      <c r="D71" s="307"/>
      <c r="E71" s="59"/>
      <c r="F71" s="142">
        <v>1052</v>
      </c>
      <c r="G71" s="38">
        <f>INDEX(Data!$I$4:$BI$350,MATCH($F71,Data!$I$4:$I$350,0),MATCH(G$1,Data!$I$4:$BI$4,0))</f>
        <v>38147759</v>
      </c>
      <c r="H71" s="23" t="s">
        <v>437</v>
      </c>
      <c r="I71" s="74"/>
      <c r="J71" s="3"/>
    </row>
    <row r="72" spans="1:10" ht="15" customHeight="1">
      <c r="A72" s="202"/>
      <c r="B72" s="80"/>
      <c r="C72" s="19"/>
      <c r="D72" s="19"/>
      <c r="E72" s="20"/>
      <c r="F72" s="29"/>
      <c r="G72" s="13"/>
      <c r="H72" s="17"/>
      <c r="I72" s="78"/>
      <c r="J72" s="3"/>
    </row>
    <row r="73" spans="1:10" s="12" customFormat="1" ht="15" customHeight="1">
      <c r="A73" s="202"/>
      <c r="B73" s="73"/>
      <c r="C73" s="44" t="s">
        <v>198</v>
      </c>
      <c r="D73" s="45"/>
      <c r="E73" s="46"/>
      <c r="F73" s="43" t="s">
        <v>128</v>
      </c>
      <c r="G73" s="308"/>
      <c r="H73" s="23"/>
      <c r="I73" s="74"/>
      <c r="J73" s="3"/>
    </row>
    <row r="74" spans="1:10" s="12" customFormat="1" ht="15" customHeight="1">
      <c r="A74" s="202"/>
      <c r="B74" s="79"/>
      <c r="C74" s="47" t="s">
        <v>25</v>
      </c>
      <c r="D74" s="48"/>
      <c r="E74" s="49"/>
      <c r="F74" s="142">
        <v>1053</v>
      </c>
      <c r="G74" s="36">
        <f>INDEX(Data!$I$4:$BI$350,MATCH($F74,Data!$I$4:$I$350,0),MATCH(G$1,Data!$I$4:$BI$4,0))</f>
        <v>29355000</v>
      </c>
      <c r="H74" s="23" t="s">
        <v>50</v>
      </c>
      <c r="I74" s="78"/>
      <c r="J74" s="3"/>
    </row>
    <row r="75" spans="1:10" s="12" customFormat="1" ht="15" customHeight="1">
      <c r="A75" s="202"/>
      <c r="B75" s="79"/>
      <c r="C75" s="47" t="s">
        <v>26</v>
      </c>
      <c r="D75" s="48"/>
      <c r="E75" s="49"/>
      <c r="F75" s="142">
        <v>1054</v>
      </c>
      <c r="G75" s="36">
        <f>INDEX(Data!$I$4:$BI$350,MATCH($F75,Data!$I$4:$I$350,0),MATCH(G$1,Data!$I$4:$BI$4,0))</f>
        <v>32815000</v>
      </c>
      <c r="H75" s="23" t="s">
        <v>51</v>
      </c>
      <c r="I75" s="78"/>
      <c r="J75" s="3"/>
    </row>
    <row r="76" spans="1:10" s="12" customFormat="1" ht="15" customHeight="1">
      <c r="A76" s="202"/>
      <c r="B76" s="79"/>
      <c r="C76" s="47" t="s">
        <v>27</v>
      </c>
      <c r="D76" s="48"/>
      <c r="E76" s="49"/>
      <c r="F76" s="142">
        <v>1055</v>
      </c>
      <c r="G76" s="36">
        <f>INDEX(Data!$I$4:$BI$350,MATCH($F76,Data!$I$4:$I$350,0),MATCH(G$1,Data!$I$4:$BI$4,0))</f>
        <v>11171000</v>
      </c>
      <c r="H76" s="23" t="s">
        <v>52</v>
      </c>
      <c r="I76" s="78"/>
      <c r="J76" s="3"/>
    </row>
    <row r="77" spans="1:10" s="12" customFormat="1" ht="15" customHeight="1">
      <c r="A77" s="202"/>
      <c r="B77" s="79"/>
      <c r="C77" s="47" t="s">
        <v>28</v>
      </c>
      <c r="D77" s="48"/>
      <c r="E77" s="49"/>
      <c r="F77" s="142">
        <v>1056</v>
      </c>
      <c r="G77" s="36">
        <f>INDEX(Data!$I$4:$BI$350,MATCH($F77,Data!$I$4:$I$350,0),MATCH(G$1,Data!$I$4:$BI$4,0))</f>
        <v>7211000</v>
      </c>
      <c r="H77" s="23" t="s">
        <v>53</v>
      </c>
      <c r="I77" s="78"/>
      <c r="J77" s="3"/>
    </row>
    <row r="78" spans="1:10" s="12" customFormat="1" ht="15" customHeight="1">
      <c r="A78" s="202"/>
      <c r="B78" s="79"/>
      <c r="C78" s="47" t="s">
        <v>29</v>
      </c>
      <c r="D78" s="48"/>
      <c r="E78" s="49"/>
      <c r="F78" s="142">
        <v>1057</v>
      </c>
      <c r="G78" s="36">
        <f>INDEX(Data!$I$4:$BI$350,MATCH($F78,Data!$I$4:$I$350,0),MATCH(G$1,Data!$I$4:$BI$4,0))</f>
        <v>9494000</v>
      </c>
      <c r="H78" s="23" t="s">
        <v>54</v>
      </c>
      <c r="I78" s="78"/>
      <c r="J78" s="3"/>
    </row>
    <row r="79" spans="1:10" s="12" customFormat="1" ht="15" customHeight="1">
      <c r="A79" s="202"/>
      <c r="B79" s="79"/>
      <c r="C79" s="47" t="s">
        <v>30</v>
      </c>
      <c r="D79" s="48"/>
      <c r="E79" s="49"/>
      <c r="F79" s="142">
        <v>1058</v>
      </c>
      <c r="G79" s="36">
        <f>INDEX(Data!$I$4:$BI$350,MATCH($F79,Data!$I$4:$I$350,0),MATCH(G$1,Data!$I$4:$BI$4,0))</f>
        <v>940000</v>
      </c>
      <c r="H79" s="23" t="s">
        <v>55</v>
      </c>
      <c r="I79" s="78"/>
      <c r="J79" s="3"/>
    </row>
    <row r="80" spans="1:10" ht="15" customHeight="1">
      <c r="A80" s="202"/>
      <c r="B80" s="79"/>
      <c r="C80" s="47" t="s">
        <v>119</v>
      </c>
      <c r="D80" s="48"/>
      <c r="E80" s="49"/>
      <c r="F80" s="142">
        <v>1059</v>
      </c>
      <c r="G80" s="36">
        <f>INDEX(Data!$I$4:$BI$350,MATCH($F80,Data!$I$4:$I$350,0),MATCH(G$1,Data!$I$4:$BI$4,0))</f>
        <v>993000</v>
      </c>
      <c r="H80" s="23" t="s">
        <v>56</v>
      </c>
      <c r="I80" s="78"/>
      <c r="J80" s="3"/>
    </row>
    <row r="81" spans="1:10" ht="20.100000000000001" customHeight="1">
      <c r="A81" s="202"/>
      <c r="B81" s="79"/>
      <c r="C81" s="306" t="s">
        <v>361</v>
      </c>
      <c r="D81" s="307"/>
      <c r="E81" s="59"/>
      <c r="F81" s="142">
        <v>1060</v>
      </c>
      <c r="G81" s="38">
        <f>INDEX(Data!$I$4:$BI$350,MATCH($F81,Data!$I$4:$I$350,0),MATCH(G$1,Data!$I$4:$BI$4,0))</f>
        <v>91979000</v>
      </c>
      <c r="H81" s="23" t="s">
        <v>712</v>
      </c>
      <c r="I81" s="74"/>
      <c r="J81" s="3"/>
    </row>
    <row r="82" spans="1:10" ht="20.100000000000001" customHeight="1">
      <c r="A82" s="202"/>
      <c r="B82" s="112"/>
      <c r="C82" s="113"/>
      <c r="D82" s="113"/>
      <c r="E82" s="105"/>
      <c r="F82" s="114"/>
      <c r="G82" s="105"/>
      <c r="H82" s="115"/>
      <c r="I82" s="116"/>
      <c r="J82" s="3"/>
    </row>
    <row r="83" spans="1:10" ht="20.100000000000001" customHeight="1">
      <c r="A83" s="202"/>
      <c r="B83" s="52" t="s">
        <v>59</v>
      </c>
      <c r="C83" s="53"/>
      <c r="D83" s="53"/>
      <c r="E83" s="53"/>
      <c r="F83" s="53"/>
      <c r="G83" s="53"/>
      <c r="H83" s="70"/>
      <c r="I83" s="54"/>
      <c r="J83" s="3"/>
    </row>
    <row r="84" spans="1:10" ht="15" customHeight="1">
      <c r="A84" s="202"/>
      <c r="B84" s="128"/>
      <c r="C84" s="129"/>
      <c r="D84" s="129"/>
      <c r="E84" s="130"/>
      <c r="F84" s="131"/>
      <c r="G84" s="132"/>
      <c r="H84" s="133"/>
      <c r="I84" s="122"/>
      <c r="J84" s="3"/>
    </row>
    <row r="85" spans="1:10" ht="15" customHeight="1">
      <c r="A85" s="202"/>
      <c r="B85" s="75"/>
      <c r="C85" s="44" t="s">
        <v>199</v>
      </c>
      <c r="D85" s="45"/>
      <c r="E85" s="46"/>
      <c r="F85" s="43" t="s">
        <v>128</v>
      </c>
      <c r="G85" s="308" t="s">
        <v>367</v>
      </c>
      <c r="H85" s="23"/>
      <c r="I85" s="74"/>
      <c r="J85" s="3"/>
    </row>
    <row r="86" spans="1:10" ht="15" customHeight="1">
      <c r="A86" s="202"/>
      <c r="B86" s="75"/>
      <c r="C86" s="47" t="s">
        <v>438</v>
      </c>
      <c r="D86" s="48"/>
      <c r="E86" s="49"/>
      <c r="F86" s="142">
        <v>1061</v>
      </c>
      <c r="G86" s="36">
        <f>INDEX(Data!$I$4:$BI$350,MATCH($F86,Data!$I$4:$I$350,0),MATCH(G$1,Data!$I$4:$BI$4,0))</f>
        <v>33629309</v>
      </c>
      <c r="H86" s="23" t="s">
        <v>60</v>
      </c>
      <c r="I86" s="74"/>
      <c r="J86" s="3"/>
    </row>
    <row r="87" spans="1:10" ht="15" customHeight="1">
      <c r="A87" s="202"/>
      <c r="B87" s="75"/>
      <c r="C87" s="47" t="s">
        <v>439</v>
      </c>
      <c r="D87" s="48"/>
      <c r="E87" s="49"/>
      <c r="F87" s="142">
        <v>1062</v>
      </c>
      <c r="G87" s="36">
        <f>INDEX(Data!$I$4:$BI$350,MATCH($F87,Data!$I$4:$I$350,0),MATCH(G$1,Data!$I$4:$BI$4,0))</f>
        <v>12193882</v>
      </c>
      <c r="H87" s="23" t="s">
        <v>61</v>
      </c>
      <c r="I87" s="74"/>
      <c r="J87" s="3"/>
    </row>
    <row r="88" spans="1:10" ht="15" customHeight="1">
      <c r="A88" s="202"/>
      <c r="B88" s="75"/>
      <c r="C88" s="47" t="s">
        <v>440</v>
      </c>
      <c r="D88" s="48"/>
      <c r="E88" s="49"/>
      <c r="F88" s="142">
        <v>1063</v>
      </c>
      <c r="G88" s="36">
        <f>INDEX(Data!$I$4:$BI$350,MATCH($F88,Data!$I$4:$I$350,0),MATCH(G$1,Data!$I$4:$BI$4,0))</f>
        <v>37003896</v>
      </c>
      <c r="H88" s="23" t="s">
        <v>62</v>
      </c>
      <c r="I88" s="74"/>
      <c r="J88" s="3"/>
    </row>
    <row r="89" spans="1:10" ht="15" customHeight="1">
      <c r="A89" s="202"/>
      <c r="B89" s="75"/>
      <c r="C89" s="47" t="s">
        <v>441</v>
      </c>
      <c r="D89" s="48"/>
      <c r="E89" s="49"/>
      <c r="F89" s="142">
        <v>1064</v>
      </c>
      <c r="G89" s="36">
        <f>INDEX(Data!$I$4:$BI$350,MATCH($F89,Data!$I$4:$I$350,0),MATCH(G$1,Data!$I$4:$BI$4,0))</f>
        <v>33009076</v>
      </c>
      <c r="H89" s="23" t="s">
        <v>63</v>
      </c>
      <c r="I89" s="74"/>
      <c r="J89" s="3"/>
    </row>
    <row r="90" spans="1:10" ht="15" customHeight="1">
      <c r="A90" s="202"/>
      <c r="B90" s="75"/>
      <c r="C90" s="47" t="s">
        <v>442</v>
      </c>
      <c r="D90" s="48"/>
      <c r="E90" s="49"/>
      <c r="F90" s="142">
        <v>1065</v>
      </c>
      <c r="G90" s="36">
        <f>INDEX(Data!$I$4:$BI$350,MATCH($F90,Data!$I$4:$I$350,0),MATCH(G$1,Data!$I$4:$BI$4,0))</f>
        <v>2223645</v>
      </c>
      <c r="H90" s="23" t="s">
        <v>64</v>
      </c>
      <c r="I90" s="74"/>
      <c r="J90" s="3"/>
    </row>
    <row r="91" spans="1:10" ht="15" customHeight="1">
      <c r="A91" s="202"/>
      <c r="B91" s="75"/>
      <c r="C91" s="47" t="s">
        <v>443</v>
      </c>
      <c r="D91" s="48"/>
      <c r="E91" s="49"/>
      <c r="F91" s="142">
        <v>1066</v>
      </c>
      <c r="G91" s="36">
        <f>INDEX(Data!$I$4:$BI$350,MATCH($F91,Data!$I$4:$I$350,0),MATCH(G$1,Data!$I$4:$BI$4,0))</f>
        <v>2065866218</v>
      </c>
      <c r="H91" s="23" t="s">
        <v>65</v>
      </c>
      <c r="I91" s="74"/>
      <c r="J91" s="3"/>
    </row>
    <row r="92" spans="1:10" ht="15" customHeight="1">
      <c r="A92" s="202"/>
      <c r="B92" s="75"/>
      <c r="C92" s="47" t="s">
        <v>444</v>
      </c>
      <c r="D92" s="48"/>
      <c r="E92" s="49"/>
      <c r="F92" s="142">
        <v>1067</v>
      </c>
      <c r="G92" s="36">
        <f>INDEX(Data!$I$4:$BI$350,MATCH($F92,Data!$I$4:$I$350,0),MATCH(G$1,Data!$I$4:$BI$4,0))</f>
        <v>111211914</v>
      </c>
      <c r="H92" s="23" t="s">
        <v>66</v>
      </c>
      <c r="I92" s="74"/>
      <c r="J92" s="3"/>
    </row>
    <row r="93" spans="1:10" ht="15" customHeight="1">
      <c r="A93" s="202"/>
      <c r="B93" s="75"/>
      <c r="C93" s="47" t="s">
        <v>445</v>
      </c>
      <c r="D93" s="48"/>
      <c r="E93" s="49"/>
      <c r="F93" s="142">
        <v>1068</v>
      </c>
      <c r="G93" s="36">
        <f>INDEX(Data!$I$4:$BI$350,MATCH($F93,Data!$I$4:$I$350,0),MATCH(G$1,Data!$I$4:$BI$4,0))</f>
        <v>28499967</v>
      </c>
      <c r="H93" s="23" t="s">
        <v>67</v>
      </c>
      <c r="I93" s="74"/>
      <c r="J93" s="3"/>
    </row>
    <row r="94" spans="1:10" ht="15" customHeight="1">
      <c r="A94" s="202"/>
      <c r="B94" s="75"/>
      <c r="C94" s="47" t="s">
        <v>446</v>
      </c>
      <c r="D94" s="48"/>
      <c r="E94" s="49"/>
      <c r="F94" s="142">
        <v>1069</v>
      </c>
      <c r="G94" s="36">
        <f>INDEX(Data!$I$4:$BI$350,MATCH($F94,Data!$I$4:$I$350,0),MATCH(G$1,Data!$I$4:$BI$4,0))</f>
        <v>35113</v>
      </c>
      <c r="H94" s="23" t="s">
        <v>68</v>
      </c>
      <c r="I94" s="74"/>
      <c r="J94" s="3"/>
    </row>
    <row r="95" spans="1:10" ht="15" customHeight="1">
      <c r="A95" s="202"/>
      <c r="B95" s="75"/>
      <c r="C95" s="47" t="s">
        <v>447</v>
      </c>
      <c r="D95" s="48"/>
      <c r="E95" s="49"/>
      <c r="F95" s="142">
        <v>1070</v>
      </c>
      <c r="G95" s="36">
        <f>INDEX(Data!$I$4:$BI$350,MATCH($F95,Data!$I$4:$I$350,0),MATCH(G$1,Data!$I$4:$BI$4,0))</f>
        <v>66993799</v>
      </c>
      <c r="H95" s="23" t="s">
        <v>69</v>
      </c>
      <c r="I95" s="74"/>
      <c r="J95" s="3"/>
    </row>
    <row r="96" spans="1:10" ht="15" customHeight="1">
      <c r="A96" s="202"/>
      <c r="B96" s="75"/>
      <c r="C96" s="47" t="s">
        <v>448</v>
      </c>
      <c r="D96" s="48"/>
      <c r="E96" s="49"/>
      <c r="F96" s="142">
        <v>1071</v>
      </c>
      <c r="G96" s="36">
        <f>INDEX(Data!$I$4:$BI$350,MATCH($F96,Data!$I$4:$I$350,0),MATCH(G$1,Data!$I$4:$BI$4,0))</f>
        <v>8895415</v>
      </c>
      <c r="H96" s="23" t="s">
        <v>70</v>
      </c>
      <c r="I96" s="74"/>
      <c r="J96" s="3"/>
    </row>
    <row r="97" spans="1:10" ht="15" customHeight="1">
      <c r="A97" s="202"/>
      <c r="B97" s="75"/>
      <c r="C97" s="47" t="s">
        <v>449</v>
      </c>
      <c r="D97" s="48"/>
      <c r="E97" s="49"/>
      <c r="F97" s="142">
        <v>1072</v>
      </c>
      <c r="G97" s="36">
        <f>INDEX(Data!$I$4:$BI$350,MATCH($F97,Data!$I$4:$I$350,0),MATCH(G$1,Data!$I$4:$BI$4,0))</f>
        <v>983501949</v>
      </c>
      <c r="H97" s="23" t="s">
        <v>71</v>
      </c>
      <c r="I97" s="74"/>
      <c r="J97" s="3"/>
    </row>
    <row r="98" spans="1:10" ht="20.100000000000001" customHeight="1">
      <c r="A98" s="202"/>
      <c r="B98" s="75"/>
      <c r="C98" s="306" t="s">
        <v>362</v>
      </c>
      <c r="D98" s="310"/>
      <c r="E98" s="311"/>
      <c r="F98" s="142">
        <v>1073</v>
      </c>
      <c r="G98" s="38">
        <f>INDEX(Data!$I$4:$BI$350,MATCH($F98,Data!$I$4:$I$350,0),MATCH(G$1,Data!$I$4:$BI$4,0))</f>
        <v>3383064183</v>
      </c>
      <c r="H98" s="23" t="s">
        <v>609</v>
      </c>
      <c r="I98" s="74"/>
      <c r="J98" s="3"/>
    </row>
    <row r="99" spans="1:10" ht="20.100000000000001" customHeight="1">
      <c r="A99" s="202"/>
      <c r="B99" s="80"/>
      <c r="C99" s="18"/>
      <c r="D99" s="18"/>
      <c r="E99" s="10"/>
      <c r="F99" s="28"/>
      <c r="G99" s="11"/>
      <c r="H99" s="17"/>
      <c r="I99" s="74"/>
      <c r="J99" s="3"/>
    </row>
    <row r="100" spans="1:10" ht="15" customHeight="1">
      <c r="A100" s="202"/>
      <c r="B100" s="80"/>
      <c r="C100" s="18"/>
      <c r="D100" s="18"/>
      <c r="E100" s="10"/>
      <c r="F100" s="28"/>
      <c r="G100" s="11"/>
      <c r="H100" s="17"/>
      <c r="I100" s="74"/>
      <c r="J100" s="3"/>
    </row>
    <row r="101" spans="1:10" ht="15" customHeight="1">
      <c r="A101" s="202"/>
      <c r="B101" s="73"/>
      <c r="C101" s="62" t="s">
        <v>200</v>
      </c>
      <c r="D101" s="68"/>
      <c r="E101" s="69"/>
      <c r="F101" s="60" t="s">
        <v>128</v>
      </c>
      <c r="G101" s="308" t="s">
        <v>367</v>
      </c>
      <c r="H101" s="23"/>
      <c r="I101" s="74"/>
      <c r="J101" s="3"/>
    </row>
    <row r="102" spans="1:10" ht="30" customHeight="1">
      <c r="A102" s="202"/>
      <c r="B102" s="81"/>
      <c r="C102" s="306" t="s">
        <v>363</v>
      </c>
      <c r="D102" s="146"/>
      <c r="E102" s="59"/>
      <c r="F102" s="142">
        <v>1074</v>
      </c>
      <c r="G102" s="36">
        <f>INDEX(Data!$I$4:$BI$350,MATCH($F102,Data!$I$4:$I$350,0),MATCH(G$1,Data!$I$4:$BI$4,0))</f>
        <v>177147436</v>
      </c>
      <c r="H102" s="23" t="s">
        <v>389</v>
      </c>
      <c r="I102" s="74"/>
      <c r="J102" s="3"/>
    </row>
    <row r="103" spans="1:10" ht="15" customHeight="1">
      <c r="A103" s="202"/>
      <c r="B103" s="80"/>
      <c r="C103" s="18"/>
      <c r="D103" s="18"/>
      <c r="E103" s="10"/>
      <c r="F103" s="28"/>
      <c r="G103" s="11"/>
      <c r="H103" s="17"/>
      <c r="I103" s="74"/>
      <c r="J103" s="3"/>
    </row>
    <row r="104" spans="1:10" ht="15" customHeight="1">
      <c r="A104" s="202"/>
      <c r="B104" s="73"/>
      <c r="C104" s="44" t="s">
        <v>201</v>
      </c>
      <c r="D104" s="45"/>
      <c r="E104" s="46"/>
      <c r="F104" s="60" t="s">
        <v>128</v>
      </c>
      <c r="G104" s="308" t="s">
        <v>367</v>
      </c>
      <c r="H104" s="23"/>
      <c r="I104" s="74"/>
      <c r="J104" s="3"/>
    </row>
    <row r="105" spans="1:10" ht="15" customHeight="1">
      <c r="A105" s="202"/>
      <c r="B105" s="75"/>
      <c r="C105" s="47" t="s">
        <v>72</v>
      </c>
      <c r="D105" s="48"/>
      <c r="E105" s="49"/>
      <c r="F105" s="37">
        <v>1075</v>
      </c>
      <c r="G105" s="36">
        <f>INDEX(Data!$I$4:$BI$350,MATCH($F105,Data!$I$4:$I$350,0),MATCH(G$1,Data!$I$4:$BI$4,0))</f>
        <v>617607</v>
      </c>
      <c r="H105" s="23" t="s">
        <v>74</v>
      </c>
      <c r="I105" s="74"/>
      <c r="J105" s="3"/>
    </row>
    <row r="106" spans="1:10" ht="15" customHeight="1">
      <c r="A106" s="202"/>
      <c r="B106" s="75"/>
      <c r="C106" s="100" t="s">
        <v>73</v>
      </c>
      <c r="D106" s="101"/>
      <c r="E106" s="49"/>
      <c r="F106" s="142">
        <v>1076</v>
      </c>
      <c r="G106" s="36">
        <f>INDEX(Data!$I$4:$BI$350,MATCH($F106,Data!$I$4:$I$350,0),MATCH(G$1,Data!$I$4:$BI$4,0))</f>
        <v>5922734</v>
      </c>
      <c r="H106" s="23" t="s">
        <v>75</v>
      </c>
      <c r="I106" s="74"/>
      <c r="J106" s="3"/>
    </row>
    <row r="107" spans="1:10" ht="20.100000000000001" customHeight="1">
      <c r="A107" s="202"/>
      <c r="B107" s="75"/>
      <c r="C107" s="306" t="s">
        <v>364</v>
      </c>
      <c r="D107" s="307"/>
      <c r="E107" s="59"/>
      <c r="F107" s="142">
        <v>1077</v>
      </c>
      <c r="G107" s="38">
        <f>INDEX(Data!$I$4:$BI$350,MATCH($F107,Data!$I$4:$I$350,0),MATCH(G$1,Data!$I$4:$BI$4,0))</f>
        <v>6540341</v>
      </c>
      <c r="H107" s="23" t="s">
        <v>390</v>
      </c>
      <c r="I107" s="74"/>
      <c r="J107" s="3"/>
    </row>
    <row r="108" spans="1:10" ht="20.100000000000001" customHeight="1">
      <c r="A108" s="202"/>
      <c r="B108" s="112"/>
      <c r="C108" s="113"/>
      <c r="D108" s="113"/>
      <c r="E108" s="105"/>
      <c r="F108" s="114"/>
      <c r="G108" s="105"/>
      <c r="H108" s="115"/>
      <c r="I108" s="116"/>
      <c r="J108" s="3"/>
    </row>
    <row r="109" spans="1:10" ht="20.100000000000001" customHeight="1">
      <c r="A109" s="202"/>
      <c r="B109" s="52" t="s">
        <v>76</v>
      </c>
      <c r="C109" s="53"/>
      <c r="D109" s="53"/>
      <c r="E109" s="53"/>
      <c r="F109" s="53"/>
      <c r="G109" s="53"/>
      <c r="H109" s="70"/>
      <c r="I109" s="54"/>
      <c r="J109" s="3"/>
    </row>
    <row r="110" spans="1:10" ht="15" customHeight="1">
      <c r="A110" s="202"/>
      <c r="B110" s="128"/>
      <c r="C110" s="129"/>
      <c r="D110" s="129"/>
      <c r="E110" s="130"/>
      <c r="F110" s="131"/>
      <c r="G110" s="132"/>
      <c r="H110" s="133"/>
      <c r="I110" s="122"/>
      <c r="J110" s="3"/>
    </row>
    <row r="111" spans="1:10" ht="15" customHeight="1">
      <c r="A111" s="202"/>
      <c r="B111" s="73"/>
      <c r="C111" s="44" t="s">
        <v>202</v>
      </c>
      <c r="D111" s="45"/>
      <c r="E111" s="55"/>
      <c r="F111" s="60" t="s">
        <v>128</v>
      </c>
      <c r="G111" s="308" t="s">
        <v>367</v>
      </c>
      <c r="H111" s="23"/>
      <c r="I111" s="74"/>
      <c r="J111" s="3"/>
    </row>
    <row r="112" spans="1:10" ht="15" customHeight="1">
      <c r="A112" s="202"/>
      <c r="B112" s="82"/>
      <c r="C112" s="47" t="s">
        <v>77</v>
      </c>
      <c r="D112" s="48"/>
      <c r="E112" s="49"/>
      <c r="F112" s="142">
        <v>1078</v>
      </c>
      <c r="G112" s="36">
        <f>INDEX(Data!$I$4:$BI$350,MATCH($F112,Data!$I$4:$I$350,0),MATCH(G$1,Data!$I$4:$BI$4,0))</f>
        <v>835811000</v>
      </c>
      <c r="H112" s="23" t="s">
        <v>79</v>
      </c>
      <c r="I112" s="74"/>
      <c r="J112" s="3"/>
    </row>
    <row r="113" spans="1:10" ht="15" customHeight="1">
      <c r="A113" s="202"/>
      <c r="B113" s="82"/>
      <c r="C113" s="100" t="s">
        <v>78</v>
      </c>
      <c r="D113" s="101"/>
      <c r="E113" s="49"/>
      <c r="F113" s="142">
        <v>1079</v>
      </c>
      <c r="G113" s="36">
        <f>INDEX(Data!$I$4:$BI$350,MATCH($F113,Data!$I$4:$I$350,0),MATCH(G$1,Data!$I$4:$BI$4,0))</f>
        <v>374601451</v>
      </c>
      <c r="H113" s="23" t="s">
        <v>80</v>
      </c>
      <c r="I113" s="74"/>
      <c r="J113" s="3"/>
    </row>
    <row r="114" spans="1:10" ht="30" customHeight="1">
      <c r="A114" s="202"/>
      <c r="B114" s="82"/>
      <c r="C114" s="306" t="s">
        <v>116</v>
      </c>
      <c r="D114" s="307"/>
      <c r="E114" s="59"/>
      <c r="F114" s="142">
        <v>1080</v>
      </c>
      <c r="G114" s="38">
        <f>INDEX(Data!$I$4:$BI$350,MATCH($F114,Data!$I$4:$I$350,0),MATCH(G$1,Data!$I$4:$BI$4,0))</f>
        <v>1210412451</v>
      </c>
      <c r="H114" s="23" t="s">
        <v>81</v>
      </c>
      <c r="I114" s="74"/>
      <c r="J114" s="3"/>
    </row>
    <row r="115" spans="1:10" ht="15" customHeight="1">
      <c r="A115" s="202"/>
      <c r="B115" s="80"/>
      <c r="C115" s="18"/>
      <c r="D115" s="18"/>
      <c r="E115" s="10"/>
      <c r="F115" s="28"/>
      <c r="G115" s="11"/>
      <c r="H115" s="17"/>
      <c r="I115" s="74"/>
      <c r="J115" s="3"/>
    </row>
    <row r="116" spans="1:10" ht="15" customHeight="1">
      <c r="A116" s="202"/>
      <c r="B116" s="73"/>
      <c r="C116" s="44" t="s">
        <v>203</v>
      </c>
      <c r="D116" s="45"/>
      <c r="E116" s="55"/>
      <c r="F116" s="60" t="s">
        <v>128</v>
      </c>
      <c r="G116" s="308" t="s">
        <v>367</v>
      </c>
      <c r="H116" s="23"/>
      <c r="I116" s="74"/>
      <c r="J116" s="3"/>
    </row>
    <row r="117" spans="1:10" ht="15" customHeight="1">
      <c r="A117" s="202"/>
      <c r="B117" s="75"/>
      <c r="C117" s="47" t="s">
        <v>82</v>
      </c>
      <c r="D117" s="48"/>
      <c r="E117" s="49"/>
      <c r="F117" s="142">
        <v>1081</v>
      </c>
      <c r="G117" s="149">
        <f>INDEX(Data!$I$4:$BI$350,MATCH($F117,Data!$I$4:$I$350,0),MATCH(G$1,Data!$I$4:$BI$4,0))</f>
        <v>2364360</v>
      </c>
      <c r="H117" s="23" t="s">
        <v>86</v>
      </c>
      <c r="I117" s="74"/>
      <c r="J117" s="3"/>
    </row>
    <row r="118" spans="1:10" ht="15" customHeight="1">
      <c r="A118" s="202"/>
      <c r="B118" s="75"/>
      <c r="C118" s="47" t="s">
        <v>83</v>
      </c>
      <c r="D118" s="48"/>
      <c r="E118" s="49"/>
      <c r="F118" s="142">
        <v>1082</v>
      </c>
      <c r="G118" s="36">
        <f>INDEX(Data!$I$4:$BI$350,MATCH($F118,Data!$I$4:$I$350,0),MATCH(G$1,Data!$I$4:$BI$4,0))</f>
        <v>44613058</v>
      </c>
      <c r="H118" s="23" t="s">
        <v>114</v>
      </c>
      <c r="I118" s="74"/>
      <c r="J118" s="15"/>
    </row>
    <row r="119" spans="1:10" ht="15" customHeight="1">
      <c r="A119" s="202"/>
      <c r="B119" s="75"/>
      <c r="C119" s="47" t="s">
        <v>84</v>
      </c>
      <c r="D119" s="48"/>
      <c r="E119" s="49"/>
      <c r="F119" s="142">
        <v>1083</v>
      </c>
      <c r="G119" s="36">
        <f>INDEX(Data!$I$4:$BI$350,MATCH($F119,Data!$I$4:$I$350,0),MATCH(G$1,Data!$I$4:$BI$4,0))</f>
        <v>40482274</v>
      </c>
      <c r="H119" s="23" t="s">
        <v>87</v>
      </c>
      <c r="I119" s="74"/>
      <c r="J119" s="15"/>
    </row>
    <row r="120" spans="1:10" ht="15" customHeight="1">
      <c r="A120" s="202"/>
      <c r="B120" s="75"/>
      <c r="C120" s="100" t="s">
        <v>127</v>
      </c>
      <c r="D120" s="101"/>
      <c r="E120" s="49"/>
      <c r="F120" s="142">
        <v>1084</v>
      </c>
      <c r="G120" s="149">
        <f>INDEX(Data!$I$4:$BI$350,MATCH($F120,Data!$I$4:$I$350,0),MATCH(G$1,Data!$I$4:$BI$4,0))</f>
        <v>4849008</v>
      </c>
      <c r="H120" s="23" t="s">
        <v>88</v>
      </c>
      <c r="I120" s="74"/>
      <c r="J120" s="15"/>
    </row>
    <row r="121" spans="1:10" ht="30" customHeight="1">
      <c r="A121" s="202"/>
      <c r="B121" s="75"/>
      <c r="C121" s="306" t="s">
        <v>365</v>
      </c>
      <c r="D121" s="307"/>
      <c r="E121" s="59"/>
      <c r="F121" s="142">
        <v>1085</v>
      </c>
      <c r="G121" s="38">
        <f>INDEX(Data!$I$4:$BI$350,MATCH($F121,Data!$I$4:$I$350,0),MATCH(G$1,Data!$I$4:$BI$4,0))</f>
        <v>1646136</v>
      </c>
      <c r="H121" s="23" t="s">
        <v>713</v>
      </c>
      <c r="I121" s="74"/>
      <c r="J121" s="3"/>
    </row>
    <row r="122" spans="1:10" ht="15" customHeight="1">
      <c r="A122" s="202"/>
      <c r="B122" s="80"/>
      <c r="C122" s="18"/>
      <c r="D122" s="18"/>
      <c r="E122" s="10"/>
      <c r="F122" s="28"/>
      <c r="G122" s="11"/>
      <c r="H122" s="17"/>
      <c r="I122" s="74"/>
      <c r="J122" s="3"/>
    </row>
    <row r="123" spans="1:10" ht="15" customHeight="1">
      <c r="A123" s="202"/>
      <c r="B123" s="73"/>
      <c r="C123" s="44" t="s">
        <v>204</v>
      </c>
      <c r="D123" s="45"/>
      <c r="E123" s="46"/>
      <c r="F123" s="60" t="s">
        <v>128</v>
      </c>
      <c r="G123" s="308" t="s">
        <v>367</v>
      </c>
      <c r="H123" s="23"/>
      <c r="I123" s="74"/>
      <c r="J123" s="15"/>
    </row>
    <row r="124" spans="1:10" ht="20.100000000000001" customHeight="1">
      <c r="A124" s="202"/>
      <c r="B124" s="75"/>
      <c r="C124" s="306" t="s">
        <v>450</v>
      </c>
      <c r="D124" s="146"/>
      <c r="E124" s="59"/>
      <c r="F124" s="142">
        <v>1086</v>
      </c>
      <c r="G124" s="36">
        <f>INDEX(Data!$I$4:$BI$350,MATCH($F124,Data!$I$4:$I$350,0),MATCH(G$1,Data!$I$4:$BI$4,0))</f>
        <v>2195967</v>
      </c>
      <c r="H124" s="23" t="s">
        <v>89</v>
      </c>
      <c r="I124" s="74"/>
      <c r="J124" s="3"/>
    </row>
    <row r="125" spans="1:10" ht="20.100000000000001" customHeight="1">
      <c r="A125" s="202"/>
      <c r="B125" s="112"/>
      <c r="C125" s="113"/>
      <c r="D125" s="113"/>
      <c r="E125" s="105"/>
      <c r="F125" s="114"/>
      <c r="G125" s="105"/>
      <c r="H125" s="115"/>
      <c r="I125" s="116"/>
      <c r="J125" s="15"/>
    </row>
    <row r="126" spans="1:10" ht="20.100000000000001" customHeight="1">
      <c r="A126" s="202"/>
      <c r="B126" s="52" t="s">
        <v>90</v>
      </c>
      <c r="C126" s="53"/>
      <c r="D126" s="53"/>
      <c r="E126" s="53"/>
      <c r="F126" s="53"/>
      <c r="G126" s="53"/>
      <c r="H126" s="70"/>
      <c r="I126" s="54"/>
      <c r="J126" s="3"/>
    </row>
    <row r="127" spans="1:10" ht="15" customHeight="1">
      <c r="A127" s="202"/>
      <c r="B127" s="128"/>
      <c r="C127" s="129"/>
      <c r="D127" s="129"/>
      <c r="E127" s="130"/>
      <c r="F127" s="131"/>
      <c r="G127" s="132"/>
      <c r="H127" s="133"/>
      <c r="I127" s="122"/>
      <c r="J127" s="3"/>
    </row>
    <row r="128" spans="1:10" ht="15" customHeight="1">
      <c r="A128" s="202"/>
      <c r="B128" s="73"/>
      <c r="C128" s="44" t="s">
        <v>205</v>
      </c>
      <c r="D128" s="45"/>
      <c r="E128" s="46"/>
      <c r="F128" s="60" t="s">
        <v>128</v>
      </c>
      <c r="G128" s="308" t="s">
        <v>367</v>
      </c>
      <c r="H128" s="23"/>
      <c r="I128" s="74"/>
      <c r="J128" s="3"/>
    </row>
    <row r="129" spans="1:10" ht="30" customHeight="1">
      <c r="A129" s="202"/>
      <c r="B129" s="75"/>
      <c r="C129" s="306" t="s">
        <v>219</v>
      </c>
      <c r="D129" s="146"/>
      <c r="E129" s="59"/>
      <c r="F129" s="142">
        <v>1087</v>
      </c>
      <c r="G129" s="36">
        <f>INDEX(Data!$I$4:$BI$350,MATCH($F129,Data!$I$4:$I$350,0),MATCH(G$1,Data!$I$4:$BI$4,0))</f>
        <v>119555758</v>
      </c>
      <c r="H129" s="23" t="s">
        <v>714</v>
      </c>
      <c r="I129" s="74"/>
      <c r="J129" s="3"/>
    </row>
    <row r="130" spans="1:10" ht="15" customHeight="1">
      <c r="A130" s="202"/>
      <c r="B130" s="80"/>
      <c r="C130" s="18"/>
      <c r="D130" s="18"/>
      <c r="E130" s="10"/>
      <c r="F130" s="28"/>
      <c r="G130" s="11"/>
      <c r="H130" s="17"/>
      <c r="I130" s="74"/>
      <c r="J130" s="3"/>
    </row>
    <row r="131" spans="1:10" ht="15" customHeight="1">
      <c r="A131" s="202"/>
      <c r="B131" s="73"/>
      <c r="C131" s="44" t="s">
        <v>206</v>
      </c>
      <c r="D131" s="45"/>
      <c r="E131" s="46"/>
      <c r="F131" s="67" t="s">
        <v>128</v>
      </c>
      <c r="G131" s="308" t="s">
        <v>367</v>
      </c>
      <c r="H131" s="23"/>
      <c r="I131" s="74"/>
      <c r="J131" s="15"/>
    </row>
    <row r="132" spans="1:10" ht="15" customHeight="1">
      <c r="A132" s="202"/>
      <c r="B132" s="75"/>
      <c r="C132" s="47" t="s">
        <v>100</v>
      </c>
      <c r="D132" s="48"/>
      <c r="E132" s="49"/>
      <c r="F132" s="142">
        <v>1088</v>
      </c>
      <c r="G132" s="36">
        <f>INDEX(Data!$I$4:$BI$350,MATCH($F132,Data!$I$4:$I$350,0),MATCH(G$1,Data!$I$4:$BI$4,0))</f>
        <v>75318418</v>
      </c>
      <c r="H132" s="23" t="s">
        <v>91</v>
      </c>
      <c r="I132" s="74"/>
      <c r="J132" s="15"/>
    </row>
    <row r="133" spans="1:10" ht="15" customHeight="1">
      <c r="A133" s="202"/>
      <c r="B133" s="75"/>
      <c r="C133" s="143" t="s">
        <v>113</v>
      </c>
      <c r="D133" s="51"/>
      <c r="E133" s="49"/>
      <c r="F133" s="142">
        <v>1089</v>
      </c>
      <c r="G133" s="36">
        <f>INDEX(Data!$I$4:$BI$350,MATCH($F133,Data!$I$4:$I$350,0),MATCH(G$1,Data!$I$4:$BI$4,0))</f>
        <v>0</v>
      </c>
      <c r="H133" s="23" t="s">
        <v>93</v>
      </c>
      <c r="I133" s="74"/>
      <c r="J133" s="15"/>
    </row>
    <row r="134" spans="1:10" ht="15" customHeight="1">
      <c r="A134" s="202"/>
      <c r="B134" s="75"/>
      <c r="C134" s="47" t="s">
        <v>101</v>
      </c>
      <c r="D134" s="48"/>
      <c r="E134" s="49"/>
      <c r="F134" s="37">
        <v>1090</v>
      </c>
      <c r="G134" s="36">
        <f>INDEX(Data!$I$4:$BI$350,MATCH($F134,Data!$I$4:$I$350,0),MATCH(G$1,Data!$I$4:$BI$4,0))</f>
        <v>44464368</v>
      </c>
      <c r="H134" s="23" t="s">
        <v>92</v>
      </c>
      <c r="I134" s="74"/>
      <c r="J134" s="15"/>
    </row>
    <row r="135" spans="1:10" ht="20.100000000000001" customHeight="1">
      <c r="A135" s="202"/>
      <c r="B135" s="75"/>
      <c r="C135" s="306" t="s">
        <v>366</v>
      </c>
      <c r="D135" s="307"/>
      <c r="E135" s="59"/>
      <c r="F135" s="142">
        <v>1091</v>
      </c>
      <c r="G135" s="38">
        <f>INDEX(Data!$I$4:$BI$350,MATCH($F135,Data!$I$4:$I$350,0),MATCH(G$1,Data!$I$4:$BI$4,0))</f>
        <v>119782786</v>
      </c>
      <c r="H135" s="23" t="s">
        <v>715</v>
      </c>
      <c r="I135" s="74"/>
      <c r="J135" s="3"/>
    </row>
    <row r="136" spans="1:10" ht="20.100000000000001" customHeight="1">
      <c r="A136" s="202"/>
      <c r="B136" s="112"/>
      <c r="C136" s="113"/>
      <c r="D136" s="113"/>
      <c r="E136" s="105"/>
      <c r="F136" s="114"/>
      <c r="G136" s="105"/>
      <c r="H136" s="115"/>
      <c r="I136" s="116"/>
      <c r="J136" s="15"/>
    </row>
    <row r="137" spans="1:10" ht="20.100000000000001" customHeight="1">
      <c r="A137" s="202"/>
      <c r="B137" s="52" t="s">
        <v>151</v>
      </c>
      <c r="C137" s="53"/>
      <c r="D137" s="53"/>
      <c r="E137" s="53"/>
      <c r="F137" s="53"/>
      <c r="G137" s="53"/>
      <c r="H137" s="70"/>
      <c r="I137" s="54"/>
      <c r="J137" s="3"/>
    </row>
    <row r="138" spans="1:10" ht="20.100000000000001" customHeight="1">
      <c r="A138" s="202"/>
      <c r="B138" s="303"/>
      <c r="C138" s="18"/>
      <c r="D138" s="18"/>
      <c r="E138" s="10"/>
      <c r="F138" s="28"/>
      <c r="G138" s="11"/>
      <c r="H138" s="17"/>
      <c r="I138" s="3"/>
      <c r="J138" s="3"/>
    </row>
    <row r="139" spans="1:10" ht="20.100000000000001" customHeight="1">
      <c r="A139" s="202"/>
      <c r="B139" s="303"/>
      <c r="C139" s="18"/>
      <c r="D139" s="18"/>
      <c r="E139" s="10"/>
      <c r="F139" s="28"/>
      <c r="G139" s="11"/>
      <c r="H139" s="17"/>
      <c r="I139" s="3"/>
      <c r="J139" s="3"/>
    </row>
    <row r="140" spans="1:10" ht="15" customHeight="1">
      <c r="A140" s="202"/>
      <c r="B140" s="303"/>
      <c r="C140" s="18"/>
      <c r="D140" s="18"/>
      <c r="E140" s="10"/>
      <c r="F140" s="28"/>
      <c r="G140" s="11"/>
      <c r="H140" s="17"/>
      <c r="I140" s="3"/>
      <c r="J140" s="3"/>
    </row>
    <row r="141" spans="1:10" ht="15" customHeight="1">
      <c r="A141" s="202"/>
      <c r="B141" s="303"/>
      <c r="C141" s="18"/>
      <c r="D141" s="18"/>
      <c r="E141" s="10"/>
      <c r="F141" s="28"/>
      <c r="G141" s="11"/>
      <c r="H141" s="17"/>
      <c r="I141" s="3"/>
      <c r="J141" s="15"/>
    </row>
    <row r="142" spans="1:10" ht="15" customHeight="1">
      <c r="A142" s="202"/>
      <c r="B142" s="9"/>
      <c r="C142" s="304"/>
      <c r="D142" s="304"/>
      <c r="E142" s="304"/>
      <c r="F142" s="304"/>
      <c r="G142" s="304"/>
      <c r="H142" s="304"/>
      <c r="I142" s="3"/>
      <c r="J142" s="15"/>
    </row>
    <row r="143" spans="1:10" ht="15" customHeight="1">
      <c r="A143" s="202"/>
      <c r="B143" s="304"/>
      <c r="C143" s="304"/>
      <c r="D143" s="304"/>
      <c r="E143" s="304"/>
      <c r="F143" s="304"/>
      <c r="G143" s="304"/>
      <c r="H143" s="304"/>
      <c r="I143" s="304"/>
      <c r="J143" s="15"/>
    </row>
    <row r="144" spans="1:10" ht="0" hidden="1" customHeight="1">
      <c r="I144" s="304"/>
    </row>
  </sheetData>
  <sheetProtection password="ED2F" sheet="1" objects="1" scenarios="1"/>
  <mergeCells count="4">
    <mergeCell ref="F2:I2"/>
    <mergeCell ref="C3:E3"/>
    <mergeCell ref="C38:E39"/>
    <mergeCell ref="C58:E59"/>
  </mergeCells>
  <phoneticPr fontId="7" type="noConversion"/>
  <conditionalFormatting sqref="G17">
    <cfRule type="containsText" priority="3" stopIfTrue="1" operator="containsText" text="&lt;select&gt;">
      <formula>NOT(ISERROR(SEARCH("&lt;select&gt;",G17)))</formula>
    </cfRule>
  </conditionalFormatting>
  <conditionalFormatting sqref="G17">
    <cfRule type="containsBlanks" priority="4" stopIfTrue="1">
      <formula>LEN(TRIM(G17))=0</formula>
    </cfRule>
  </conditionalFormatting>
  <printOptions horizontalCentered="1"/>
  <pageMargins left="0.39370078740157483" right="0.39370078740157483" top="0.78740157480314965" bottom="0.59055118110236227" header="0.15748031496062992" footer="0.15748031496062992"/>
  <pageSetup paperSize="9" scale="53" fitToHeight="2" orientation="portrait" r:id="rId1"/>
  <headerFooter>
    <oddFooter>&amp;LEuropean Banking Authority&amp;Cofficial figures are on institutions' website&amp;REnd-2016 G-SII disclosure exercise</oddFooter>
  </headerFooter>
  <rowBreaks count="1" manualBreakCount="1">
    <brk id="81" max="9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sample!$A$3:$A$37</xm:f>
          </x14:formula1>
          <xm:sqref>F2:I2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7" tint="0.39997558519241921"/>
  </sheetPr>
  <dimension ref="A1:R64"/>
  <sheetViews>
    <sheetView showGridLines="0" zoomScale="70" zoomScaleNormal="70" workbookViewId="0">
      <pane xSplit="5" ySplit="6" topLeftCell="F7" activePane="bottomRight" state="frozen"/>
      <selection activeCell="E1" sqref="E1"/>
      <selection pane="topRight" activeCell="E1" sqref="E1"/>
      <selection pane="bottomLeft" activeCell="E1" sqref="E1"/>
      <selection pane="bottomRight" activeCell="E44" sqref="E44"/>
    </sheetView>
  </sheetViews>
  <sheetFormatPr defaultColWidth="9.140625" defaultRowHeight="0" customHeight="1" zeroHeight="1"/>
  <cols>
    <col min="1" max="4" width="0" style="288" hidden="1" customWidth="1"/>
    <col min="5" max="5" width="38.7109375" style="160" customWidth="1"/>
    <col min="6" max="6" width="20.7109375" style="159" customWidth="1"/>
    <col min="7" max="7" width="20.7109375" style="193" customWidth="1"/>
    <col min="8" max="17" width="20.7109375" style="159" customWidth="1"/>
    <col min="18" max="18" width="4.7109375" style="159" customWidth="1"/>
    <col min="19" max="21" width="9.140625" style="159" customWidth="1"/>
    <col min="22" max="16384" width="9.140625" style="159"/>
  </cols>
  <sheetData>
    <row r="1" spans="1:17" s="288" customFormat="1" ht="15.75" customHeight="1">
      <c r="E1" s="292"/>
      <c r="F1" s="293">
        <v>1103</v>
      </c>
      <c r="G1" s="294">
        <v>1045</v>
      </c>
      <c r="H1" s="293">
        <v>1052</v>
      </c>
      <c r="I1" s="293">
        <v>1060</v>
      </c>
      <c r="J1" s="293">
        <v>1073</v>
      </c>
      <c r="K1" s="293">
        <v>1074</v>
      </c>
      <c r="L1" s="293">
        <v>1077</v>
      </c>
      <c r="M1" s="293">
        <v>1080</v>
      </c>
      <c r="N1" s="293">
        <v>1085</v>
      </c>
      <c r="O1" s="293">
        <v>1086</v>
      </c>
      <c r="P1" s="293">
        <v>1087</v>
      </c>
      <c r="Q1" s="293">
        <v>1091</v>
      </c>
    </row>
    <row r="2" spans="1:17" s="161" customFormat="1" ht="24" customHeight="1" thickBot="1">
      <c r="A2" s="289"/>
      <c r="B2" s="289"/>
      <c r="C2" s="289"/>
      <c r="D2" s="289"/>
      <c r="E2" s="162"/>
      <c r="F2" s="478" t="s">
        <v>811</v>
      </c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</row>
    <row r="3" spans="1:17" s="163" customFormat="1" ht="24" customHeight="1">
      <c r="A3" s="290"/>
      <c r="B3" s="290"/>
      <c r="C3" s="290"/>
      <c r="D3" s="290"/>
      <c r="E3" s="164" t="s">
        <v>311</v>
      </c>
      <c r="F3" s="479" t="s">
        <v>312</v>
      </c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1"/>
    </row>
    <row r="4" spans="1:17" s="165" customFormat="1" ht="18.75">
      <c r="A4" s="291"/>
      <c r="B4" s="291"/>
      <c r="C4" s="291"/>
      <c r="D4" s="291"/>
      <c r="E4" s="166"/>
      <c r="F4" s="167" t="s">
        <v>313</v>
      </c>
      <c r="G4" s="482" t="s">
        <v>314</v>
      </c>
      <c r="H4" s="482"/>
      <c r="I4" s="482"/>
      <c r="J4" s="483" t="s">
        <v>315</v>
      </c>
      <c r="K4" s="483"/>
      <c r="L4" s="483"/>
      <c r="M4" s="484" t="s">
        <v>316</v>
      </c>
      <c r="N4" s="484"/>
      <c r="O4" s="484"/>
      <c r="P4" s="485" t="s">
        <v>317</v>
      </c>
      <c r="Q4" s="485"/>
    </row>
    <row r="5" spans="1:17" s="165" customFormat="1" ht="18.75">
      <c r="A5" s="291">
        <v>1005</v>
      </c>
      <c r="B5" s="291">
        <v>1007</v>
      </c>
      <c r="C5" s="291"/>
      <c r="D5" s="291"/>
      <c r="E5" s="166"/>
      <c r="F5" s="475" t="s">
        <v>318</v>
      </c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7"/>
    </row>
    <row r="6" spans="1:17" ht="110.25" customHeight="1" thickBot="1">
      <c r="E6" s="168" t="s">
        <v>319</v>
      </c>
      <c r="F6" s="169" t="s">
        <v>394</v>
      </c>
      <c r="G6" s="170" t="s">
        <v>320</v>
      </c>
      <c r="H6" s="171" t="s">
        <v>321</v>
      </c>
      <c r="I6" s="172" t="s">
        <v>322</v>
      </c>
      <c r="J6" s="173" t="s">
        <v>323</v>
      </c>
      <c r="K6" s="174" t="s">
        <v>324</v>
      </c>
      <c r="L6" s="175" t="s">
        <v>325</v>
      </c>
      <c r="M6" s="176" t="s">
        <v>395</v>
      </c>
      <c r="N6" s="177" t="s">
        <v>326</v>
      </c>
      <c r="O6" s="178" t="s">
        <v>327</v>
      </c>
      <c r="P6" s="179" t="s">
        <v>328</v>
      </c>
      <c r="Q6" s="180" t="s">
        <v>329</v>
      </c>
    </row>
    <row r="7" spans="1:17" ht="24.95" customHeight="1">
      <c r="A7" s="288">
        <v>1</v>
      </c>
      <c r="B7" s="288">
        <v>1000</v>
      </c>
      <c r="C7" s="288" t="s">
        <v>346</v>
      </c>
      <c r="E7" s="181" t="s">
        <v>244</v>
      </c>
      <c r="F7" s="206">
        <v>479926.02389999997</v>
      </c>
      <c r="G7" s="207">
        <v>93217.668000000005</v>
      </c>
      <c r="H7" s="208">
        <v>38147.758999999998</v>
      </c>
      <c r="I7" s="209">
        <v>91979</v>
      </c>
      <c r="J7" s="210">
        <v>3383064.1830000002</v>
      </c>
      <c r="K7" s="208">
        <v>177147.43599999999</v>
      </c>
      <c r="L7" s="211">
        <v>6540.3410000000003</v>
      </c>
      <c r="M7" s="210">
        <v>1210412.4509999999</v>
      </c>
      <c r="N7" s="208">
        <v>1646.136</v>
      </c>
      <c r="O7" s="211">
        <v>2195.9670000000001</v>
      </c>
      <c r="P7" s="210">
        <v>119555.758</v>
      </c>
      <c r="Q7" s="211">
        <v>119782.78599999999</v>
      </c>
    </row>
    <row r="8" spans="1:17" ht="24.95" customHeight="1">
      <c r="A8" s="288">
        <v>1</v>
      </c>
      <c r="B8" s="288">
        <v>1000</v>
      </c>
      <c r="C8" s="288" t="s">
        <v>345</v>
      </c>
      <c r="E8" s="181" t="s">
        <v>247</v>
      </c>
      <c r="F8" s="182">
        <v>236798.29309999998</v>
      </c>
      <c r="G8" s="183">
        <v>26603.721000000001</v>
      </c>
      <c r="H8" s="184">
        <v>5576.2089999999998</v>
      </c>
      <c r="I8" s="185">
        <v>14268.474</v>
      </c>
      <c r="J8" s="186">
        <v>193819.01800000001</v>
      </c>
      <c r="K8" s="184">
        <v>184314.89300000001</v>
      </c>
      <c r="L8" s="187">
        <v>0</v>
      </c>
      <c r="M8" s="186">
        <v>74822.247000000003</v>
      </c>
      <c r="N8" s="184">
        <v>1708.56</v>
      </c>
      <c r="O8" s="187">
        <v>370.84300000000002</v>
      </c>
      <c r="P8" s="186">
        <v>25208.921999999999</v>
      </c>
      <c r="Q8" s="187">
        <v>7443.0770000000002</v>
      </c>
    </row>
    <row r="9" spans="1:17" ht="24.95" customHeight="1">
      <c r="A9" s="288">
        <v>1.167978696</v>
      </c>
      <c r="B9" s="288">
        <v>1</v>
      </c>
      <c r="C9" s="288" t="s">
        <v>349</v>
      </c>
      <c r="E9" s="181" t="s">
        <v>249</v>
      </c>
      <c r="F9" s="182">
        <v>1331969.5699471643</v>
      </c>
      <c r="G9" s="183">
        <v>216437.10972474952</v>
      </c>
      <c r="H9" s="184">
        <v>223194.81850938872</v>
      </c>
      <c r="I9" s="185">
        <v>212191.01351841024</v>
      </c>
      <c r="J9" s="186">
        <v>44223226.421753235</v>
      </c>
      <c r="K9" s="184">
        <v>139322.10520472718</v>
      </c>
      <c r="L9" s="187">
        <v>296172.00820517883</v>
      </c>
      <c r="M9" s="186">
        <v>30374642.999468159</v>
      </c>
      <c r="N9" s="184">
        <v>88716.703142606755</v>
      </c>
      <c r="O9" s="187">
        <v>25474.218894483718</v>
      </c>
      <c r="P9" s="186">
        <v>734604.87276398402</v>
      </c>
      <c r="Q9" s="187">
        <v>565625.21896279207</v>
      </c>
    </row>
    <row r="10" spans="1:17" ht="24.95" customHeight="1">
      <c r="A10" s="288">
        <v>1</v>
      </c>
      <c r="B10" s="288">
        <v>1000</v>
      </c>
      <c r="C10" s="288" t="s">
        <v>336</v>
      </c>
      <c r="E10" s="181" t="s">
        <v>298</v>
      </c>
      <c r="F10" s="182">
        <v>227457.58100000001</v>
      </c>
      <c r="G10" s="183">
        <v>52885.741000000002</v>
      </c>
      <c r="H10" s="184">
        <v>116578.87699999999</v>
      </c>
      <c r="I10" s="185">
        <v>44510.637000000002</v>
      </c>
      <c r="J10" s="186">
        <v>1955916.0049999999</v>
      </c>
      <c r="K10" s="184">
        <v>89008.591</v>
      </c>
      <c r="L10" s="187">
        <v>9686.3269999999993</v>
      </c>
      <c r="M10" s="186">
        <v>1076728.013</v>
      </c>
      <c r="N10" s="184">
        <v>3443.6759999999999</v>
      </c>
      <c r="O10" s="187">
        <v>1411.951</v>
      </c>
      <c r="P10" s="186">
        <v>31099.23</v>
      </c>
      <c r="Q10" s="187">
        <v>8173.1419999999998</v>
      </c>
    </row>
    <row r="11" spans="1:17" ht="24.95" customHeight="1">
      <c r="A11" s="288">
        <v>1</v>
      </c>
      <c r="B11" s="288">
        <v>1000</v>
      </c>
      <c r="C11" s="288" t="s">
        <v>382</v>
      </c>
      <c r="E11" s="181" t="s">
        <v>252</v>
      </c>
      <c r="F11" s="182">
        <v>773146.13459999999</v>
      </c>
      <c r="G11" s="183">
        <v>72160.621917107186</v>
      </c>
      <c r="H11" s="184">
        <v>99424.282251701414</v>
      </c>
      <c r="I11" s="185">
        <v>132801.41500000001</v>
      </c>
      <c r="J11" s="186">
        <v>6568271.5926196743</v>
      </c>
      <c r="K11" s="184">
        <v>680291.81</v>
      </c>
      <c r="L11" s="187">
        <v>27500.6</v>
      </c>
      <c r="M11" s="186">
        <v>2132941.361</v>
      </c>
      <c r="N11" s="184">
        <v>14872.745302564741</v>
      </c>
      <c r="O11" s="187">
        <v>1263.54</v>
      </c>
      <c r="P11" s="186">
        <v>373789.12599999999</v>
      </c>
      <c r="Q11" s="187">
        <v>379645.30599109159</v>
      </c>
    </row>
    <row r="12" spans="1:17" ht="24.95" customHeight="1">
      <c r="A12" s="288">
        <v>1</v>
      </c>
      <c r="B12" s="288">
        <v>1000</v>
      </c>
      <c r="C12" s="288" t="s">
        <v>383</v>
      </c>
      <c r="E12" s="181" t="s">
        <v>380</v>
      </c>
      <c r="F12" s="182">
        <v>194112.33324052906</v>
      </c>
      <c r="G12" s="183">
        <v>2932.22</v>
      </c>
      <c r="H12" s="184">
        <v>16018.748446064159</v>
      </c>
      <c r="I12" s="185">
        <v>31029.489016000003</v>
      </c>
      <c r="J12" s="186">
        <v>946274.49300000002</v>
      </c>
      <c r="K12" s="184">
        <v>35085</v>
      </c>
      <c r="L12" s="187">
        <v>1048.288</v>
      </c>
      <c r="M12" s="186">
        <v>354136.516</v>
      </c>
      <c r="N12" s="184">
        <v>2542.4257021640019</v>
      </c>
      <c r="O12" s="187">
        <v>117.08799999999999</v>
      </c>
      <c r="P12" s="186">
        <v>12815.691999999999</v>
      </c>
      <c r="Q12" s="187">
        <v>21048.268</v>
      </c>
    </row>
    <row r="13" spans="1:17" ht="24.95" customHeight="1">
      <c r="A13" s="288">
        <v>1</v>
      </c>
      <c r="B13" s="288">
        <v>1000</v>
      </c>
      <c r="C13" s="288" t="s">
        <v>370</v>
      </c>
      <c r="E13" s="181" t="s">
        <v>254</v>
      </c>
      <c r="F13" s="182">
        <v>1879936.6462524303</v>
      </c>
      <c r="G13" s="183">
        <v>143431.5870062685</v>
      </c>
      <c r="H13" s="184">
        <v>180092.43947728307</v>
      </c>
      <c r="I13" s="185">
        <v>297840.99276199995</v>
      </c>
      <c r="J13" s="186">
        <v>32208145.386675168</v>
      </c>
      <c r="K13" s="184">
        <v>5060144.1155079864</v>
      </c>
      <c r="L13" s="187">
        <v>162370.47154237729</v>
      </c>
      <c r="M13" s="186">
        <v>21550965.472576514</v>
      </c>
      <c r="N13" s="184">
        <v>85741.67983044275</v>
      </c>
      <c r="O13" s="187">
        <v>14896.171297000003</v>
      </c>
      <c r="P13" s="186">
        <v>1008274.4889999999</v>
      </c>
      <c r="Q13" s="187">
        <v>843713.14580540033</v>
      </c>
    </row>
    <row r="14" spans="1:17" ht="24.95" customHeight="1">
      <c r="A14" s="288">
        <v>1</v>
      </c>
      <c r="B14" s="288">
        <v>1</v>
      </c>
      <c r="C14" s="288" t="s">
        <v>343</v>
      </c>
      <c r="E14" s="181" t="s">
        <v>256</v>
      </c>
      <c r="F14" s="182">
        <v>1163157.3</v>
      </c>
      <c r="G14" s="183">
        <v>64662.872999999985</v>
      </c>
      <c r="H14" s="184">
        <v>113985.35500000001</v>
      </c>
      <c r="I14" s="185">
        <v>280598.78470400005</v>
      </c>
      <c r="J14" s="186">
        <v>23280312.066972472</v>
      </c>
      <c r="K14" s="184">
        <v>87736.266000000003</v>
      </c>
      <c r="L14" s="187">
        <v>38350.042926460002</v>
      </c>
      <c r="M14" s="186">
        <v>8915294</v>
      </c>
      <c r="N14" s="184">
        <v>28221.568114012727</v>
      </c>
      <c r="O14" s="187">
        <v>14889.054999999998</v>
      </c>
      <c r="P14" s="186">
        <v>208648.49654218115</v>
      </c>
      <c r="Q14" s="187">
        <v>118952.35145900003</v>
      </c>
    </row>
    <row r="15" spans="1:17" ht="24.95" customHeight="1">
      <c r="A15" s="288">
        <v>1</v>
      </c>
      <c r="B15" s="288">
        <v>1</v>
      </c>
      <c r="C15" s="288" t="s">
        <v>337</v>
      </c>
      <c r="E15" s="181" t="s">
        <v>300</v>
      </c>
      <c r="F15" s="182">
        <v>492525.02476253349</v>
      </c>
      <c r="G15" s="183">
        <v>106847</v>
      </c>
      <c r="H15" s="184">
        <v>120757</v>
      </c>
      <c r="I15" s="185">
        <v>63127</v>
      </c>
      <c r="J15" s="186">
        <v>25553212.756817378</v>
      </c>
      <c r="K15" s="184">
        <v>279460.95760973997</v>
      </c>
      <c r="L15" s="187">
        <v>33631</v>
      </c>
      <c r="M15" s="186">
        <v>3811392</v>
      </c>
      <c r="N15" s="184">
        <v>6929</v>
      </c>
      <c r="O15" s="187">
        <v>5352</v>
      </c>
      <c r="P15" s="186">
        <v>207292</v>
      </c>
      <c r="Q15" s="187">
        <v>106954</v>
      </c>
    </row>
    <row r="16" spans="1:17" ht="24.95" customHeight="1">
      <c r="A16" s="288">
        <v>1</v>
      </c>
      <c r="B16" s="288">
        <v>1</v>
      </c>
      <c r="C16" s="288" t="s">
        <v>372</v>
      </c>
      <c r="E16" s="181" t="s">
        <v>258</v>
      </c>
      <c r="F16" s="182">
        <v>1447004.0416806717</v>
      </c>
      <c r="G16" s="183">
        <v>161810.60348260106</v>
      </c>
      <c r="H16" s="184">
        <v>139491.87082962287</v>
      </c>
      <c r="I16" s="185">
        <v>241994.04906023355</v>
      </c>
      <c r="J16" s="186">
        <v>28460779.316736545</v>
      </c>
      <c r="K16" s="184">
        <v>2522000</v>
      </c>
      <c r="L16" s="187">
        <v>72429.394829372031</v>
      </c>
      <c r="M16" s="186">
        <v>13362356.9685973</v>
      </c>
      <c r="N16" s="184">
        <v>19601.164093454514</v>
      </c>
      <c r="O16" s="187">
        <v>4680.8090510449983</v>
      </c>
      <c r="P16" s="186">
        <v>355189.83934908989</v>
      </c>
      <c r="Q16" s="187">
        <v>191928.24368853381</v>
      </c>
    </row>
    <row r="17" spans="1:17" ht="24.95" customHeight="1">
      <c r="A17" s="288">
        <v>1</v>
      </c>
      <c r="B17" s="288">
        <v>1000</v>
      </c>
      <c r="C17" s="288" t="s">
        <v>344</v>
      </c>
      <c r="E17" s="181" t="s">
        <v>260</v>
      </c>
      <c r="F17" s="182">
        <v>687372.43617971684</v>
      </c>
      <c r="G17" s="183">
        <v>69653.037877842129</v>
      </c>
      <c r="H17" s="184">
        <v>70801.31179423313</v>
      </c>
      <c r="I17" s="185">
        <v>148142.54786954098</v>
      </c>
      <c r="J17" s="186">
        <v>5661405.9591583554</v>
      </c>
      <c r="K17" s="184">
        <v>316423.18663156999</v>
      </c>
      <c r="L17" s="187">
        <v>2755</v>
      </c>
      <c r="M17" s="186">
        <v>456029.15600000002</v>
      </c>
      <c r="N17" s="184">
        <v>30545.022475367248</v>
      </c>
      <c r="O17" s="187">
        <v>7515.8368690530397</v>
      </c>
      <c r="P17" s="186">
        <v>90872.956477</v>
      </c>
      <c r="Q17" s="187">
        <v>65321.355956841791</v>
      </c>
    </row>
    <row r="18" spans="1:17" ht="24.95" customHeight="1">
      <c r="A18" s="288">
        <v>0.13450984599999999</v>
      </c>
      <c r="B18" s="288">
        <v>1</v>
      </c>
      <c r="C18" s="288" t="s">
        <v>342</v>
      </c>
      <c r="E18" s="181" t="s">
        <v>262</v>
      </c>
      <c r="F18" s="182">
        <v>456299.09568425996</v>
      </c>
      <c r="G18" s="183">
        <v>50264.881365915491</v>
      </c>
      <c r="H18" s="184">
        <v>30932.17808245643</v>
      </c>
      <c r="I18" s="185">
        <v>187066.83073446155</v>
      </c>
      <c r="J18" s="186">
        <v>581466.32520291442</v>
      </c>
      <c r="K18" s="184">
        <v>142483.11568320153</v>
      </c>
      <c r="L18" s="187">
        <v>17875.597576390945</v>
      </c>
      <c r="M18" s="186">
        <v>4267053.2363790553</v>
      </c>
      <c r="N18" s="184">
        <v>651.10559122723862</v>
      </c>
      <c r="O18" s="187">
        <v>1300.5757009739998</v>
      </c>
      <c r="P18" s="186">
        <v>175397.48988883462</v>
      </c>
      <c r="Q18" s="187">
        <v>183943.47879755241</v>
      </c>
    </row>
    <row r="19" spans="1:17" ht="24.95" customHeight="1">
      <c r="A19" s="288">
        <v>1</v>
      </c>
      <c r="B19" s="288">
        <v>1</v>
      </c>
      <c r="C19" s="288" t="s">
        <v>338</v>
      </c>
      <c r="E19" s="181" t="s">
        <v>302</v>
      </c>
      <c r="F19" s="182">
        <v>1363142.5686239148</v>
      </c>
      <c r="G19" s="183">
        <v>210380.55899455963</v>
      </c>
      <c r="H19" s="184">
        <v>257683.59111978195</v>
      </c>
      <c r="I19" s="185">
        <v>178565.06111692003</v>
      </c>
      <c r="J19" s="186">
        <v>100915914.24457067</v>
      </c>
      <c r="K19" s="184">
        <v>2893273.5783160799</v>
      </c>
      <c r="L19" s="187">
        <v>247190</v>
      </c>
      <c r="M19" s="186">
        <v>35908873.179272801</v>
      </c>
      <c r="N19" s="184">
        <v>133914.7209753684</v>
      </c>
      <c r="O19" s="187">
        <v>25196.096066571488</v>
      </c>
      <c r="P19" s="186">
        <v>765481.46299999999</v>
      </c>
      <c r="Q19" s="187">
        <v>550417.95299999998</v>
      </c>
    </row>
    <row r="20" spans="1:17" ht="24.95" customHeight="1">
      <c r="A20" s="288">
        <v>0.110055798</v>
      </c>
      <c r="B20" s="288">
        <v>1000</v>
      </c>
      <c r="C20" s="288" t="s">
        <v>332</v>
      </c>
      <c r="E20" s="181" t="s">
        <v>264</v>
      </c>
      <c r="F20" s="182">
        <v>280613.89085629449</v>
      </c>
      <c r="G20" s="183">
        <v>16702.517042191637</v>
      </c>
      <c r="H20" s="184">
        <v>25158.741005490461</v>
      </c>
      <c r="I20" s="185">
        <v>85035.586318512287</v>
      </c>
      <c r="J20" s="186">
        <v>15841365.085250624</v>
      </c>
      <c r="K20" s="184">
        <v>146814.43453200001</v>
      </c>
      <c r="L20" s="187">
        <v>18021.383794164598</v>
      </c>
      <c r="M20" s="186">
        <v>571733.92759690795</v>
      </c>
      <c r="N20" s="184">
        <v>1560.646903873788</v>
      </c>
      <c r="O20" s="187">
        <v>7933.0981997661947</v>
      </c>
      <c r="P20" s="186">
        <v>109388.639752524</v>
      </c>
      <c r="Q20" s="187">
        <v>81292.779905509218</v>
      </c>
    </row>
    <row r="21" spans="1:17" ht="24.95" customHeight="1">
      <c r="A21" s="288">
        <v>1</v>
      </c>
      <c r="B21" s="288">
        <v>1000000</v>
      </c>
      <c r="C21" s="288" t="s">
        <v>339</v>
      </c>
      <c r="E21" s="181" t="s">
        <v>304</v>
      </c>
      <c r="F21" s="182">
        <v>443344.23728960002</v>
      </c>
      <c r="G21" s="183">
        <v>158202.48610499999</v>
      </c>
      <c r="H21" s="184">
        <v>169668.83709399999</v>
      </c>
      <c r="I21" s="185">
        <v>96140.844171999997</v>
      </c>
      <c r="J21" s="186">
        <v>6354518.1538570002</v>
      </c>
      <c r="K21" s="184">
        <v>869750.75627200003</v>
      </c>
      <c r="L21" s="187">
        <v>29216.93</v>
      </c>
      <c r="M21" s="186">
        <v>1161857.8907339999</v>
      </c>
      <c r="N21" s="184">
        <v>17175.342506000001</v>
      </c>
      <c r="O21" s="187">
        <v>3705.0699380000001</v>
      </c>
      <c r="P21" s="186">
        <v>91717.195909999995</v>
      </c>
      <c r="Q21" s="187">
        <v>32165.731867999999</v>
      </c>
    </row>
    <row r="22" spans="1:17" ht="24.95" customHeight="1">
      <c r="A22" s="288">
        <v>1</v>
      </c>
      <c r="B22" s="288">
        <v>1000</v>
      </c>
      <c r="C22" s="288" t="s">
        <v>368</v>
      </c>
      <c r="E22" s="181" t="s">
        <v>265</v>
      </c>
      <c r="F22" s="182">
        <v>224827.42539414999</v>
      </c>
      <c r="G22" s="183">
        <v>18246.11511004722</v>
      </c>
      <c r="H22" s="184">
        <v>24580.002214579996</v>
      </c>
      <c r="I22" s="185">
        <v>39345.593942330001</v>
      </c>
      <c r="J22" s="186">
        <v>6743905.5389999999</v>
      </c>
      <c r="K22" s="184">
        <v>182523.36199999999</v>
      </c>
      <c r="L22" s="187">
        <v>30</v>
      </c>
      <c r="M22" s="186">
        <v>221619.96059999999</v>
      </c>
      <c r="N22" s="184">
        <v>6110.1491598562707</v>
      </c>
      <c r="O22" s="187">
        <v>1012.2233453499999</v>
      </c>
      <c r="P22" s="186">
        <v>107440.166</v>
      </c>
      <c r="Q22" s="187">
        <v>88667.084394730002</v>
      </c>
    </row>
    <row r="23" spans="1:17" ht="24.95" customHeight="1">
      <c r="A23" s="288">
        <v>0.104684638</v>
      </c>
      <c r="B23" s="288">
        <v>1000</v>
      </c>
      <c r="C23" s="288" t="s">
        <v>371</v>
      </c>
      <c r="E23" s="181" t="s">
        <v>268</v>
      </c>
      <c r="F23" s="182">
        <v>283822.51822767965</v>
      </c>
      <c r="G23" s="183">
        <v>18054.916969345297</v>
      </c>
      <c r="H23" s="184">
        <v>17946.972774540332</v>
      </c>
      <c r="I23" s="185">
        <v>161338.04604952229</v>
      </c>
      <c r="J23" s="186">
        <v>11568547.04927054</v>
      </c>
      <c r="K23" s="184">
        <v>202462.25749211441</v>
      </c>
      <c r="L23" s="187">
        <v>8664.4037029088086</v>
      </c>
      <c r="M23" s="186">
        <v>410405.48459797859</v>
      </c>
      <c r="N23" s="184">
        <v>2829.1357317913998</v>
      </c>
      <c r="O23" s="187">
        <v>246.46282601776929</v>
      </c>
      <c r="P23" s="186">
        <v>107738.88559289659</v>
      </c>
      <c r="Q23" s="187">
        <v>55828.485836011401</v>
      </c>
    </row>
    <row r="24" spans="1:17" ht="24.95" customHeight="1">
      <c r="A24" s="288">
        <v>0.94867659599999998</v>
      </c>
      <c r="B24" s="288">
        <v>1</v>
      </c>
      <c r="C24" s="288" t="s">
        <v>350</v>
      </c>
      <c r="E24" s="181" t="s">
        <v>270</v>
      </c>
      <c r="F24" s="182">
        <v>2266180.1072599208</v>
      </c>
      <c r="G24" s="183">
        <v>216115.53322310623</v>
      </c>
      <c r="H24" s="184">
        <v>245816.85535497521</v>
      </c>
      <c r="I24" s="185">
        <v>372773.64605915075</v>
      </c>
      <c r="J24" s="186">
        <v>91931997.035682753</v>
      </c>
      <c r="K24" s="184">
        <v>5933612.5595501158</v>
      </c>
      <c r="L24" s="187">
        <v>211874.19166687079</v>
      </c>
      <c r="M24" s="186">
        <v>18444765.762508031</v>
      </c>
      <c r="N24" s="184">
        <v>96704.174456936977</v>
      </c>
      <c r="O24" s="187">
        <v>15110.98567262004</v>
      </c>
      <c r="P24" s="186">
        <v>1409115.4608364399</v>
      </c>
      <c r="Q24" s="187">
        <v>1261987.0505182156</v>
      </c>
    </row>
    <row r="25" spans="1:17" ht="24.95" customHeight="1">
      <c r="A25" s="288">
        <v>1</v>
      </c>
      <c r="B25" s="288">
        <v>1</v>
      </c>
      <c r="C25" s="288" t="s">
        <v>347</v>
      </c>
      <c r="E25" s="181" t="s">
        <v>272</v>
      </c>
      <c r="F25" s="182">
        <v>1098265.5</v>
      </c>
      <c r="G25" s="183">
        <v>149151</v>
      </c>
      <c r="H25" s="184">
        <v>127964</v>
      </c>
      <c r="I25" s="185">
        <v>181479</v>
      </c>
      <c r="J25" s="186">
        <v>23947957</v>
      </c>
      <c r="K25" s="184">
        <v>185573</v>
      </c>
      <c r="L25" s="187">
        <v>41918</v>
      </c>
      <c r="M25" s="186">
        <v>3882232</v>
      </c>
      <c r="N25" s="184">
        <v>8302</v>
      </c>
      <c r="O25" s="187">
        <v>2456</v>
      </c>
      <c r="P25" s="186">
        <v>715710</v>
      </c>
      <c r="Q25" s="187">
        <v>617740</v>
      </c>
    </row>
    <row r="26" spans="1:17" ht="24.95" customHeight="1">
      <c r="A26" s="288">
        <v>1</v>
      </c>
      <c r="B26" s="288">
        <v>1000</v>
      </c>
      <c r="C26" s="288" t="s">
        <v>333</v>
      </c>
      <c r="E26" s="181" t="s">
        <v>273</v>
      </c>
      <c r="F26" s="182">
        <v>634857.70900000003</v>
      </c>
      <c r="G26" s="183">
        <v>132143.82089035716</v>
      </c>
      <c r="H26" s="184">
        <v>78573.98</v>
      </c>
      <c r="I26" s="185">
        <v>139605.76561325919</v>
      </c>
      <c r="J26" s="186">
        <v>10828680.92083698</v>
      </c>
      <c r="K26" s="184">
        <v>370221.07199999999</v>
      </c>
      <c r="L26" s="187">
        <v>25465.351999999999</v>
      </c>
      <c r="M26" s="186">
        <v>2478529.3319999999</v>
      </c>
      <c r="N26" s="184">
        <v>18793.399842683517</v>
      </c>
      <c r="O26" s="187">
        <v>3444.24</v>
      </c>
      <c r="P26" s="186">
        <v>150583.53663800002</v>
      </c>
      <c r="Q26" s="187">
        <v>113146.22535300002</v>
      </c>
    </row>
    <row r="27" spans="1:17" ht="24.95" customHeight="1">
      <c r="A27" s="288">
        <v>1</v>
      </c>
      <c r="B27" s="288">
        <v>1</v>
      </c>
      <c r="C27" s="288" t="s">
        <v>331</v>
      </c>
      <c r="E27" s="181" t="s">
        <v>275</v>
      </c>
      <c r="F27" s="182">
        <v>255468.88125869961</v>
      </c>
      <c r="G27" s="183">
        <v>37460.829500603686</v>
      </c>
      <c r="H27" s="184">
        <v>83757.58636920173</v>
      </c>
      <c r="I27" s="185">
        <v>26749.196828403794</v>
      </c>
      <c r="J27" s="186">
        <v>3978800.5844126865</v>
      </c>
      <c r="K27" s="184">
        <v>234681.19994121412</v>
      </c>
      <c r="L27" s="187">
        <v>472</v>
      </c>
      <c r="M27" s="186">
        <v>544472.54321949766</v>
      </c>
      <c r="N27" s="184">
        <v>4207.0390778064975</v>
      </c>
      <c r="O27" s="187">
        <v>2991.1071040000002</v>
      </c>
      <c r="P27" s="186">
        <v>109766.189253</v>
      </c>
      <c r="Q27" s="187">
        <v>149513.92055400001</v>
      </c>
    </row>
    <row r="28" spans="1:17" ht="24.95" customHeight="1">
      <c r="A28" s="288">
        <v>1</v>
      </c>
      <c r="B28" s="288">
        <v>1000</v>
      </c>
      <c r="C28" s="288" t="s">
        <v>384</v>
      </c>
      <c r="E28" s="181" t="s">
        <v>276</v>
      </c>
      <c r="F28" s="182">
        <v>328168.85456944653</v>
      </c>
      <c r="G28" s="183">
        <v>11788.204676882613</v>
      </c>
      <c r="H28" s="184">
        <v>12079.792268627547</v>
      </c>
      <c r="I28" s="185">
        <v>55684.081045380321</v>
      </c>
      <c r="J28" s="186">
        <v>2550528.1902901651</v>
      </c>
      <c r="K28" s="184">
        <v>87883.875976390002</v>
      </c>
      <c r="L28" s="187">
        <v>15</v>
      </c>
      <c r="M28" s="186">
        <v>459649.94900000002</v>
      </c>
      <c r="N28" s="184">
        <v>3949.3022357119676</v>
      </c>
      <c r="O28" s="187">
        <v>640.21299999999997</v>
      </c>
      <c r="P28" s="186">
        <v>20287.823</v>
      </c>
      <c r="Q28" s="187">
        <v>17917.523000000001</v>
      </c>
    </row>
    <row r="29" spans="1:17" ht="24.95" customHeight="1">
      <c r="A29" s="288">
        <v>1</v>
      </c>
      <c r="B29" s="288">
        <v>1000000</v>
      </c>
      <c r="C29" s="288" t="s">
        <v>340</v>
      </c>
      <c r="E29" s="181" t="s">
        <v>307</v>
      </c>
      <c r="F29" s="182">
        <v>253744.71072280302</v>
      </c>
      <c r="G29" s="183">
        <v>88682.379873996135</v>
      </c>
      <c r="H29" s="184">
        <v>79731.692298204885</v>
      </c>
      <c r="I29" s="185">
        <v>46552.96958597</v>
      </c>
      <c r="J29" s="186">
        <v>4540795.6113879997</v>
      </c>
      <c r="K29" s="184">
        <v>283330.43788097997</v>
      </c>
      <c r="L29" s="187">
        <v>26149.901000000002</v>
      </c>
      <c r="M29" s="186">
        <v>1530542.7688322691</v>
      </c>
      <c r="N29" s="184">
        <v>14846.463502000001</v>
      </c>
      <c r="O29" s="187">
        <v>2184.942078</v>
      </c>
      <c r="P29" s="186">
        <v>66817.359557000003</v>
      </c>
      <c r="Q29" s="187">
        <v>35000.588192000003</v>
      </c>
    </row>
    <row r="30" spans="1:17" ht="24.95" customHeight="1">
      <c r="A30" s="288">
        <v>1.167978696</v>
      </c>
      <c r="B30" s="288">
        <v>1</v>
      </c>
      <c r="C30" s="288" t="s">
        <v>351</v>
      </c>
      <c r="E30" s="181" t="s">
        <v>278</v>
      </c>
      <c r="F30" s="182">
        <v>869602.42000079516</v>
      </c>
      <c r="G30" s="183">
        <v>63416.571278016003</v>
      </c>
      <c r="H30" s="184">
        <v>78606.134219496002</v>
      </c>
      <c r="I30" s="185">
        <v>169081.267947744</v>
      </c>
      <c r="J30" s="186">
        <v>22342898.68821593</v>
      </c>
      <c r="K30" s="184">
        <v>13182.975541752001</v>
      </c>
      <c r="L30" s="187">
        <v>31568.128195488</v>
      </c>
      <c r="M30" s="186">
        <v>4829245.018287288</v>
      </c>
      <c r="N30" s="184">
        <v>15549.300379848</v>
      </c>
      <c r="O30" s="187">
        <v>5337.6626407200001</v>
      </c>
      <c r="P30" s="186">
        <v>64297.227214800005</v>
      </c>
      <c r="Q30" s="187">
        <v>118907.239124976</v>
      </c>
    </row>
    <row r="31" spans="1:17" ht="24.95" customHeight="1">
      <c r="A31" s="288">
        <v>1.167978696</v>
      </c>
      <c r="B31" s="288">
        <v>1</v>
      </c>
      <c r="C31" s="288" t="s">
        <v>352</v>
      </c>
      <c r="E31" s="181" t="s">
        <v>280</v>
      </c>
      <c r="F31" s="182">
        <v>273640.97819379228</v>
      </c>
      <c r="G31" s="183">
        <v>3035.6931792768419</v>
      </c>
      <c r="H31" s="184">
        <v>3529.6610817414812</v>
      </c>
      <c r="I31" s="185">
        <v>54122.680837219967</v>
      </c>
      <c r="J31" s="186">
        <v>710263.95388076035</v>
      </c>
      <c r="K31" s="184">
        <v>0</v>
      </c>
      <c r="L31" s="187">
        <v>0</v>
      </c>
      <c r="M31" s="186">
        <v>230383.05817872082</v>
      </c>
      <c r="N31" s="184">
        <v>1879.0850594292635</v>
      </c>
      <c r="O31" s="187">
        <v>348.27201827009588</v>
      </c>
      <c r="P31" s="186">
        <v>5788.5024173760003</v>
      </c>
      <c r="Q31" s="187">
        <v>8613.8400959814771</v>
      </c>
    </row>
    <row r="32" spans="1:17" ht="24.95" customHeight="1">
      <c r="A32" s="288">
        <v>1</v>
      </c>
      <c r="B32" s="288">
        <v>1000</v>
      </c>
      <c r="C32" s="288" t="s">
        <v>373</v>
      </c>
      <c r="E32" s="181" t="s">
        <v>282</v>
      </c>
      <c r="F32" s="182">
        <v>558586.19035771</v>
      </c>
      <c r="G32" s="183">
        <v>90235.273000000001</v>
      </c>
      <c r="H32" s="184">
        <v>44673.663999999997</v>
      </c>
      <c r="I32" s="185">
        <v>245041.247</v>
      </c>
      <c r="J32" s="186">
        <v>34814323.009000003</v>
      </c>
      <c r="K32" s="184">
        <v>711000</v>
      </c>
      <c r="L32" s="187">
        <v>59403.542000000001</v>
      </c>
      <c r="M32" s="186">
        <v>6779147.3269999996</v>
      </c>
      <c r="N32" s="184">
        <v>21544.705000000002</v>
      </c>
      <c r="O32" s="187">
        <v>2470</v>
      </c>
      <c r="P32" s="186">
        <v>357942</v>
      </c>
      <c r="Q32" s="187">
        <v>344864</v>
      </c>
    </row>
    <row r="33" spans="1:18" ht="24.95" customHeight="1">
      <c r="A33" s="288">
        <v>1</v>
      </c>
      <c r="B33" s="288">
        <v>1</v>
      </c>
      <c r="C33" s="288" t="s">
        <v>348</v>
      </c>
      <c r="E33" s="181" t="s">
        <v>284</v>
      </c>
      <c r="F33" s="182">
        <v>681604.89999999991</v>
      </c>
      <c r="G33" s="183">
        <v>26004.291430900292</v>
      </c>
      <c r="H33" s="184">
        <v>57893.17757485107</v>
      </c>
      <c r="I33" s="185">
        <v>179865.18708908529</v>
      </c>
      <c r="J33" s="186">
        <v>13917415</v>
      </c>
      <c r="K33" s="184">
        <v>214</v>
      </c>
      <c r="L33" s="187">
        <v>10054</v>
      </c>
      <c r="M33" s="186">
        <v>3522004.2517560003</v>
      </c>
      <c r="N33" s="184">
        <v>3191.2948105538453</v>
      </c>
      <c r="O33" s="187">
        <v>1678</v>
      </c>
      <c r="P33" s="186">
        <v>244747</v>
      </c>
      <c r="Q33" s="187">
        <v>129242</v>
      </c>
    </row>
    <row r="34" spans="1:18" ht="24.95" customHeight="1">
      <c r="A34" s="288">
        <v>1.167978696</v>
      </c>
      <c r="B34" s="288">
        <v>1</v>
      </c>
      <c r="C34" s="288" t="s">
        <v>353</v>
      </c>
      <c r="E34" s="181" t="s">
        <v>286</v>
      </c>
      <c r="F34" s="182">
        <v>810338.01298705919</v>
      </c>
      <c r="G34" s="183">
        <v>121680.77155958152</v>
      </c>
      <c r="H34" s="184">
        <v>150369.081259128</v>
      </c>
      <c r="I34" s="185">
        <v>95797.612645920002</v>
      </c>
      <c r="J34" s="186">
        <v>41547656.1987096</v>
      </c>
      <c r="K34" s="184">
        <v>24328.996237679999</v>
      </c>
      <c r="L34" s="187">
        <v>57081.870764914282</v>
      </c>
      <c r="M34" s="186">
        <v>22925042.221980996</v>
      </c>
      <c r="N34" s="184">
        <v>12356.196643963538</v>
      </c>
      <c r="O34" s="187">
        <v>5299.1193437520005</v>
      </c>
      <c r="P34" s="186">
        <v>222017.566386552</v>
      </c>
      <c r="Q34" s="187">
        <v>173088.60285372002</v>
      </c>
    </row>
    <row r="35" spans="1:18" ht="24.95" customHeight="1">
      <c r="A35" s="288">
        <v>1</v>
      </c>
      <c r="B35" s="288">
        <v>1000</v>
      </c>
      <c r="C35" s="288" t="s">
        <v>776</v>
      </c>
      <c r="E35" s="181" t="s">
        <v>778</v>
      </c>
      <c r="F35" s="182">
        <v>218581.924076</v>
      </c>
      <c r="G35" s="183">
        <v>7768.4850494839457</v>
      </c>
      <c r="H35" s="184">
        <v>14508.240352068748</v>
      </c>
      <c r="I35" s="185">
        <v>33652.546999999999</v>
      </c>
      <c r="J35" s="186">
        <v>188264.87327039932</v>
      </c>
      <c r="K35" s="184">
        <v>57347.5982</v>
      </c>
      <c r="L35" s="187">
        <v>1618.7</v>
      </c>
      <c r="M35" s="186">
        <v>100985.602</v>
      </c>
      <c r="N35" s="184">
        <v>1520.4839999999999</v>
      </c>
      <c r="O35" s="187">
        <v>250.80699999999999</v>
      </c>
      <c r="P35" s="186">
        <v>49380.752999999997</v>
      </c>
      <c r="Q35" s="187">
        <v>51933.904060492932</v>
      </c>
    </row>
    <row r="36" spans="1:18" ht="24.95" customHeight="1">
      <c r="A36" s="288">
        <v>1</v>
      </c>
      <c r="B36" s="288">
        <v>1</v>
      </c>
      <c r="C36" s="288" t="s">
        <v>381</v>
      </c>
      <c r="E36" s="181" t="s">
        <v>287</v>
      </c>
      <c r="F36" s="182">
        <v>1402130.7058946518</v>
      </c>
      <c r="G36" s="183">
        <v>90257.863245422297</v>
      </c>
      <c r="H36" s="184">
        <v>147542.7719859801</v>
      </c>
      <c r="I36" s="185">
        <v>316574.97265426</v>
      </c>
      <c r="J36" s="186">
        <v>9980729.191354882</v>
      </c>
      <c r="K36" s="184">
        <v>949753</v>
      </c>
      <c r="L36" s="187">
        <v>45583.358967577231</v>
      </c>
      <c r="M36" s="186">
        <v>4462737.2755114902</v>
      </c>
      <c r="N36" s="184">
        <v>17983.760999999999</v>
      </c>
      <c r="O36" s="187">
        <v>1316.143</v>
      </c>
      <c r="P36" s="186">
        <v>901086.90955600014</v>
      </c>
      <c r="Q36" s="187">
        <v>805468.11996936682</v>
      </c>
    </row>
    <row r="37" spans="1:18" ht="24.95" customHeight="1">
      <c r="A37" s="288">
        <v>0.104684638</v>
      </c>
      <c r="B37" s="288">
        <v>1000</v>
      </c>
      <c r="C37" s="288" t="s">
        <v>374</v>
      </c>
      <c r="E37" s="181" t="s">
        <v>289</v>
      </c>
      <c r="F37" s="182">
        <v>267847.62954210647</v>
      </c>
      <c r="G37" s="183">
        <v>23630.248467246965</v>
      </c>
      <c r="H37" s="184">
        <v>38152.096746093252</v>
      </c>
      <c r="I37" s="185">
        <v>95549.573089236641</v>
      </c>
      <c r="J37" s="186">
        <v>5673935.721311396</v>
      </c>
      <c r="K37" s="184">
        <v>718043.57624568697</v>
      </c>
      <c r="L37" s="187">
        <v>5972.4232385707219</v>
      </c>
      <c r="M37" s="186">
        <v>1894919.240593035</v>
      </c>
      <c r="N37" s="184">
        <v>13826.557911593633</v>
      </c>
      <c r="O37" s="187">
        <v>255.06851724179597</v>
      </c>
      <c r="P37" s="186">
        <v>99783.489516490954</v>
      </c>
      <c r="Q37" s="187">
        <v>165949.02373409472</v>
      </c>
      <c r="R37" s="188"/>
    </row>
    <row r="38" spans="1:18" ht="24.95" customHeight="1">
      <c r="A38" s="288">
        <v>1</v>
      </c>
      <c r="B38" s="288">
        <v>1000000</v>
      </c>
      <c r="C38" s="288" t="s">
        <v>369</v>
      </c>
      <c r="E38" s="181" t="s">
        <v>290</v>
      </c>
      <c r="F38" s="182">
        <v>1227083.1988144999</v>
      </c>
      <c r="G38" s="183">
        <v>180500.98812835</v>
      </c>
      <c r="H38" s="184">
        <v>203528.625229</v>
      </c>
      <c r="I38" s="185">
        <v>234364.04029400001</v>
      </c>
      <c r="J38" s="186">
        <v>28571217.535530999</v>
      </c>
      <c r="K38" s="184">
        <v>2433937.2325820001</v>
      </c>
      <c r="L38" s="187">
        <v>110129.06</v>
      </c>
      <c r="M38" s="186">
        <v>15487488.962907</v>
      </c>
      <c r="N38" s="184">
        <v>78320.768901999996</v>
      </c>
      <c r="O38" s="187">
        <v>6335.3694850000002</v>
      </c>
      <c r="P38" s="186">
        <v>471895.94982400001</v>
      </c>
      <c r="Q38" s="187">
        <v>397323.779744</v>
      </c>
      <c r="R38" s="188"/>
    </row>
    <row r="39" spans="1:18" ht="24.95" customHeight="1">
      <c r="A39" s="288">
        <v>0.94867659599999998</v>
      </c>
      <c r="B39" s="288">
        <v>1</v>
      </c>
      <c r="C39" s="288" t="s">
        <v>335</v>
      </c>
      <c r="E39" s="181" t="s">
        <v>292</v>
      </c>
      <c r="F39" s="182">
        <v>687145.43144303013</v>
      </c>
      <c r="G39" s="183">
        <v>124860.45554715977</v>
      </c>
      <c r="H39" s="184">
        <v>154187.09819424909</v>
      </c>
      <c r="I39" s="185">
        <v>101105.31677929994</v>
      </c>
      <c r="J39" s="186">
        <v>26816592.080976553</v>
      </c>
      <c r="K39" s="184">
        <v>818618.63188031642</v>
      </c>
      <c r="L39" s="187">
        <v>30598.140589086001</v>
      </c>
      <c r="M39" s="186">
        <v>5312930.4611745598</v>
      </c>
      <c r="N39" s="184">
        <v>45053.821222649276</v>
      </c>
      <c r="O39" s="187">
        <v>2168.674698456</v>
      </c>
      <c r="P39" s="186">
        <v>448141.82539523643</v>
      </c>
      <c r="Q39" s="187">
        <v>478396.17125734471</v>
      </c>
    </row>
    <row r="40" spans="1:18" ht="24.95" customHeight="1">
      <c r="A40" s="288">
        <v>0.104684638</v>
      </c>
      <c r="B40" s="288">
        <v>1000</v>
      </c>
      <c r="C40" s="288" t="s">
        <v>375</v>
      </c>
      <c r="E40" s="181" t="s">
        <v>294</v>
      </c>
      <c r="F40" s="218">
        <v>221716.12431511696</v>
      </c>
      <c r="G40" s="219">
        <v>22599.854963664337</v>
      </c>
      <c r="H40" s="220">
        <v>12948.757147448316</v>
      </c>
      <c r="I40" s="221">
        <v>117357.93737930094</v>
      </c>
      <c r="J40" s="222">
        <v>8065635.0711673554</v>
      </c>
      <c r="K40" s="220">
        <v>184698.20255751495</v>
      </c>
      <c r="L40" s="223">
        <v>377.26773265629998</v>
      </c>
      <c r="M40" s="222">
        <v>729827.05850171892</v>
      </c>
      <c r="N40" s="220">
        <v>3117.889781091596</v>
      </c>
      <c r="O40" s="223">
        <v>23.361109762166002</v>
      </c>
      <c r="P40" s="222">
        <v>18233.958312791267</v>
      </c>
      <c r="Q40" s="223">
        <v>34083.009627162821</v>
      </c>
    </row>
    <row r="41" spans="1:18" ht="24.95" customHeight="1" thickBot="1">
      <c r="A41" s="288">
        <v>1</v>
      </c>
      <c r="B41" s="288">
        <v>1000</v>
      </c>
      <c r="C41" s="288" t="s">
        <v>334</v>
      </c>
      <c r="E41" s="181" t="s">
        <v>296</v>
      </c>
      <c r="F41" s="212">
        <v>974373.43359999987</v>
      </c>
      <c r="G41" s="213">
        <v>133773.92800000001</v>
      </c>
      <c r="H41" s="214">
        <v>193972.62899999999</v>
      </c>
      <c r="I41" s="215">
        <v>150378.95600000001</v>
      </c>
      <c r="J41" s="216">
        <v>13053531.707292618</v>
      </c>
      <c r="K41" s="214">
        <v>442347.516</v>
      </c>
      <c r="L41" s="217">
        <v>57262.522767994669</v>
      </c>
      <c r="M41" s="216">
        <v>2186154.7250000001</v>
      </c>
      <c r="N41" s="214">
        <v>46169.930999999997</v>
      </c>
      <c r="O41" s="217">
        <v>3914.8119999999999</v>
      </c>
      <c r="P41" s="216">
        <v>446931.35375300003</v>
      </c>
      <c r="Q41" s="217">
        <v>357564.799</v>
      </c>
    </row>
    <row r="42" spans="1:18" ht="15.75">
      <c r="F42" s="189"/>
      <c r="G42" s="190"/>
      <c r="H42" s="188"/>
      <c r="I42" s="188"/>
      <c r="J42" s="188"/>
      <c r="K42" s="188"/>
      <c r="L42" s="188"/>
      <c r="M42" s="188"/>
      <c r="N42" s="188"/>
      <c r="O42" s="188"/>
      <c r="P42" s="188"/>
      <c r="Q42" s="188"/>
    </row>
    <row r="43" spans="1:18" ht="15.75">
      <c r="F43" s="189"/>
      <c r="G43" s="190"/>
      <c r="H43" s="188"/>
      <c r="I43" s="188"/>
      <c r="J43" s="188"/>
      <c r="K43" s="188"/>
      <c r="L43" s="188"/>
      <c r="M43" s="188"/>
      <c r="N43" s="188"/>
      <c r="O43" s="188"/>
    </row>
    <row r="44" spans="1:18" ht="15.75">
      <c r="F44" s="189"/>
      <c r="G44" s="190"/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1:18" ht="15.75">
      <c r="F45" s="189"/>
      <c r="G45" s="190"/>
      <c r="H45" s="188"/>
      <c r="I45" s="188"/>
      <c r="J45" s="188"/>
      <c r="K45" s="188"/>
      <c r="L45" s="188"/>
      <c r="M45" s="188"/>
      <c r="N45" s="188"/>
      <c r="O45" s="188"/>
      <c r="P45" s="191" t="s">
        <v>330</v>
      </c>
      <c r="Q45" s="192">
        <f ca="1">NOW()</f>
        <v>42986.480772222225</v>
      </c>
    </row>
    <row r="46" spans="1:18" ht="15.75">
      <c r="E46" s="160">
        <f>+COUNTA(E7:E41)</f>
        <v>35</v>
      </c>
      <c r="F46" s="189"/>
      <c r="G46" s="190"/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1:18" ht="15.75">
      <c r="F47" s="189"/>
      <c r="G47" s="190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1:18" ht="15.75">
      <c r="F48" s="189"/>
      <c r="G48" s="190"/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6:17" ht="15.75">
      <c r="F49" s="189"/>
      <c r="G49" s="190"/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6:17" ht="15.75" customHeight="1"/>
    <row r="51" spans="6:17" ht="15.75" customHeight="1"/>
    <row r="52" spans="6:17" ht="15.75" customHeight="1"/>
    <row r="53" spans="6:17" ht="15.75" customHeight="1"/>
    <row r="54" spans="6:17" ht="15.75" customHeight="1"/>
    <row r="55" spans="6:17" ht="15.75" customHeight="1"/>
    <row r="56" spans="6:17" ht="15.75" customHeight="1"/>
    <row r="57" spans="6:17" ht="15.75" customHeight="1"/>
    <row r="58" spans="6:17" ht="15.75" customHeight="1"/>
    <row r="59" spans="6:17" ht="15.75" customHeight="1"/>
    <row r="60" spans="6:17" ht="15.75" customHeight="1"/>
    <row r="61" spans="6:17" ht="15.75" customHeight="1"/>
    <row r="62" spans="6:17" ht="15.75" customHeight="1"/>
    <row r="63" spans="6:17" ht="15.75" customHeight="1"/>
    <row r="64" spans="6:17" ht="15.75" customHeight="1"/>
  </sheetData>
  <sheetProtection password="ED2F" sheet="1" objects="1" scenarios="1"/>
  <mergeCells count="7">
    <mergeCell ref="F5:Q5"/>
    <mergeCell ref="F2:Q2"/>
    <mergeCell ref="F3:Q3"/>
    <mergeCell ref="G4:I4"/>
    <mergeCell ref="J4:L4"/>
    <mergeCell ref="M4:O4"/>
    <mergeCell ref="P4:Q4"/>
  </mergeCells>
  <printOptions horizontalCentered="1"/>
  <pageMargins left="0.15748031496062992" right="0.15748031496062992" top="0.55118110236220474" bottom="0.55118110236220474" header="0.23622047244094491" footer="0.23622047244094491"/>
  <pageSetup paperSize="9" scale="40" orientation="landscape" r:id="rId1"/>
  <headerFooter>
    <oddFooter>&amp;LEuropean Banking Authority&amp;CMinimum level of disclosure, as prescribed by the BCBS documents and methodology - 12 Indicators for assessing systemic importance&amp;REnd-2016 G-SII disclosure exercise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7" tint="0.39997558519241921"/>
  </sheetPr>
  <dimension ref="A1:U64"/>
  <sheetViews>
    <sheetView showGridLines="0" zoomScale="70" zoomScaleNormal="70" workbookViewId="0">
      <pane xSplit="5" ySplit="6" topLeftCell="F7" activePane="bottomRight" state="frozen"/>
      <selection activeCell="E1" sqref="E1"/>
      <selection pane="topRight" activeCell="E1" sqref="E1"/>
      <selection pane="bottomLeft" activeCell="E1" sqref="E1"/>
      <selection pane="bottomRight" activeCell="E1" sqref="E1"/>
    </sheetView>
  </sheetViews>
  <sheetFormatPr defaultColWidth="0" defaultRowHeight="15.75" customHeight="1" zeroHeight="1"/>
  <cols>
    <col min="1" max="1" width="8.28515625" style="315" hidden="1" customWidth="1"/>
    <col min="2" max="3" width="8.7109375" style="315" hidden="1" customWidth="1"/>
    <col min="4" max="4" width="10.42578125" style="288" hidden="1" customWidth="1"/>
    <col min="5" max="5" width="38.7109375" style="160" customWidth="1"/>
    <col min="6" max="6" width="20.7109375" style="159" customWidth="1"/>
    <col min="7" max="7" width="20.7109375" style="193" customWidth="1"/>
    <col min="8" max="17" width="20.7109375" style="159" customWidth="1"/>
    <col min="18" max="18" width="4.7109375" style="159" customWidth="1"/>
    <col min="19" max="21" width="9.140625" style="159" customWidth="1"/>
    <col min="22" max="16384" width="9.140625" style="159" hidden="1"/>
  </cols>
  <sheetData>
    <row r="1" spans="1:17" s="288" customFormat="1" ht="15.75" customHeight="1">
      <c r="A1" s="288">
        <v>1005</v>
      </c>
      <c r="B1" s="288">
        <v>1007</v>
      </c>
      <c r="E1" s="292"/>
      <c r="F1" s="293">
        <v>1103</v>
      </c>
      <c r="G1" s="294">
        <v>1045</v>
      </c>
      <c r="H1" s="293">
        <v>1052</v>
      </c>
      <c r="I1" s="293">
        <v>1060</v>
      </c>
      <c r="J1" s="293">
        <v>1073</v>
      </c>
      <c r="K1" s="293">
        <v>1074</v>
      </c>
      <c r="L1" s="293">
        <v>1077</v>
      </c>
      <c r="M1" s="293">
        <v>1080</v>
      </c>
      <c r="N1" s="293">
        <v>1085</v>
      </c>
      <c r="O1" s="293">
        <v>1086</v>
      </c>
      <c r="P1" s="293">
        <v>1087</v>
      </c>
      <c r="Q1" s="293">
        <v>1091</v>
      </c>
    </row>
    <row r="2" spans="1:17" s="161" customFormat="1" ht="24" customHeight="1" thickBot="1">
      <c r="A2" s="316"/>
      <c r="B2" s="316"/>
      <c r="C2" s="316"/>
      <c r="D2" s="289"/>
      <c r="E2" s="162"/>
      <c r="F2" s="478" t="s">
        <v>540</v>
      </c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</row>
    <row r="3" spans="1:17" s="163" customFormat="1" ht="24" customHeight="1">
      <c r="A3" s="317"/>
      <c r="B3" s="317"/>
      <c r="C3" s="317"/>
      <c r="D3" s="290"/>
      <c r="E3" s="164" t="s">
        <v>311</v>
      </c>
      <c r="F3" s="479" t="s">
        <v>312</v>
      </c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1"/>
    </row>
    <row r="4" spans="1:17" s="165" customFormat="1" ht="18.75">
      <c r="A4" s="318"/>
      <c r="B4" s="318"/>
      <c r="C4" s="318"/>
      <c r="D4" s="291"/>
      <c r="E4" s="166"/>
      <c r="F4" s="167" t="s">
        <v>313</v>
      </c>
      <c r="G4" s="482" t="s">
        <v>314</v>
      </c>
      <c r="H4" s="482"/>
      <c r="I4" s="482"/>
      <c r="J4" s="483" t="s">
        <v>315</v>
      </c>
      <c r="K4" s="483"/>
      <c r="L4" s="483"/>
      <c r="M4" s="484" t="s">
        <v>316</v>
      </c>
      <c r="N4" s="484"/>
      <c r="O4" s="484"/>
      <c r="P4" s="485" t="s">
        <v>317</v>
      </c>
      <c r="Q4" s="485"/>
    </row>
    <row r="5" spans="1:17" s="165" customFormat="1" ht="18.75">
      <c r="A5" s="318"/>
      <c r="B5" s="318"/>
      <c r="C5" s="318"/>
      <c r="D5" s="291"/>
      <c r="E5" s="166"/>
      <c r="F5" s="475" t="s">
        <v>318</v>
      </c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7"/>
    </row>
    <row r="6" spans="1:17" ht="110.25" customHeight="1" thickBot="1">
      <c r="E6" s="168" t="s">
        <v>319</v>
      </c>
      <c r="F6" s="169" t="s">
        <v>394</v>
      </c>
      <c r="G6" s="170" t="s">
        <v>320</v>
      </c>
      <c r="H6" s="171" t="s">
        <v>321</v>
      </c>
      <c r="I6" s="172" t="s">
        <v>322</v>
      </c>
      <c r="J6" s="173" t="s">
        <v>323</v>
      </c>
      <c r="K6" s="174" t="s">
        <v>324</v>
      </c>
      <c r="L6" s="175" t="s">
        <v>325</v>
      </c>
      <c r="M6" s="176" t="s">
        <v>395</v>
      </c>
      <c r="N6" s="177" t="s">
        <v>326</v>
      </c>
      <c r="O6" s="178" t="s">
        <v>327</v>
      </c>
      <c r="P6" s="179" t="s">
        <v>328</v>
      </c>
      <c r="Q6" s="180" t="s">
        <v>329</v>
      </c>
    </row>
    <row r="7" spans="1:17" ht="24.95" customHeight="1">
      <c r="A7" s="315">
        <v>1</v>
      </c>
      <c r="B7" s="315">
        <v>1000</v>
      </c>
      <c r="C7" s="315" t="s">
        <v>346</v>
      </c>
      <c r="E7" s="181" t="s">
        <v>244</v>
      </c>
      <c r="F7" s="206">
        <v>464177.41804640001</v>
      </c>
      <c r="G7" s="207">
        <v>90948.637176000004</v>
      </c>
      <c r="H7" s="208">
        <v>58548.438520999996</v>
      </c>
      <c r="I7" s="209">
        <v>83827.236000000004</v>
      </c>
      <c r="J7" s="210">
        <v>3950733.0329999998</v>
      </c>
      <c r="K7" s="208">
        <v>191709.74100000001</v>
      </c>
      <c r="L7" s="211">
        <v>4969.3357272727271</v>
      </c>
      <c r="M7" s="210">
        <v>1248949</v>
      </c>
      <c r="N7" s="208">
        <v>926.94100000000003</v>
      </c>
      <c r="O7" s="211">
        <v>1988.576</v>
      </c>
      <c r="P7" s="210">
        <v>112247.683</v>
      </c>
      <c r="Q7" s="211">
        <v>121133.777</v>
      </c>
    </row>
    <row r="8" spans="1:17" ht="24.95" customHeight="1">
      <c r="A8" s="315">
        <v>1</v>
      </c>
      <c r="B8" s="315">
        <v>1000</v>
      </c>
      <c r="C8" s="315" t="s">
        <v>345</v>
      </c>
      <c r="E8" s="181" t="s">
        <v>247</v>
      </c>
      <c r="F8" s="182">
        <v>234386.50750000001</v>
      </c>
      <c r="G8" s="183">
        <v>25613.784</v>
      </c>
      <c r="H8" s="184">
        <v>3441.5230000000001</v>
      </c>
      <c r="I8" s="185">
        <v>12248.2</v>
      </c>
      <c r="J8" s="186">
        <v>647221.022</v>
      </c>
      <c r="K8" s="184">
        <v>213060.86</v>
      </c>
      <c r="L8" s="187">
        <v>0</v>
      </c>
      <c r="M8" s="186">
        <v>71626.078999999998</v>
      </c>
      <c r="N8" s="184">
        <v>5542.16</v>
      </c>
      <c r="O8" s="187">
        <v>428.65600000000001</v>
      </c>
      <c r="P8" s="186">
        <v>21265.004000000001</v>
      </c>
      <c r="Q8" s="187">
        <v>2196.3879999999999</v>
      </c>
    </row>
    <row r="9" spans="1:17" ht="24.95" customHeight="1">
      <c r="A9" s="315">
        <v>1.362490633</v>
      </c>
      <c r="B9" s="315">
        <v>1</v>
      </c>
      <c r="C9" s="315" t="s">
        <v>349</v>
      </c>
      <c r="E9" s="181" t="s">
        <v>249</v>
      </c>
      <c r="F9" s="182">
        <v>1419632.2250493173</v>
      </c>
      <c r="G9" s="183">
        <v>232118.31753958508</v>
      </c>
      <c r="H9" s="184">
        <v>221781.31104033187</v>
      </c>
      <c r="I9" s="185">
        <v>224778.35784628728</v>
      </c>
      <c r="J9" s="186">
        <v>41394627.703174569</v>
      </c>
      <c r="K9" s="184">
        <v>150221.404741415</v>
      </c>
      <c r="L9" s="187">
        <v>335726.5481603145</v>
      </c>
      <c r="M9" s="186">
        <v>32322141.687232856</v>
      </c>
      <c r="N9" s="184">
        <v>71075.262149958842</v>
      </c>
      <c r="O9" s="187">
        <v>39858.300977781997</v>
      </c>
      <c r="P9" s="186">
        <v>629619.18392499699</v>
      </c>
      <c r="Q9" s="187">
        <v>582462.05468849989</v>
      </c>
    </row>
    <row r="10" spans="1:17" ht="24.95" customHeight="1">
      <c r="A10" s="315">
        <v>1</v>
      </c>
      <c r="B10" s="315">
        <v>1000</v>
      </c>
      <c r="C10" s="315" t="s">
        <v>336</v>
      </c>
      <c r="E10" s="181" t="s">
        <v>298</v>
      </c>
      <c r="F10" s="182">
        <v>229232.38630000001</v>
      </c>
      <c r="G10" s="183">
        <v>50907.383000000002</v>
      </c>
      <c r="H10" s="184">
        <v>93558.570999999996</v>
      </c>
      <c r="I10" s="185">
        <v>35469.258999999998</v>
      </c>
      <c r="J10" s="186">
        <v>1880556.9382224532</v>
      </c>
      <c r="K10" s="184">
        <v>86454.92</v>
      </c>
      <c r="L10" s="187">
        <v>7531.4709999999995</v>
      </c>
      <c r="M10" s="186">
        <v>1792906.161334068</v>
      </c>
      <c r="N10" s="184">
        <v>6918.6427300000005</v>
      </c>
      <c r="O10" s="187">
        <v>1901.153</v>
      </c>
      <c r="P10" s="186">
        <v>35237.279000000002</v>
      </c>
      <c r="Q10" s="187">
        <v>20398.544000000002</v>
      </c>
    </row>
    <row r="11" spans="1:17" ht="24.95" customHeight="1">
      <c r="A11" s="315">
        <v>1</v>
      </c>
      <c r="B11" s="315">
        <v>1000</v>
      </c>
      <c r="C11" s="315" t="s">
        <v>382</v>
      </c>
      <c r="E11" s="181" t="s">
        <v>252</v>
      </c>
      <c r="F11" s="182">
        <v>788369.68810000003</v>
      </c>
      <c r="G11" s="183">
        <v>72961.289443187925</v>
      </c>
      <c r="H11" s="184">
        <v>98371.31834665098</v>
      </c>
      <c r="I11" s="185">
        <v>131272.337</v>
      </c>
      <c r="J11" s="186">
        <v>7016612.3008531611</v>
      </c>
      <c r="K11" s="184">
        <v>702665.91399999999</v>
      </c>
      <c r="L11" s="187">
        <v>27836.512760000001</v>
      </c>
      <c r="M11" s="186">
        <v>1929414.7250000001</v>
      </c>
      <c r="N11" s="184">
        <v>14908.175323150635</v>
      </c>
      <c r="O11" s="187">
        <v>1324.61</v>
      </c>
      <c r="P11" s="186">
        <v>375232.886</v>
      </c>
      <c r="Q11" s="187">
        <v>375639.25247538998</v>
      </c>
    </row>
    <row r="12" spans="1:17" ht="24.95" customHeight="1">
      <c r="A12" s="315">
        <v>1</v>
      </c>
      <c r="B12" s="315">
        <v>1000</v>
      </c>
      <c r="C12" s="315" t="s">
        <v>383</v>
      </c>
      <c r="E12" s="181" t="s">
        <v>380</v>
      </c>
      <c r="F12" s="182">
        <v>203554.6654</v>
      </c>
      <c r="G12" s="183">
        <v>5280.9566169515083</v>
      </c>
      <c r="H12" s="184">
        <v>14209.484478151298</v>
      </c>
      <c r="I12" s="185">
        <v>37893.74</v>
      </c>
      <c r="J12" s="186">
        <v>1106341.9472340001</v>
      </c>
      <c r="K12" s="184">
        <v>38731</v>
      </c>
      <c r="L12" s="187">
        <v>835.14</v>
      </c>
      <c r="M12" s="186">
        <v>374292.98902400001</v>
      </c>
      <c r="N12" s="184">
        <v>4527.066264900006</v>
      </c>
      <c r="O12" s="187">
        <v>172.63200000000001</v>
      </c>
      <c r="P12" s="186">
        <v>15164.746999999999</v>
      </c>
      <c r="Q12" s="187">
        <v>21437.753005507489</v>
      </c>
    </row>
    <row r="13" spans="1:17" ht="24.95" customHeight="1">
      <c r="A13" s="315">
        <v>1</v>
      </c>
      <c r="B13" s="315">
        <v>1000</v>
      </c>
      <c r="C13" s="315" t="s">
        <v>370</v>
      </c>
      <c r="E13" s="181" t="s">
        <v>254</v>
      </c>
      <c r="F13" s="182">
        <v>1862296.1059637209</v>
      </c>
      <c r="G13" s="183">
        <v>187010.52113913774</v>
      </c>
      <c r="H13" s="184">
        <v>207370.14633404414</v>
      </c>
      <c r="I13" s="185">
        <v>289812.27900617436</v>
      </c>
      <c r="J13" s="186">
        <v>32792633.702105805</v>
      </c>
      <c r="K13" s="184">
        <v>4550442.1362117389</v>
      </c>
      <c r="L13" s="187">
        <v>156493.2802364589</v>
      </c>
      <c r="M13" s="186">
        <v>28088519.8521314</v>
      </c>
      <c r="N13" s="184">
        <v>98903.984198603037</v>
      </c>
      <c r="O13" s="187">
        <v>19115.461866999998</v>
      </c>
      <c r="P13" s="186">
        <v>1004361.7830000001</v>
      </c>
      <c r="Q13" s="187">
        <v>771977.6977491033</v>
      </c>
    </row>
    <row r="14" spans="1:17" ht="24.95" customHeight="1">
      <c r="A14" s="315">
        <v>1</v>
      </c>
      <c r="B14" s="315">
        <v>1</v>
      </c>
      <c r="C14" s="315" t="s">
        <v>343</v>
      </c>
      <c r="E14" s="181" t="s">
        <v>256</v>
      </c>
      <c r="F14" s="182">
        <v>1109881.9282708443</v>
      </c>
      <c r="G14" s="183">
        <v>93174.830280202295</v>
      </c>
      <c r="H14" s="184">
        <v>133895.486</v>
      </c>
      <c r="I14" s="185">
        <v>268003.99049796502</v>
      </c>
      <c r="J14" s="186">
        <v>30662128.021811843</v>
      </c>
      <c r="K14" s="184">
        <v>92414.566000000006</v>
      </c>
      <c r="L14" s="187">
        <v>39732.876012542569</v>
      </c>
      <c r="M14" s="186">
        <v>11065162</v>
      </c>
      <c r="N14" s="184">
        <v>10962.956999999995</v>
      </c>
      <c r="O14" s="187">
        <v>15329.397000000001</v>
      </c>
      <c r="P14" s="186">
        <v>188527.21409514177</v>
      </c>
      <c r="Q14" s="187">
        <v>90126.376686999996</v>
      </c>
    </row>
    <row r="15" spans="1:17" ht="24.95" customHeight="1">
      <c r="A15" s="315">
        <v>1</v>
      </c>
      <c r="B15" s="315">
        <v>1</v>
      </c>
      <c r="C15" s="315" t="s">
        <v>337</v>
      </c>
      <c r="E15" s="181" t="s">
        <v>300</v>
      </c>
      <c r="F15" s="182">
        <v>535023.18894059886</v>
      </c>
      <c r="G15" s="183">
        <v>127019</v>
      </c>
      <c r="H15" s="184">
        <v>140759</v>
      </c>
      <c r="I15" s="185">
        <v>69251</v>
      </c>
      <c r="J15" s="186">
        <v>29353770.151653253</v>
      </c>
      <c r="K15" s="184">
        <v>78277.59</v>
      </c>
      <c r="L15" s="187">
        <v>36509</v>
      </c>
      <c r="M15" s="186">
        <v>4600541</v>
      </c>
      <c r="N15" s="184">
        <v>29658.320088881301</v>
      </c>
      <c r="O15" s="187">
        <v>5658</v>
      </c>
      <c r="P15" s="186">
        <v>227844</v>
      </c>
      <c r="Q15" s="187">
        <v>118138</v>
      </c>
    </row>
    <row r="16" spans="1:17" ht="24.95" customHeight="1">
      <c r="A16" s="315">
        <v>1</v>
      </c>
      <c r="B16" s="315">
        <v>1</v>
      </c>
      <c r="C16" s="315" t="s">
        <v>372</v>
      </c>
      <c r="E16" s="181" t="s">
        <v>258</v>
      </c>
      <c r="F16" s="182">
        <v>1422900.9042558016</v>
      </c>
      <c r="G16" s="183">
        <v>174745.27784404031</v>
      </c>
      <c r="H16" s="184">
        <v>179918.4379910609</v>
      </c>
      <c r="I16" s="185">
        <v>240351.44477098458</v>
      </c>
      <c r="J16" s="186">
        <v>29391100.839086857</v>
      </c>
      <c r="K16" s="184">
        <v>2327000</v>
      </c>
      <c r="L16" s="187">
        <v>70850.574079176993</v>
      </c>
      <c r="M16" s="186">
        <v>14284078.605925532</v>
      </c>
      <c r="N16" s="184">
        <v>7648.0877221421688</v>
      </c>
      <c r="O16" s="187">
        <v>5644.2637573224065</v>
      </c>
      <c r="P16" s="186">
        <v>354149.09738102002</v>
      </c>
      <c r="Q16" s="187">
        <v>220936.96696060133</v>
      </c>
    </row>
    <row r="17" spans="1:17" ht="24.95" customHeight="1">
      <c r="A17" s="315">
        <v>1</v>
      </c>
      <c r="B17" s="315">
        <v>1000</v>
      </c>
      <c r="C17" s="315" t="s">
        <v>344</v>
      </c>
      <c r="E17" s="181" t="s">
        <v>260</v>
      </c>
      <c r="F17" s="182">
        <v>640785.48328798998</v>
      </c>
      <c r="G17" s="183">
        <v>115021.07408489774</v>
      </c>
      <c r="H17" s="184">
        <v>75834.19484567616</v>
      </c>
      <c r="I17" s="185">
        <v>141506.07399030458</v>
      </c>
      <c r="J17" s="186">
        <v>14275835.543544147</v>
      </c>
      <c r="K17" s="184">
        <v>305143.11642432999</v>
      </c>
      <c r="L17" s="187">
        <v>1664.4</v>
      </c>
      <c r="M17" s="186">
        <v>533089.93799999997</v>
      </c>
      <c r="N17" s="184">
        <v>29780.438535372199</v>
      </c>
      <c r="O17" s="187">
        <v>8693.4358710841552</v>
      </c>
      <c r="P17" s="186">
        <v>83114.744107999999</v>
      </c>
      <c r="Q17" s="187">
        <v>46279.601502085599</v>
      </c>
    </row>
    <row r="18" spans="1:17" ht="24.95" customHeight="1">
      <c r="A18" s="315">
        <v>0.13400155399999999</v>
      </c>
      <c r="B18" s="315">
        <v>1</v>
      </c>
      <c r="C18" s="315" t="s">
        <v>342</v>
      </c>
      <c r="E18" s="181" t="s">
        <v>262</v>
      </c>
      <c r="F18" s="182">
        <v>442132.49935773195</v>
      </c>
      <c r="G18" s="183">
        <v>58270.318531470126</v>
      </c>
      <c r="H18" s="184">
        <v>21610.087520901947</v>
      </c>
      <c r="I18" s="185">
        <v>177277.61195081059</v>
      </c>
      <c r="J18" s="186">
        <v>592554.29048925883</v>
      </c>
      <c r="K18" s="184">
        <v>88549.030892523995</v>
      </c>
      <c r="L18" s="187">
        <v>20322.838106221152</v>
      </c>
      <c r="M18" s="186">
        <v>4979199.6904674778</v>
      </c>
      <c r="N18" s="184">
        <v>481.50846187841699</v>
      </c>
      <c r="O18" s="187">
        <v>1159.7834498699999</v>
      </c>
      <c r="P18" s="186">
        <v>166836.54438345757</v>
      </c>
      <c r="Q18" s="187">
        <v>293737.51566520066</v>
      </c>
    </row>
    <row r="19" spans="1:17" ht="24.95" customHeight="1">
      <c r="A19" s="315">
        <v>1</v>
      </c>
      <c r="B19" s="315">
        <v>1</v>
      </c>
      <c r="C19" s="315" t="s">
        <v>338</v>
      </c>
      <c r="E19" s="181" t="s">
        <v>302</v>
      </c>
      <c r="F19" s="182">
        <v>1411887.1830298088</v>
      </c>
      <c r="G19" s="183">
        <v>237521.71088426036</v>
      </c>
      <c r="H19" s="184">
        <v>230945.4728406767</v>
      </c>
      <c r="I19" s="185">
        <v>254245.47028827004</v>
      </c>
      <c r="J19" s="186">
        <v>112106156.05240008</v>
      </c>
      <c r="K19" s="184">
        <v>3281277.0283401138</v>
      </c>
      <c r="L19" s="187">
        <v>286198</v>
      </c>
      <c r="M19" s="186">
        <v>35446760.046629876</v>
      </c>
      <c r="N19" s="184">
        <v>124008.94903168004</v>
      </c>
      <c r="O19" s="187">
        <v>29159.81782737</v>
      </c>
      <c r="P19" s="186">
        <v>821771</v>
      </c>
      <c r="Q19" s="187">
        <v>611100</v>
      </c>
    </row>
    <row r="20" spans="1:17" ht="24.95" customHeight="1">
      <c r="A20" s="315">
        <v>0.10413412499999999</v>
      </c>
      <c r="B20" s="315">
        <v>1000</v>
      </c>
      <c r="C20" s="315" t="s">
        <v>332</v>
      </c>
      <c r="E20" s="181" t="s">
        <v>264</v>
      </c>
      <c r="F20" s="182">
        <v>263297.08005900116</v>
      </c>
      <c r="G20" s="183">
        <v>46596.248087907778</v>
      </c>
      <c r="H20" s="184">
        <v>15575.962862771292</v>
      </c>
      <c r="I20" s="185">
        <v>85260.828452885369</v>
      </c>
      <c r="J20" s="186">
        <v>23275469.052846469</v>
      </c>
      <c r="K20" s="184">
        <v>141934.81237500001</v>
      </c>
      <c r="L20" s="187">
        <v>15350.378147464124</v>
      </c>
      <c r="M20" s="186">
        <v>774839.84355637489</v>
      </c>
      <c r="N20" s="184">
        <v>2768.4995379716247</v>
      </c>
      <c r="O20" s="187">
        <v>9273.9647205573747</v>
      </c>
      <c r="P20" s="186">
        <v>111955.63912875</v>
      </c>
      <c r="Q20" s="187">
        <v>75404.145654457127</v>
      </c>
    </row>
    <row r="21" spans="1:17" ht="24.95" customHeight="1">
      <c r="A21" s="315">
        <v>1</v>
      </c>
      <c r="B21" s="315">
        <v>1000000</v>
      </c>
      <c r="C21" s="315" t="s">
        <v>339</v>
      </c>
      <c r="E21" s="181" t="s">
        <v>304</v>
      </c>
      <c r="F21" s="182">
        <v>345213.08761241933</v>
      </c>
      <c r="G21" s="183">
        <v>137572.28679950599</v>
      </c>
      <c r="H21" s="184">
        <v>125767.74619526</v>
      </c>
      <c r="I21" s="185">
        <v>70423.521770168416</v>
      </c>
      <c r="J21" s="186">
        <v>5057101.8664349308</v>
      </c>
      <c r="K21" s="184">
        <v>687768.56836208992</v>
      </c>
      <c r="L21" s="187">
        <v>20006</v>
      </c>
      <c r="M21" s="186">
        <v>978178.853871</v>
      </c>
      <c r="N21" s="184">
        <v>16937.301180714989</v>
      </c>
      <c r="O21" s="187">
        <v>2105.726412</v>
      </c>
      <c r="P21" s="186">
        <v>78908.776853300005</v>
      </c>
      <c r="Q21" s="187">
        <v>26805.135126270005</v>
      </c>
    </row>
    <row r="22" spans="1:17" ht="24.95" customHeight="1">
      <c r="A22" s="315">
        <v>1</v>
      </c>
      <c r="B22" s="315">
        <v>1000</v>
      </c>
      <c r="C22" s="315" t="s">
        <v>368</v>
      </c>
      <c r="E22" s="181" t="s">
        <v>265</v>
      </c>
      <c r="F22" s="182">
        <v>212952.50712696099</v>
      </c>
      <c r="G22" s="183">
        <v>21390.141027433485</v>
      </c>
      <c r="H22" s="184">
        <v>22595.251067654084</v>
      </c>
      <c r="I22" s="185">
        <v>42240.299661289995</v>
      </c>
      <c r="J22" s="186">
        <v>10834162.050528999</v>
      </c>
      <c r="K22" s="184">
        <v>195062.90609400001</v>
      </c>
      <c r="L22" s="187">
        <v>14.66</v>
      </c>
      <c r="M22" s="186">
        <v>231096</v>
      </c>
      <c r="N22" s="184">
        <v>6821.7494862762278</v>
      </c>
      <c r="O22" s="187">
        <v>883.99863708999999</v>
      </c>
      <c r="P22" s="186">
        <v>102552.269</v>
      </c>
      <c r="Q22" s="187">
        <v>92272.903891014881</v>
      </c>
    </row>
    <row r="23" spans="1:17" ht="24.95" customHeight="1">
      <c r="A23" s="315">
        <v>0.108819849</v>
      </c>
      <c r="B23" s="315">
        <v>1000</v>
      </c>
      <c r="C23" s="315" t="s">
        <v>371</v>
      </c>
      <c r="E23" s="181" t="s">
        <v>268</v>
      </c>
      <c r="F23" s="182">
        <v>285634.99436096026</v>
      </c>
      <c r="G23" s="183">
        <v>21519.716503590571</v>
      </c>
      <c r="H23" s="184">
        <v>16525.619520786466</v>
      </c>
      <c r="I23" s="185">
        <v>162686.57452161078</v>
      </c>
      <c r="J23" s="186">
        <v>12033542.969189277</v>
      </c>
      <c r="K23" s="184">
        <v>154959.68424799573</v>
      </c>
      <c r="L23" s="187">
        <v>8371.4328509184179</v>
      </c>
      <c r="M23" s="186">
        <v>440740.96388940921</v>
      </c>
      <c r="N23" s="184">
        <v>2566.9428956777488</v>
      </c>
      <c r="O23" s="187">
        <v>178.87630533721054</v>
      </c>
      <c r="P23" s="186">
        <v>108510.05662753238</v>
      </c>
      <c r="Q23" s="187">
        <v>48601.329068046558</v>
      </c>
    </row>
    <row r="24" spans="1:17" ht="24.95" customHeight="1">
      <c r="A24" s="315">
        <v>0.91852668299999995</v>
      </c>
      <c r="B24" s="315">
        <v>1</v>
      </c>
      <c r="C24" s="315" t="s">
        <v>350</v>
      </c>
      <c r="E24" s="181" t="s">
        <v>270</v>
      </c>
      <c r="F24" s="182">
        <v>2603612.1974670254</v>
      </c>
      <c r="G24" s="183">
        <v>225935.19969230026</v>
      </c>
      <c r="H24" s="184">
        <v>273716.66472641617</v>
      </c>
      <c r="I24" s="185">
        <v>355793.14771341596</v>
      </c>
      <c r="J24" s="186">
        <v>82344110.621764854</v>
      </c>
      <c r="K24" s="184">
        <v>5679748.3224511854</v>
      </c>
      <c r="L24" s="187">
        <v>197006.521496523</v>
      </c>
      <c r="M24" s="186">
        <v>18139121.884538345</v>
      </c>
      <c r="N24" s="184">
        <v>121987.691715864</v>
      </c>
      <c r="O24" s="187">
        <v>15024.340953830999</v>
      </c>
      <c r="P24" s="186">
        <v>1361006.7049482239</v>
      </c>
      <c r="Q24" s="187">
        <v>1119132.9105672</v>
      </c>
    </row>
    <row r="25" spans="1:17" ht="24.95" customHeight="1">
      <c r="A25" s="315">
        <v>1</v>
      </c>
      <c r="B25" s="315">
        <v>1</v>
      </c>
      <c r="C25" s="315" t="s">
        <v>347</v>
      </c>
      <c r="E25" s="181" t="s">
        <v>272</v>
      </c>
      <c r="F25" s="182">
        <v>1097868.5</v>
      </c>
      <c r="G25" s="183">
        <v>148362</v>
      </c>
      <c r="H25" s="184">
        <v>137913</v>
      </c>
      <c r="I25" s="185">
        <v>197584</v>
      </c>
      <c r="J25" s="186">
        <v>21107558.896766856</v>
      </c>
      <c r="K25" s="184">
        <v>163892</v>
      </c>
      <c r="L25" s="187">
        <v>20757</v>
      </c>
      <c r="M25" s="186">
        <v>3811793</v>
      </c>
      <c r="N25" s="184">
        <v>14043</v>
      </c>
      <c r="O25" s="187">
        <v>2345</v>
      </c>
      <c r="P25" s="186">
        <v>525799</v>
      </c>
      <c r="Q25" s="187">
        <v>440817</v>
      </c>
    </row>
    <row r="26" spans="1:17" ht="24.95" customHeight="1">
      <c r="A26" s="315">
        <v>1</v>
      </c>
      <c r="B26" s="315">
        <v>1000</v>
      </c>
      <c r="C26" s="315" t="s">
        <v>333</v>
      </c>
      <c r="E26" s="181" t="s">
        <v>273</v>
      </c>
      <c r="F26" s="182">
        <v>595860.63589999999</v>
      </c>
      <c r="G26" s="183">
        <v>127356.94053162083</v>
      </c>
      <c r="H26" s="184">
        <v>74225.476296000008</v>
      </c>
      <c r="I26" s="185">
        <v>171131.85976224931</v>
      </c>
      <c r="J26" s="186">
        <v>10376230.252076643</v>
      </c>
      <c r="K26" s="184">
        <v>379008</v>
      </c>
      <c r="L26" s="187">
        <v>29872.782999999999</v>
      </c>
      <c r="M26" s="186">
        <v>2350673.3160000001</v>
      </c>
      <c r="N26" s="184">
        <v>19804.892115898238</v>
      </c>
      <c r="O26" s="187">
        <v>2954.1770000000001</v>
      </c>
      <c r="P26" s="186">
        <v>138398</v>
      </c>
      <c r="Q26" s="187">
        <v>112374.71</v>
      </c>
    </row>
    <row r="27" spans="1:17" ht="24.95" customHeight="1">
      <c r="A27" s="315">
        <v>1</v>
      </c>
      <c r="B27" s="315">
        <v>1</v>
      </c>
      <c r="C27" s="315" t="s">
        <v>331</v>
      </c>
      <c r="E27" s="181" t="s">
        <v>275</v>
      </c>
      <c r="F27" s="182">
        <v>227942.3</v>
      </c>
      <c r="G27" s="183">
        <v>27009.656695950878</v>
      </c>
      <c r="H27" s="184">
        <v>69415.278144479395</v>
      </c>
      <c r="I27" s="185">
        <v>19588.195535190207</v>
      </c>
      <c r="J27" s="186">
        <v>4913726</v>
      </c>
      <c r="K27" s="184">
        <v>236220</v>
      </c>
      <c r="L27" s="187">
        <v>62.6</v>
      </c>
      <c r="M27" s="186">
        <v>468170</v>
      </c>
      <c r="N27" s="184">
        <v>4049.3487155000039</v>
      </c>
      <c r="O27" s="187">
        <v>3490</v>
      </c>
      <c r="P27" s="186">
        <v>102941</v>
      </c>
      <c r="Q27" s="187">
        <v>96503</v>
      </c>
    </row>
    <row r="28" spans="1:17" ht="24.95" customHeight="1">
      <c r="A28" s="315">
        <v>1</v>
      </c>
      <c r="B28" s="315">
        <v>1000</v>
      </c>
      <c r="C28" s="315" t="s">
        <v>384</v>
      </c>
      <c r="E28" s="181" t="s">
        <v>276</v>
      </c>
      <c r="F28" s="182">
        <v>336433.13635903614</v>
      </c>
      <c r="G28" s="183">
        <v>23603.678750076142</v>
      </c>
      <c r="H28" s="184">
        <v>23530.40241085468</v>
      </c>
      <c r="I28" s="185">
        <v>61684.802725004032</v>
      </c>
      <c r="J28" s="186">
        <v>2760423.2301938133</v>
      </c>
      <c r="K28" s="184">
        <v>82988.971869920002</v>
      </c>
      <c r="L28" s="187">
        <v>594.1</v>
      </c>
      <c r="M28" s="186">
        <v>467312.66200000001</v>
      </c>
      <c r="N28" s="184">
        <v>3718.7367175415197</v>
      </c>
      <c r="O28" s="187">
        <v>717.63900000000001</v>
      </c>
      <c r="P28" s="186">
        <v>20145.830999999998</v>
      </c>
      <c r="Q28" s="187">
        <v>18142.565999999999</v>
      </c>
    </row>
    <row r="29" spans="1:17" ht="24.95" customHeight="1">
      <c r="A29" s="315">
        <v>1</v>
      </c>
      <c r="B29" s="315">
        <v>1000000</v>
      </c>
      <c r="C29" s="315" t="s">
        <v>340</v>
      </c>
      <c r="E29" s="181" t="s">
        <v>307</v>
      </c>
      <c r="F29" s="182">
        <v>240912.81217085436</v>
      </c>
      <c r="G29" s="183">
        <v>93740.759270582887</v>
      </c>
      <c r="H29" s="184">
        <v>92825.953096056372</v>
      </c>
      <c r="I29" s="185">
        <v>39026.333866780624</v>
      </c>
      <c r="J29" s="186">
        <v>4863762.8861539047</v>
      </c>
      <c r="K29" s="184">
        <v>240755.55995699999</v>
      </c>
      <c r="L29" s="187">
        <v>23509.493999999999</v>
      </c>
      <c r="M29" s="186">
        <v>1228566.7645769673</v>
      </c>
      <c r="N29" s="184">
        <v>12396.9238038395</v>
      </c>
      <c r="O29" s="187">
        <v>2059.5954234000001</v>
      </c>
      <c r="P29" s="186">
        <v>65552.84169026</v>
      </c>
      <c r="Q29" s="187">
        <v>28336.186000000002</v>
      </c>
    </row>
    <row r="30" spans="1:17" ht="24.95" customHeight="1">
      <c r="A30" s="315">
        <v>1.362490633</v>
      </c>
      <c r="B30" s="315">
        <v>1</v>
      </c>
      <c r="C30" s="315" t="s">
        <v>351</v>
      </c>
      <c r="E30" s="181" t="s">
        <v>278</v>
      </c>
      <c r="F30" s="182">
        <v>982781.93346300232</v>
      </c>
      <c r="G30" s="183">
        <v>69210.436684500994</v>
      </c>
      <c r="H30" s="184">
        <v>88402.479740939001</v>
      </c>
      <c r="I30" s="185">
        <v>219805.163859358</v>
      </c>
      <c r="J30" s="186">
        <v>38101224.882521398</v>
      </c>
      <c r="K30" s="184">
        <v>13905.579400397999</v>
      </c>
      <c r="L30" s="187">
        <v>35543.293143071001</v>
      </c>
      <c r="M30" s="186">
        <v>6642521.9707616065</v>
      </c>
      <c r="N30" s="184">
        <v>5370.9380752859997</v>
      </c>
      <c r="O30" s="187">
        <v>6441.855712824</v>
      </c>
      <c r="P30" s="186">
        <v>68541.453783698002</v>
      </c>
      <c r="Q30" s="187">
        <v>132936.84857117699</v>
      </c>
    </row>
    <row r="31" spans="1:17" ht="24.95" customHeight="1">
      <c r="A31" s="315">
        <v>1.362490633</v>
      </c>
      <c r="B31" s="315">
        <v>1</v>
      </c>
      <c r="C31" s="315" t="s">
        <v>352</v>
      </c>
      <c r="E31" s="181" t="s">
        <v>280</v>
      </c>
      <c r="F31" s="182">
        <v>292241.32014876051</v>
      </c>
      <c r="G31" s="183">
        <v>4134.1385718001684</v>
      </c>
      <c r="H31" s="184">
        <v>5706.2596029955603</v>
      </c>
      <c r="I31" s="185">
        <v>48826.893084603609</v>
      </c>
      <c r="J31" s="186">
        <v>397856.81407590985</v>
      </c>
      <c r="K31" s="184">
        <v>0</v>
      </c>
      <c r="L31" s="187">
        <v>0</v>
      </c>
      <c r="M31" s="186">
        <v>221149.29527176506</v>
      </c>
      <c r="N31" s="184">
        <v>3661.4731178144471</v>
      </c>
      <c r="O31" s="187">
        <v>137.39676220329875</v>
      </c>
      <c r="P31" s="186">
        <v>7982.8326187469993</v>
      </c>
      <c r="Q31" s="187">
        <v>8983.6336057656699</v>
      </c>
    </row>
    <row r="32" spans="1:17" ht="24.95" customHeight="1">
      <c r="A32" s="315">
        <v>0.13400155399999999</v>
      </c>
      <c r="B32" s="315">
        <v>1000</v>
      </c>
      <c r="C32" s="315" t="s">
        <v>401</v>
      </c>
      <c r="E32" s="181" t="s">
        <v>400</v>
      </c>
      <c r="F32" s="182">
        <v>185797.4550866003</v>
      </c>
      <c r="G32" s="183">
        <v>16306.388205234362</v>
      </c>
      <c r="H32" s="184">
        <v>1825.526888417058</v>
      </c>
      <c r="I32" s="185">
        <v>158094.36098940202</v>
      </c>
      <c r="J32" s="186">
        <v>199560.34027740601</v>
      </c>
      <c r="K32" s="184">
        <v>74739.221439852918</v>
      </c>
      <c r="L32" s="187">
        <v>1325.427192820682</v>
      </c>
      <c r="M32" s="186">
        <v>733.94941493761121</v>
      </c>
      <c r="N32" s="184">
        <v>2547.6529548267099</v>
      </c>
      <c r="O32" s="187">
        <v>431.87334038349201</v>
      </c>
      <c r="P32" s="186">
        <v>0</v>
      </c>
      <c r="Q32" s="187">
        <v>0</v>
      </c>
    </row>
    <row r="33" spans="1:18" ht="24.95" customHeight="1">
      <c r="A33" s="315">
        <v>1</v>
      </c>
      <c r="B33" s="315">
        <v>1000</v>
      </c>
      <c r="C33" s="315" t="s">
        <v>373</v>
      </c>
      <c r="E33" s="181" t="s">
        <v>282</v>
      </c>
      <c r="F33" s="182">
        <v>574300.74463860283</v>
      </c>
      <c r="G33" s="183">
        <v>98492.724000000002</v>
      </c>
      <c r="H33" s="184">
        <v>50283.552000000003</v>
      </c>
      <c r="I33" s="185">
        <v>252137.435</v>
      </c>
      <c r="J33" s="186">
        <v>34403227.147</v>
      </c>
      <c r="K33" s="184">
        <v>683000</v>
      </c>
      <c r="L33" s="187">
        <v>55820.593999999997</v>
      </c>
      <c r="M33" s="186">
        <v>7211442.3739999998</v>
      </c>
      <c r="N33" s="184">
        <v>22797.021000000001</v>
      </c>
      <c r="O33" s="187">
        <v>2606</v>
      </c>
      <c r="P33" s="186">
        <v>394944</v>
      </c>
      <c r="Q33" s="187">
        <v>370529</v>
      </c>
    </row>
    <row r="34" spans="1:18" ht="24.95" customHeight="1">
      <c r="A34" s="315">
        <v>1</v>
      </c>
      <c r="B34" s="315">
        <v>1000</v>
      </c>
      <c r="C34" s="315" t="s">
        <v>341</v>
      </c>
      <c r="E34" s="181" t="s">
        <v>309</v>
      </c>
      <c r="F34" s="182">
        <v>194807.88161216315</v>
      </c>
      <c r="G34" s="183">
        <v>54401.68449860104</v>
      </c>
      <c r="H34" s="184">
        <v>76381.093419981829</v>
      </c>
      <c r="I34" s="185">
        <v>41927.912792260002</v>
      </c>
      <c r="J34" s="186">
        <v>1056784.329424462</v>
      </c>
      <c r="K34" s="184">
        <v>74644.293000000005</v>
      </c>
      <c r="L34" s="187">
        <v>8429.0300000000007</v>
      </c>
      <c r="M34" s="186">
        <v>339841.33199999999</v>
      </c>
      <c r="N34" s="184">
        <v>6617.3078714200001</v>
      </c>
      <c r="O34" s="187">
        <v>360.95800000000003</v>
      </c>
      <c r="P34" s="186">
        <v>49460.349408859998</v>
      </c>
      <c r="Q34" s="187">
        <v>42633.851661990004</v>
      </c>
    </row>
    <row r="35" spans="1:18" ht="24.95" customHeight="1">
      <c r="A35" s="315">
        <v>1</v>
      </c>
      <c r="B35" s="315">
        <v>1</v>
      </c>
      <c r="C35" s="315" t="s">
        <v>348</v>
      </c>
      <c r="E35" s="181" t="s">
        <v>284</v>
      </c>
      <c r="F35" s="182">
        <v>689820</v>
      </c>
      <c r="G35" s="183">
        <v>27321</v>
      </c>
      <c r="H35" s="184">
        <v>49216</v>
      </c>
      <c r="I35" s="185">
        <v>191230</v>
      </c>
      <c r="J35" s="186">
        <v>15968739.654243</v>
      </c>
      <c r="K35" s="184">
        <v>215</v>
      </c>
      <c r="L35" s="187">
        <v>8812</v>
      </c>
      <c r="M35" s="186">
        <v>2892704</v>
      </c>
      <c r="N35" s="184">
        <v>4337</v>
      </c>
      <c r="O35" s="187">
        <v>2470</v>
      </c>
      <c r="P35" s="186">
        <v>271246</v>
      </c>
      <c r="Q35" s="187">
        <v>99861</v>
      </c>
    </row>
    <row r="36" spans="1:18" ht="24.95" customHeight="1">
      <c r="A36" s="315">
        <v>1.362490633</v>
      </c>
      <c r="B36" s="315">
        <v>1</v>
      </c>
      <c r="C36" s="315" t="s">
        <v>353</v>
      </c>
      <c r="E36" s="181" t="s">
        <v>286</v>
      </c>
      <c r="F36" s="182">
        <v>970342.80273090221</v>
      </c>
      <c r="G36" s="183">
        <v>155835.81989281808</v>
      </c>
      <c r="H36" s="184">
        <v>175584.16787470999</v>
      </c>
      <c r="I36" s="185">
        <v>126387.60581562921</v>
      </c>
      <c r="J36" s="186">
        <v>50112642.208228841</v>
      </c>
      <c r="K36" s="184">
        <v>116499.761574665</v>
      </c>
      <c r="L36" s="187">
        <v>57063.832691306001</v>
      </c>
      <c r="M36" s="186">
        <v>28318905.922580414</v>
      </c>
      <c r="N36" s="184">
        <v>17907.214389518998</v>
      </c>
      <c r="O36" s="187">
        <v>5321.8884124979995</v>
      </c>
      <c r="P36" s="186">
        <v>302170.44760547398</v>
      </c>
      <c r="Q36" s="187">
        <v>201148.57962168899</v>
      </c>
    </row>
    <row r="37" spans="1:18" ht="24.95" customHeight="1">
      <c r="A37" s="315">
        <v>1</v>
      </c>
      <c r="B37" s="315">
        <v>1</v>
      </c>
      <c r="C37" s="315" t="s">
        <v>381</v>
      </c>
      <c r="E37" s="181" t="s">
        <v>287</v>
      </c>
      <c r="F37" s="182">
        <v>1392281.7036711297</v>
      </c>
      <c r="G37" s="183">
        <v>95916.739999999991</v>
      </c>
      <c r="H37" s="184">
        <v>155549.96797072</v>
      </c>
      <c r="I37" s="185">
        <v>305481.78834383562</v>
      </c>
      <c r="J37" s="186">
        <v>9294234.8152122628</v>
      </c>
      <c r="K37" s="184">
        <v>900911</v>
      </c>
      <c r="L37" s="187">
        <v>29892.453483932353</v>
      </c>
      <c r="M37" s="186">
        <v>4332572.0070000002</v>
      </c>
      <c r="N37" s="184">
        <v>34398.027000000002</v>
      </c>
      <c r="O37" s="187">
        <v>2396.413</v>
      </c>
      <c r="P37" s="186">
        <v>898638.03044399957</v>
      </c>
      <c r="Q37" s="187">
        <v>818615.43016599992</v>
      </c>
    </row>
    <row r="38" spans="1:18" ht="24.95" customHeight="1">
      <c r="A38" s="315">
        <v>0.108819849</v>
      </c>
      <c r="B38" s="315">
        <v>1000</v>
      </c>
      <c r="C38" s="315" t="s">
        <v>374</v>
      </c>
      <c r="E38" s="181" t="s">
        <v>289</v>
      </c>
      <c r="F38" s="182">
        <v>309184.47755349084</v>
      </c>
      <c r="G38" s="183">
        <v>33375.691230998498</v>
      </c>
      <c r="H38" s="184">
        <v>43189.538904952024</v>
      </c>
      <c r="I38" s="185">
        <v>93999.64531250397</v>
      </c>
      <c r="J38" s="186">
        <v>5643514.2866490996</v>
      </c>
      <c r="K38" s="184">
        <v>783067.60162066016</v>
      </c>
      <c r="L38" s="187">
        <v>16455.300000078969</v>
      </c>
      <c r="M38" s="186">
        <v>1602255.6264738971</v>
      </c>
      <c r="N38" s="184">
        <v>14678.207370596836</v>
      </c>
      <c r="O38" s="187">
        <v>283.79203854490117</v>
      </c>
      <c r="P38" s="186">
        <v>99349.855181136387</v>
      </c>
      <c r="Q38" s="187">
        <v>161472.49942352501</v>
      </c>
      <c r="R38" s="188"/>
    </row>
    <row r="39" spans="1:18" ht="24.95" customHeight="1">
      <c r="A39" s="315">
        <v>1</v>
      </c>
      <c r="B39" s="315">
        <v>1000000</v>
      </c>
      <c r="C39" s="315" t="s">
        <v>369</v>
      </c>
      <c r="E39" s="181" t="s">
        <v>290</v>
      </c>
      <c r="F39" s="182">
        <v>1246605.0884494972</v>
      </c>
      <c r="G39" s="183">
        <v>151299.09582341663</v>
      </c>
      <c r="H39" s="184">
        <v>183431.55891008361</v>
      </c>
      <c r="I39" s="185">
        <v>207295.78509591779</v>
      </c>
      <c r="J39" s="186">
        <v>29794263.715758003</v>
      </c>
      <c r="K39" s="184">
        <v>4026206.2315509999</v>
      </c>
      <c r="L39" s="187">
        <v>109759.20659</v>
      </c>
      <c r="M39" s="186">
        <v>16151621.647319</v>
      </c>
      <c r="N39" s="184">
        <v>106957.93460564683</v>
      </c>
      <c r="O39" s="187">
        <v>8799.7283394300011</v>
      </c>
      <c r="P39" s="186">
        <v>453300.04209599999</v>
      </c>
      <c r="Q39" s="187">
        <v>298111.11330851394</v>
      </c>
      <c r="R39" s="188"/>
    </row>
    <row r="40" spans="1:18" ht="24.95" customHeight="1">
      <c r="A40" s="315">
        <v>0.91852668299999995</v>
      </c>
      <c r="B40" s="315">
        <v>1</v>
      </c>
      <c r="C40" s="315" t="s">
        <v>335</v>
      </c>
      <c r="E40" s="181" t="s">
        <v>292</v>
      </c>
      <c r="F40" s="182">
        <v>675623.49576533795</v>
      </c>
      <c r="G40" s="183">
        <v>125127.21591835799</v>
      </c>
      <c r="H40" s="184">
        <v>148287.86623020298</v>
      </c>
      <c r="I40" s="185">
        <v>113923.02743912399</v>
      </c>
      <c r="J40" s="186">
        <v>29799111.778204117</v>
      </c>
      <c r="K40" s="184">
        <v>831886.65362602496</v>
      </c>
      <c r="L40" s="187">
        <v>29497.565897861998</v>
      </c>
      <c r="M40" s="186">
        <v>5587158.077224737</v>
      </c>
      <c r="N40" s="184">
        <v>42604.023137589</v>
      </c>
      <c r="O40" s="187">
        <v>2717.920454997</v>
      </c>
      <c r="P40" s="186">
        <v>434519.15118666296</v>
      </c>
      <c r="Q40" s="187">
        <v>445189.67566307395</v>
      </c>
    </row>
    <row r="41" spans="1:18" ht="24.95" customHeight="1">
      <c r="A41" s="315">
        <v>0.108819849</v>
      </c>
      <c r="B41" s="315">
        <v>1000</v>
      </c>
      <c r="C41" s="315" t="s">
        <v>375</v>
      </c>
      <c r="E41" s="181" t="s">
        <v>294</v>
      </c>
      <c r="F41" s="218">
        <v>230884.9568487248</v>
      </c>
      <c r="G41" s="219">
        <v>19771.093795463632</v>
      </c>
      <c r="H41" s="220">
        <v>24642.16981774793</v>
      </c>
      <c r="I41" s="221">
        <v>115985.95936042137</v>
      </c>
      <c r="J41" s="222">
        <v>3102238.169324324</v>
      </c>
      <c r="K41" s="220">
        <v>150810.39330823199</v>
      </c>
      <c r="L41" s="223">
        <v>0.52026769806899997</v>
      </c>
      <c r="M41" s="222">
        <v>694675.95236175798</v>
      </c>
      <c r="N41" s="220">
        <v>3151.6364404035867</v>
      </c>
      <c r="O41" s="223">
        <v>20.137548336846002</v>
      </c>
      <c r="P41" s="222">
        <v>13391.08115714166</v>
      </c>
      <c r="Q41" s="223">
        <v>82035.348800080756</v>
      </c>
    </row>
    <row r="42" spans="1:18" ht="24.95" customHeight="1" thickBot="1">
      <c r="A42" s="315">
        <v>1</v>
      </c>
      <c r="B42" s="315">
        <v>1000</v>
      </c>
      <c r="C42" s="315" t="s">
        <v>334</v>
      </c>
      <c r="E42" s="181" t="s">
        <v>296</v>
      </c>
      <c r="F42" s="212">
        <v>975720.75270000007</v>
      </c>
      <c r="G42" s="213">
        <v>154994.69099999999</v>
      </c>
      <c r="H42" s="214">
        <v>212527.049</v>
      </c>
      <c r="I42" s="215">
        <v>176062.25399999999</v>
      </c>
      <c r="J42" s="216">
        <v>10627049.153000001</v>
      </c>
      <c r="K42" s="214">
        <v>327758.51799999998</v>
      </c>
      <c r="L42" s="217">
        <v>62274.603000000003</v>
      </c>
      <c r="M42" s="216">
        <v>2484036.9470000002</v>
      </c>
      <c r="N42" s="214">
        <v>54357.705000000002</v>
      </c>
      <c r="O42" s="217">
        <v>5632.5450000000001</v>
      </c>
      <c r="P42" s="216">
        <v>498564.89299999998</v>
      </c>
      <c r="Q42" s="217">
        <v>364367.57500000001</v>
      </c>
    </row>
    <row r="43" spans="1:18">
      <c r="F43" s="189"/>
      <c r="G43" s="190"/>
      <c r="H43" s="188"/>
      <c r="I43" s="188"/>
      <c r="J43" s="188"/>
      <c r="K43" s="188"/>
      <c r="L43" s="188"/>
      <c r="M43" s="188"/>
      <c r="N43" s="188"/>
      <c r="O43" s="188"/>
      <c r="P43" s="188"/>
      <c r="Q43" s="188"/>
    </row>
    <row r="44" spans="1:18">
      <c r="F44" s="189"/>
      <c r="G44" s="190"/>
      <c r="H44" s="188"/>
      <c r="I44" s="188"/>
      <c r="J44" s="188"/>
      <c r="K44" s="188"/>
      <c r="L44" s="188"/>
      <c r="M44" s="188"/>
      <c r="N44" s="188"/>
      <c r="O44" s="188"/>
    </row>
    <row r="45" spans="1:18">
      <c r="F45" s="189"/>
      <c r="G45" s="190"/>
      <c r="H45" s="188"/>
      <c r="I45" s="188"/>
      <c r="J45" s="188"/>
      <c r="K45" s="188"/>
      <c r="L45" s="188"/>
      <c r="M45" s="188"/>
      <c r="N45" s="188"/>
      <c r="O45" s="188"/>
      <c r="P45" s="191" t="s">
        <v>330</v>
      </c>
      <c r="Q45" s="192">
        <v>42920.642389699075</v>
      </c>
    </row>
    <row r="46" spans="1:18">
      <c r="F46" s="189"/>
      <c r="G46" s="190"/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1:18">
      <c r="F47" s="189"/>
      <c r="G47" s="190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1:18">
      <c r="F48" s="189"/>
      <c r="G48" s="190"/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6:17">
      <c r="F49" s="189"/>
      <c r="G49" s="190"/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6:17">
      <c r="F50" s="189"/>
      <c r="G50" s="190"/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6:17" ht="15.75" customHeight="1"/>
    <row r="52" spans="6:17" ht="15.75" customHeight="1"/>
    <row r="53" spans="6:17" ht="15.75" customHeight="1"/>
    <row r="54" spans="6:17" ht="15.75" customHeight="1"/>
    <row r="55" spans="6:17" ht="15.75" customHeight="1"/>
    <row r="56" spans="6:17" ht="15.75" customHeight="1"/>
    <row r="57" spans="6:17" ht="15.75" customHeight="1"/>
    <row r="58" spans="6:17" ht="15.75" customHeight="1"/>
    <row r="59" spans="6:17" ht="15.75" customHeight="1"/>
    <row r="60" spans="6:17" ht="15.75" customHeight="1"/>
    <row r="61" spans="6:17" ht="15.75" customHeight="1"/>
    <row r="62" spans="6:17" ht="15.75" customHeight="1"/>
    <row r="63" spans="6:17" ht="15.75" customHeight="1"/>
    <row r="64" spans="6:17" ht="15.75" customHeight="1"/>
  </sheetData>
  <sheetProtection password="ED2F" sheet="1" objects="1" scenarios="1"/>
  <mergeCells count="7">
    <mergeCell ref="F5:Q5"/>
    <mergeCell ref="F2:Q2"/>
    <mergeCell ref="F3:Q3"/>
    <mergeCell ref="G4:I4"/>
    <mergeCell ref="J4:L4"/>
    <mergeCell ref="M4:O4"/>
    <mergeCell ref="P4:Q4"/>
  </mergeCells>
  <printOptions horizontalCentered="1"/>
  <pageMargins left="0.15748031496062992" right="0.15748031496062992" top="0.55118110236220474" bottom="0.55118110236220474" header="0.23622047244094491" footer="0.23622047244094491"/>
  <pageSetup paperSize="9" scale="40" orientation="landscape" r:id="rId1"/>
  <headerFooter>
    <oddFooter>&amp;LEuropean Banking Authority&amp;CMinimum level of disclosure, as prescribed by the BCBS documents and methodology - 12 Indicators for assessing systemic importance&amp;REnd-2016 G-SII disclosure exercise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0.59999389629810485"/>
  </sheetPr>
  <dimension ref="A1:U63"/>
  <sheetViews>
    <sheetView showGridLines="0" zoomScale="70" zoomScaleNormal="70" workbookViewId="0">
      <pane xSplit="5" ySplit="6" topLeftCell="K7" activePane="bottomRight" state="frozen"/>
      <selection activeCell="E1" sqref="E1"/>
      <selection pane="topRight" activeCell="E1" sqref="E1"/>
      <selection pane="bottomLeft" activeCell="E1" sqref="E1"/>
      <selection pane="bottomRight" activeCell="E1" sqref="E1"/>
    </sheetView>
  </sheetViews>
  <sheetFormatPr defaultColWidth="0" defaultRowHeight="15.75" customHeight="1" zeroHeight="1"/>
  <cols>
    <col min="1" max="4" width="8.7109375" style="288" hidden="1" customWidth="1"/>
    <col min="5" max="5" width="38.7109375" style="160" customWidth="1"/>
    <col min="6" max="6" width="20.7109375" style="159" customWidth="1"/>
    <col min="7" max="7" width="20.7109375" style="193" customWidth="1"/>
    <col min="8" max="17" width="20.7109375" style="159" customWidth="1"/>
    <col min="18" max="18" width="4.7109375" style="159" customWidth="1"/>
    <col min="19" max="21" width="9.140625" style="159" customWidth="1"/>
    <col min="22" max="16384" width="9.140625" style="159" hidden="1"/>
  </cols>
  <sheetData>
    <row r="1" spans="1:17" s="288" customFormat="1" ht="15.75" customHeight="1">
      <c r="A1" s="288">
        <v>1005</v>
      </c>
      <c r="B1" s="288">
        <v>1007</v>
      </c>
      <c r="E1" s="292"/>
      <c r="F1" s="293">
        <v>1032</v>
      </c>
      <c r="G1" s="294">
        <v>1045</v>
      </c>
      <c r="H1" s="293">
        <v>1052</v>
      </c>
      <c r="I1" s="293">
        <v>1060</v>
      </c>
      <c r="J1" s="293">
        <v>1073</v>
      </c>
      <c r="K1" s="293">
        <v>1074</v>
      </c>
      <c r="L1" s="293">
        <v>1077</v>
      </c>
      <c r="M1" s="293">
        <v>1080</v>
      </c>
      <c r="N1" s="293">
        <v>1085</v>
      </c>
      <c r="O1" s="293">
        <v>1086</v>
      </c>
      <c r="P1" s="293">
        <v>1087</v>
      </c>
      <c r="Q1" s="293">
        <v>1091</v>
      </c>
    </row>
    <row r="2" spans="1:17" s="161" customFormat="1" ht="24" customHeight="1" thickBot="1">
      <c r="A2" s="289"/>
      <c r="B2" s="289"/>
      <c r="C2" s="289"/>
      <c r="D2" s="289"/>
      <c r="E2" s="162"/>
      <c r="F2" s="478" t="s">
        <v>541</v>
      </c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</row>
    <row r="3" spans="1:17" s="163" customFormat="1" ht="24" customHeight="1">
      <c r="A3" s="290"/>
      <c r="B3" s="290"/>
      <c r="C3" s="290"/>
      <c r="D3" s="290"/>
      <c r="E3" s="164" t="s">
        <v>311</v>
      </c>
      <c r="F3" s="479" t="s">
        <v>312</v>
      </c>
      <c r="G3" s="480"/>
      <c r="H3" s="480"/>
      <c r="I3" s="480"/>
      <c r="J3" s="480"/>
      <c r="K3" s="480"/>
      <c r="L3" s="480"/>
      <c r="M3" s="480"/>
      <c r="N3" s="480"/>
      <c r="O3" s="480"/>
      <c r="P3" s="480"/>
      <c r="Q3" s="481"/>
    </row>
    <row r="4" spans="1:17" s="165" customFormat="1" ht="18.75">
      <c r="A4" s="291"/>
      <c r="B4" s="291"/>
      <c r="C4" s="291"/>
      <c r="D4" s="291"/>
      <c r="E4" s="166"/>
      <c r="F4" s="167" t="s">
        <v>313</v>
      </c>
      <c r="G4" s="482" t="s">
        <v>314</v>
      </c>
      <c r="H4" s="482"/>
      <c r="I4" s="482"/>
      <c r="J4" s="483" t="s">
        <v>315</v>
      </c>
      <c r="K4" s="483"/>
      <c r="L4" s="483"/>
      <c r="M4" s="484" t="s">
        <v>316</v>
      </c>
      <c r="N4" s="484"/>
      <c r="O4" s="484"/>
      <c r="P4" s="485" t="s">
        <v>317</v>
      </c>
      <c r="Q4" s="485"/>
    </row>
    <row r="5" spans="1:17" s="165" customFormat="1" ht="18.75">
      <c r="A5" s="291"/>
      <c r="B5" s="291"/>
      <c r="C5" s="291"/>
      <c r="D5" s="291"/>
      <c r="E5" s="166"/>
      <c r="F5" s="475" t="s">
        <v>318</v>
      </c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7"/>
    </row>
    <row r="6" spans="1:17" ht="110.25" customHeight="1" thickBot="1">
      <c r="E6" s="168" t="s">
        <v>319</v>
      </c>
      <c r="F6" s="169" t="s">
        <v>394</v>
      </c>
      <c r="G6" s="170" t="s">
        <v>320</v>
      </c>
      <c r="H6" s="171" t="s">
        <v>321</v>
      </c>
      <c r="I6" s="172" t="s">
        <v>322</v>
      </c>
      <c r="J6" s="173" t="s">
        <v>323</v>
      </c>
      <c r="K6" s="174" t="s">
        <v>324</v>
      </c>
      <c r="L6" s="175" t="s">
        <v>325</v>
      </c>
      <c r="M6" s="176" t="s">
        <v>395</v>
      </c>
      <c r="N6" s="177" t="s">
        <v>326</v>
      </c>
      <c r="O6" s="178" t="s">
        <v>327</v>
      </c>
      <c r="P6" s="179" t="s">
        <v>328</v>
      </c>
      <c r="Q6" s="180" t="s">
        <v>329</v>
      </c>
    </row>
    <row r="7" spans="1:17" ht="24.95" customHeight="1">
      <c r="A7" s="288">
        <f>INDEX(Data!$I$4:$AZ$108,MATCH(A$1,Data!$I$4:$I$108,0),MATCH($C7,Data!$I$4:$AZ$4,0))</f>
        <v>1</v>
      </c>
      <c r="B7" s="288">
        <f>IF(INDEX(Data!$I$4:$AZ$108,MATCH(B$1,Data!$I$4:$I$108,0),MATCH($C7,Data!$I$4:$AZ$4,0))=1,1000000,IF(INDEX(Data!$I$4:$AZ$108,MATCH(B$1,Data!$I$4:$I$108,0),MATCH($C7,Data!$I$4:$AZ$4,0))=1000000,1,INDEX(Data!$I$4:$AZ$108,MATCH(B$1,Data!$I$4:$I$108,0),MATCH($C7,Data!$I$4:$AZ$4,0))))</f>
        <v>1000</v>
      </c>
      <c r="C7" s="288" t="str">
        <f>+VLOOKUP(E7,sample!$A$3:$B$36,2,FALSE)</f>
        <v>NL_ABN</v>
      </c>
      <c r="E7" s="181" t="s">
        <v>244</v>
      </c>
      <c r="F7" s="206">
        <v>421311.04135842773</v>
      </c>
      <c r="G7" s="207">
        <v>93717.19336292558</v>
      </c>
      <c r="H7" s="208">
        <v>55090.776712084458</v>
      </c>
      <c r="I7" s="209">
        <v>77325.758000000002</v>
      </c>
      <c r="J7" s="210">
        <v>3882985.9695718423</v>
      </c>
      <c r="K7" s="208">
        <v>231073.83600000001</v>
      </c>
      <c r="L7" s="211">
        <v>5587.6459563333301</v>
      </c>
      <c r="M7" s="210">
        <v>1097406</v>
      </c>
      <c r="N7" s="208">
        <v>1668.3330000000001</v>
      </c>
      <c r="O7" s="211">
        <v>2005.2819999999999</v>
      </c>
      <c r="P7" s="210">
        <v>114311.106</v>
      </c>
      <c r="Q7" s="211">
        <v>118152.25199999999</v>
      </c>
    </row>
    <row r="8" spans="1:17" ht="24.95" customHeight="1">
      <c r="A8" s="288" t="e">
        <f>INDEX(Data!$I$4:$AZ$108,MATCH(A$1,Data!$I$4:$I$108,0),MATCH($C8,Data!$I$4:$AZ$4,0))</f>
        <v>#N/A</v>
      </c>
      <c r="B8" s="288" t="e">
        <f>IF(INDEX(Data!$I$4:$AZ$108,MATCH(B$1,Data!$I$4:$I$108,0),MATCH($C8,Data!$I$4:$AZ$4,0))=1,1000000,IF(INDEX(Data!$I$4:$AZ$108,MATCH(B$1,Data!$I$4:$I$108,0),MATCH($C8,Data!$I$4:$AZ$4,0))=1000000,1,INDEX(Data!$I$4:$AZ$108,MATCH(B$1,Data!$I$4:$I$108,0),MATCH($C8,Data!$I$4:$AZ$4,0))))</f>
        <v>#N/A</v>
      </c>
      <c r="C8" s="288" t="e">
        <f>+VLOOKUP(E8,sample!$A$3:$B$36,2,FALSE)</f>
        <v>#N/A</v>
      </c>
      <c r="E8" s="181" t="s">
        <v>246</v>
      </c>
      <c r="F8" s="182">
        <v>201384.52153600001</v>
      </c>
      <c r="G8" s="183">
        <v>37694.69442871002</v>
      </c>
      <c r="H8" s="184">
        <v>35849.153485960007</v>
      </c>
      <c r="I8" s="185">
        <v>51817.975521250002</v>
      </c>
      <c r="J8" s="186">
        <v>721235.90693060542</v>
      </c>
      <c r="K8" s="184">
        <v>171273.12899999999</v>
      </c>
      <c r="L8" s="187">
        <v>2662.3090538869606</v>
      </c>
      <c r="M8" s="186">
        <v>200310.10625154435</v>
      </c>
      <c r="N8" s="184">
        <v>18976.498584892965</v>
      </c>
      <c r="O8" s="187">
        <v>362.38</v>
      </c>
      <c r="P8" s="186">
        <v>9972.7556341300005</v>
      </c>
      <c r="Q8" s="187">
        <v>23035.956635710008</v>
      </c>
    </row>
    <row r="9" spans="1:17" ht="24.95" customHeight="1">
      <c r="A9" s="288">
        <f>INDEX(Data!$I$4:$AZ$108,MATCH(A$1,Data!$I$4:$I$108,0),MATCH($C9,Data!$I$4:$AZ$4,0))</f>
        <v>1</v>
      </c>
      <c r="B9" s="288">
        <f>IF(INDEX(Data!$I$4:$AZ$108,MATCH(B$1,Data!$I$4:$I$108,0),MATCH($C9,Data!$I$4:$AZ$4,0))=1,1000000,IF(INDEX(Data!$I$4:$AZ$108,MATCH(B$1,Data!$I$4:$I$108,0),MATCH($C9,Data!$I$4:$AZ$4,0))=1000000,1,INDEX(Data!$I$4:$AZ$108,MATCH(B$1,Data!$I$4:$I$108,0),MATCH($C9,Data!$I$4:$AZ$4,0))))</f>
        <v>1000</v>
      </c>
      <c r="C9" s="288" t="str">
        <f>+VLOOKUP(E9,sample!$A$3:$B$36,2,FALSE)</f>
        <v>FR_POS</v>
      </c>
      <c r="E9" s="181" t="s">
        <v>247</v>
      </c>
      <c r="F9" s="182">
        <v>223336.85661293901</v>
      </c>
      <c r="G9" s="183">
        <v>29927.832055080005</v>
      </c>
      <c r="H9" s="184">
        <v>3639.9313609999999</v>
      </c>
      <c r="I9" s="185">
        <v>11848.675999999999</v>
      </c>
      <c r="J9" s="186">
        <v>619887.96846939519</v>
      </c>
      <c r="K9" s="184">
        <v>152462.486</v>
      </c>
      <c r="L9" s="187">
        <v>0</v>
      </c>
      <c r="M9" s="186">
        <v>60329.492696000001</v>
      </c>
      <c r="N9" s="184">
        <v>14654.94</v>
      </c>
      <c r="O9" s="187">
        <v>252.96750700000001</v>
      </c>
      <c r="P9" s="186">
        <v>25397.831999999999</v>
      </c>
      <c r="Q9" s="187">
        <v>1108.8174541600001</v>
      </c>
    </row>
    <row r="10" spans="1:17" ht="24.95" customHeight="1">
      <c r="A10" s="288">
        <f>INDEX(Data!$I$4:$AZ$108,MATCH(A$1,Data!$I$4:$I$108,0),MATCH($C10,Data!$I$4:$AZ$4,0))</f>
        <v>1.167978696</v>
      </c>
      <c r="B10" s="288">
        <f>IF(INDEX(Data!$I$4:$AZ$108,MATCH(B$1,Data!$I$4:$I$108,0),MATCH($C10,Data!$I$4:$AZ$4,0))=1,1000000,IF(INDEX(Data!$I$4:$AZ$108,MATCH(B$1,Data!$I$4:$I$108,0),MATCH($C10,Data!$I$4:$AZ$4,0))=1000000,1,INDEX(Data!$I$4:$AZ$108,MATCH(B$1,Data!$I$4:$I$108,0),MATCH($C10,Data!$I$4:$AZ$4,0))))</f>
        <v>1</v>
      </c>
      <c r="C10" s="288" t="str">
        <f>+VLOOKUP(E10,sample!$A$3:$B$36,2,FALSE)</f>
        <v>UK_BAR</v>
      </c>
      <c r="E10" s="181" t="s">
        <v>249</v>
      </c>
      <c r="F10" s="182">
        <v>1940281.8017415577</v>
      </c>
      <c r="G10" s="183">
        <v>281661.3965145665</v>
      </c>
      <c r="H10" s="184">
        <v>324973.85187586921</v>
      </c>
      <c r="I10" s="185">
        <v>243981.3469333195</v>
      </c>
      <c r="J10" s="186">
        <v>40504697.082223125</v>
      </c>
      <c r="K10" s="184">
        <v>167985.1557426785</v>
      </c>
      <c r="L10" s="187">
        <v>333114.11598432652</v>
      </c>
      <c r="M10" s="186">
        <v>38237786.608332671</v>
      </c>
      <c r="N10" s="184">
        <v>112857.71558884786</v>
      </c>
      <c r="O10" s="187">
        <v>41522.920355944356</v>
      </c>
      <c r="P10" s="186">
        <v>683549.87778595195</v>
      </c>
      <c r="Q10" s="187">
        <v>551933.54056353879</v>
      </c>
    </row>
    <row r="11" spans="1:17" ht="24.95" customHeight="1">
      <c r="A11" s="288">
        <f>INDEX(Data!$I$4:$AZ$108,MATCH(A$1,Data!$I$4:$I$108,0),MATCH($C11,Data!$I$4:$AZ$4,0))</f>
        <v>1</v>
      </c>
      <c r="B11" s="288">
        <f>IF(INDEX(Data!$I$4:$AZ$108,MATCH(B$1,Data!$I$4:$I$108,0),MATCH($C11,Data!$I$4:$AZ$4,0))=1,1000000,IF(INDEX(Data!$I$4:$AZ$108,MATCH(B$1,Data!$I$4:$I$108,0),MATCH($C11,Data!$I$4:$AZ$4,0))=1000000,1,INDEX(Data!$I$4:$AZ$108,MATCH(B$1,Data!$I$4:$I$108,0),MATCH($C11,Data!$I$4:$AZ$4,0))))</f>
        <v>1000</v>
      </c>
      <c r="C11" s="288" t="str">
        <f>+VLOOKUP(E11,sample!$A$3:$B$36,2,FALSE)</f>
        <v>DE_BLB</v>
      </c>
      <c r="E11" s="181" t="s">
        <v>298</v>
      </c>
      <c r="F11" s="182">
        <v>275254.76980000001</v>
      </c>
      <c r="G11" s="183">
        <v>76042.994000000006</v>
      </c>
      <c r="H11" s="184">
        <v>110809.52800000001</v>
      </c>
      <c r="I11" s="185">
        <v>49074.374000000003</v>
      </c>
      <c r="J11" s="186">
        <v>2074094.7699363541</v>
      </c>
      <c r="K11" s="184">
        <v>75880.649000000005</v>
      </c>
      <c r="L11" s="187">
        <v>9380.5370000000003</v>
      </c>
      <c r="M11" s="186">
        <v>1551013.2649999999</v>
      </c>
      <c r="N11" s="184">
        <v>3601.4960000000001</v>
      </c>
      <c r="O11" s="187">
        <v>3155.4749999999999</v>
      </c>
      <c r="P11" s="186">
        <v>36192.726000000002</v>
      </c>
      <c r="Q11" s="187">
        <v>20251.245999999999</v>
      </c>
    </row>
    <row r="12" spans="1:17" ht="24.95" customHeight="1">
      <c r="A12" s="288">
        <f>INDEX(Data!$I$4:$AZ$108,MATCH(A$1,Data!$I$4:$I$108,0),MATCH($C12,Data!$I$4:$AZ$4,0))</f>
        <v>1</v>
      </c>
      <c r="B12" s="288">
        <f>IF(INDEX(Data!$I$4:$AZ$108,MATCH(B$1,Data!$I$4:$I$108,0),MATCH($C12,Data!$I$4:$AZ$4,0))=1,1000000,IF(INDEX(Data!$I$4:$AZ$108,MATCH(B$1,Data!$I$4:$I$108,0),MATCH($C12,Data!$I$4:$AZ$4,0))=1000000,1,INDEX(Data!$I$4:$AZ$108,MATCH(B$1,Data!$I$4:$I$108,0),MATCH($C12,Data!$I$4:$AZ$4,0))))</f>
        <v>1000</v>
      </c>
      <c r="C12" s="288" t="str">
        <f>+VLOOKUP(E12,sample!$A$3:$B$36,2,FALSE)</f>
        <v>ES_BBV</v>
      </c>
      <c r="E12" s="181" t="s">
        <v>252</v>
      </c>
      <c r="F12" s="182">
        <v>723166.99252178636</v>
      </c>
      <c r="G12" s="183">
        <v>36749.237011817473</v>
      </c>
      <c r="H12" s="184">
        <v>63938.760947315364</v>
      </c>
      <c r="I12" s="185">
        <v>147321.21443264865</v>
      </c>
      <c r="J12" s="186">
        <v>4796775.3059920901</v>
      </c>
      <c r="K12" s="184">
        <v>635711.60699999996</v>
      </c>
      <c r="L12" s="187">
        <v>31434.799999999999</v>
      </c>
      <c r="M12" s="186">
        <v>1778441.1746698492</v>
      </c>
      <c r="N12" s="184">
        <v>19155.472222598866</v>
      </c>
      <c r="O12" s="187">
        <v>762.16399999999999</v>
      </c>
      <c r="P12" s="186">
        <v>302419.68599999999</v>
      </c>
      <c r="Q12" s="187">
        <v>328071.43599999999</v>
      </c>
    </row>
    <row r="13" spans="1:17" ht="24.95" customHeight="1">
      <c r="A13" s="288">
        <f>INDEX(Data!$I$4:$AZ$108,MATCH(A$1,Data!$I$4:$I$108,0),MATCH($C13,Data!$I$4:$AZ$4,0))</f>
        <v>1</v>
      </c>
      <c r="B13" s="288">
        <f>IF(INDEX(Data!$I$4:$AZ$108,MATCH(B$1,Data!$I$4:$I$108,0),MATCH($C13,Data!$I$4:$AZ$4,0))=1,1000000,IF(INDEX(Data!$I$4:$AZ$108,MATCH(B$1,Data!$I$4:$I$108,0),MATCH($C13,Data!$I$4:$AZ$4,0))=1000000,1,INDEX(Data!$I$4:$AZ$108,MATCH(B$1,Data!$I$4:$I$108,0),MATCH($C13,Data!$I$4:$AZ$4,0))))</f>
        <v>1000</v>
      </c>
      <c r="C13" s="288" t="str">
        <f>+VLOOKUP(E13,sample!$A$3:$B$36,2,FALSE)</f>
        <v>ES_BFA</v>
      </c>
      <c r="E13" s="181" t="s">
        <v>380</v>
      </c>
      <c r="F13" s="182">
        <v>234816.41103946773</v>
      </c>
      <c r="G13" s="183">
        <v>7837.2001263908996</v>
      </c>
      <c r="H13" s="184">
        <v>19785.490371246608</v>
      </c>
      <c r="I13" s="185">
        <v>41765.503737000006</v>
      </c>
      <c r="J13" s="186">
        <v>944913.67129792448</v>
      </c>
      <c r="K13" s="184">
        <v>41593</v>
      </c>
      <c r="L13" s="187">
        <v>815.36741572000005</v>
      </c>
      <c r="M13" s="186">
        <v>403170.23743299994</v>
      </c>
      <c r="N13" s="184">
        <v>4058.7336813499851</v>
      </c>
      <c r="O13" s="187">
        <v>148.68600000000001</v>
      </c>
      <c r="P13" s="186">
        <v>18663.767</v>
      </c>
      <c r="Q13" s="187">
        <v>29414.771600938981</v>
      </c>
    </row>
    <row r="14" spans="1:17" ht="24.95" customHeight="1">
      <c r="A14" s="288">
        <f>INDEX(Data!$I$4:$AZ$108,MATCH(A$1,Data!$I$4:$I$108,0),MATCH($C14,Data!$I$4:$AZ$4,0))</f>
        <v>1</v>
      </c>
      <c r="B14" s="288">
        <f>IF(INDEX(Data!$I$4:$AZ$108,MATCH(B$1,Data!$I$4:$I$108,0),MATCH($C14,Data!$I$4:$AZ$4,0))=1,1000000,IF(INDEX(Data!$I$4:$AZ$108,MATCH(B$1,Data!$I$4:$I$108,0),MATCH($C14,Data!$I$4:$AZ$4,0))=1000000,1,INDEX(Data!$I$4:$AZ$108,MATCH(B$1,Data!$I$4:$I$108,0),MATCH($C14,Data!$I$4:$AZ$4,0))))</f>
        <v>1000</v>
      </c>
      <c r="C14" s="288" t="str">
        <f>+VLOOKUP(E14,sample!$A$3:$B$36,2,FALSE)</f>
        <v>FR_BNP</v>
      </c>
      <c r="E14" s="181" t="s">
        <v>254</v>
      </c>
      <c r="F14" s="182">
        <v>2252752.4781192285</v>
      </c>
      <c r="G14" s="183">
        <v>254082.08599559439</v>
      </c>
      <c r="H14" s="184">
        <v>418504.80131006974</v>
      </c>
      <c r="I14" s="185">
        <v>336180.66970820725</v>
      </c>
      <c r="J14" s="186">
        <v>43413380.658571333</v>
      </c>
      <c r="K14" s="184">
        <v>4554000</v>
      </c>
      <c r="L14" s="187">
        <v>161588.16982538512</v>
      </c>
      <c r="M14" s="186">
        <v>35228738.603993937</v>
      </c>
      <c r="N14" s="184">
        <v>206934.74233544813</v>
      </c>
      <c r="O14" s="187">
        <v>27409.916506999998</v>
      </c>
      <c r="P14" s="186">
        <v>989428.89114483877</v>
      </c>
      <c r="Q14" s="187">
        <v>756816.44128925609</v>
      </c>
    </row>
    <row r="15" spans="1:17" ht="24.95" customHeight="1">
      <c r="A15" s="288">
        <f>INDEX(Data!$I$4:$AZ$108,MATCH(A$1,Data!$I$4:$I$108,0),MATCH($C15,Data!$I$4:$AZ$4,0))</f>
        <v>1</v>
      </c>
      <c r="B15" s="288">
        <f>IF(INDEX(Data!$I$4:$AZ$108,MATCH(B$1,Data!$I$4:$I$108,0),MATCH($C15,Data!$I$4:$AZ$4,0))=1,1000000,IF(INDEX(Data!$I$4:$AZ$108,MATCH(B$1,Data!$I$4:$I$108,0),MATCH($C15,Data!$I$4:$AZ$4,0))=1000000,1,INDEX(Data!$I$4:$AZ$108,MATCH(B$1,Data!$I$4:$I$108,0),MATCH($C15,Data!$I$4:$AZ$4,0))))</f>
        <v>1</v>
      </c>
      <c r="C15" s="288" t="str">
        <f>+VLOOKUP(E15,sample!$A$3:$B$36,2,FALSE)</f>
        <v>FR_BPC</v>
      </c>
      <c r="E15" s="181" t="s">
        <v>256</v>
      </c>
      <c r="F15" s="182">
        <v>1336599.9354376059</v>
      </c>
      <c r="G15" s="183">
        <v>183786.95967553224</v>
      </c>
      <c r="H15" s="184">
        <v>212805.2477359217</v>
      </c>
      <c r="I15" s="185">
        <v>290410.34455779003</v>
      </c>
      <c r="J15" s="186">
        <v>32434761.032316126</v>
      </c>
      <c r="K15" s="184">
        <v>74300</v>
      </c>
      <c r="L15" s="187">
        <v>36346.345378214486</v>
      </c>
      <c r="M15" s="186">
        <v>10737927.572333001</v>
      </c>
      <c r="N15" s="184">
        <v>18866.518499999976</v>
      </c>
      <c r="O15" s="187">
        <v>15388.353000000001</v>
      </c>
      <c r="P15" s="186">
        <v>248223.02099725697</v>
      </c>
      <c r="Q15" s="187">
        <v>117760.073</v>
      </c>
    </row>
    <row r="16" spans="1:17" ht="24.95" customHeight="1">
      <c r="A16" s="288">
        <f>INDEX(Data!$I$4:$AZ$108,MATCH(A$1,Data!$I$4:$I$108,0),MATCH($C16,Data!$I$4:$AZ$4,0))</f>
        <v>1</v>
      </c>
      <c r="B16" s="288">
        <f>IF(INDEX(Data!$I$4:$AZ$108,MATCH(B$1,Data!$I$4:$I$108,0),MATCH($C16,Data!$I$4:$AZ$4,0))=1,1000000,IF(INDEX(Data!$I$4:$AZ$108,MATCH(B$1,Data!$I$4:$I$108,0),MATCH($C16,Data!$I$4:$AZ$4,0))=1000000,1,INDEX(Data!$I$4:$AZ$108,MATCH(B$1,Data!$I$4:$I$108,0),MATCH($C16,Data!$I$4:$AZ$4,0))))</f>
        <v>1</v>
      </c>
      <c r="C16" s="288" t="str">
        <f>+VLOOKUP(E16,sample!$A$3:$B$36,2,FALSE)</f>
        <v>DE_COM</v>
      </c>
      <c r="E16" s="181" t="s">
        <v>300</v>
      </c>
      <c r="F16" s="182">
        <v>655685.6</v>
      </c>
      <c r="G16" s="183">
        <v>162975.12203953273</v>
      </c>
      <c r="H16" s="184">
        <v>192094.67046254207</v>
      </c>
      <c r="I16" s="185">
        <v>78549</v>
      </c>
      <c r="J16" s="186">
        <v>28472574.364551596</v>
      </c>
      <c r="K16" s="184">
        <v>76320</v>
      </c>
      <c r="L16" s="187">
        <v>35873</v>
      </c>
      <c r="M16" s="186">
        <v>5009289.4371610004</v>
      </c>
      <c r="N16" s="184">
        <v>49525</v>
      </c>
      <c r="O16" s="187">
        <v>5722</v>
      </c>
      <c r="P16" s="186">
        <v>234707</v>
      </c>
      <c r="Q16" s="187">
        <v>128949</v>
      </c>
    </row>
    <row r="17" spans="1:17" ht="24.95" customHeight="1">
      <c r="A17" s="288">
        <f>INDEX(Data!$I$4:$AZ$108,MATCH(A$1,Data!$I$4:$I$108,0),MATCH($C17,Data!$I$4:$AZ$4,0))</f>
        <v>1</v>
      </c>
      <c r="B17" s="288">
        <f>IF(INDEX(Data!$I$4:$AZ$108,MATCH(B$1,Data!$I$4:$I$108,0),MATCH($C17,Data!$I$4:$AZ$4,0))=1,1000000,IF(INDEX(Data!$I$4:$AZ$108,MATCH(B$1,Data!$I$4:$I$108,0),MATCH($C17,Data!$I$4:$AZ$4,0))=1000000,1,INDEX(Data!$I$4:$AZ$108,MATCH(B$1,Data!$I$4:$I$108,0),MATCH($C17,Data!$I$4:$AZ$4,0))))</f>
        <v>1</v>
      </c>
      <c r="C17" s="288" t="str">
        <f>+VLOOKUP(E17,sample!$A$3:$B$36,2,FALSE)</f>
        <v>FR_CAG</v>
      </c>
      <c r="E17" s="181" t="s">
        <v>258</v>
      </c>
      <c r="F17" s="182">
        <v>1723005.5889625901</v>
      </c>
      <c r="G17" s="183">
        <v>169965.76857090613</v>
      </c>
      <c r="H17" s="184">
        <v>191824.78312758589</v>
      </c>
      <c r="I17" s="185">
        <v>261774.08390481849</v>
      </c>
      <c r="J17" s="186">
        <v>22645227.82505478</v>
      </c>
      <c r="K17" s="184">
        <v>2353000</v>
      </c>
      <c r="L17" s="187">
        <v>66712.832550860723</v>
      </c>
      <c r="M17" s="186">
        <v>13018629.173734199</v>
      </c>
      <c r="N17" s="184">
        <v>52721.486849131019</v>
      </c>
      <c r="O17" s="187">
        <v>6566.1748301277212</v>
      </c>
      <c r="P17" s="186">
        <v>307131.85168362013</v>
      </c>
      <c r="Q17" s="187">
        <v>294990.37203666777</v>
      </c>
    </row>
    <row r="18" spans="1:17" ht="24.95" customHeight="1">
      <c r="A18" s="288">
        <f>INDEX(Data!$I$4:$AZ$108,MATCH(A$1,Data!$I$4:$I$108,0),MATCH($C18,Data!$I$4:$AZ$4,0))</f>
        <v>1</v>
      </c>
      <c r="B18" s="288">
        <f>IF(INDEX(Data!$I$4:$AZ$108,MATCH(B$1,Data!$I$4:$I$108,0),MATCH($C18,Data!$I$4:$AZ$4,0))=1,1000000,IF(INDEX(Data!$I$4:$AZ$108,MATCH(B$1,Data!$I$4:$I$108,0),MATCH($C18,Data!$I$4:$AZ$4,0))=1000000,1,INDEX(Data!$I$4:$AZ$108,MATCH(B$1,Data!$I$4:$I$108,0),MATCH($C18,Data!$I$4:$AZ$4,0))))</f>
        <v>1000</v>
      </c>
      <c r="C18" s="288" t="str">
        <f>+VLOOKUP(E18,sample!$A$3:$B$36,2,FALSE)</f>
        <v>FR_CMU</v>
      </c>
      <c r="E18" s="181" t="s">
        <v>260</v>
      </c>
      <c r="F18" s="182">
        <v>695303.55137687246</v>
      </c>
      <c r="G18" s="183">
        <v>83507.573571378874</v>
      </c>
      <c r="H18" s="184">
        <v>50607.025781000601</v>
      </c>
      <c r="I18" s="185">
        <v>142326.97223869734</v>
      </c>
      <c r="J18" s="186">
        <v>8889415.5088401809</v>
      </c>
      <c r="K18" s="184">
        <v>289553.54747082002</v>
      </c>
      <c r="L18" s="187">
        <v>2453.46</v>
      </c>
      <c r="M18" s="186">
        <v>611213.09482190898</v>
      </c>
      <c r="N18" s="184">
        <v>30340.100494127633</v>
      </c>
      <c r="O18" s="187">
        <v>6997.8938317505299</v>
      </c>
      <c r="P18" s="186">
        <v>77468.153454999992</v>
      </c>
      <c r="Q18" s="187">
        <v>43193.170284755543</v>
      </c>
    </row>
    <row r="19" spans="1:17" ht="24.95" customHeight="1">
      <c r="A19" s="288">
        <f>INDEX(Data!$I$4:$AZ$108,MATCH(A$1,Data!$I$4:$I$108,0),MATCH($C19,Data!$I$4:$AZ$4,0))</f>
        <v>0.13450984599999999</v>
      </c>
      <c r="B19" s="288">
        <f>IF(INDEX(Data!$I$4:$AZ$108,MATCH(B$1,Data!$I$4:$I$108,0),MATCH($C19,Data!$I$4:$AZ$4,0))=1,1000000,IF(INDEX(Data!$I$4:$AZ$108,MATCH(B$1,Data!$I$4:$I$108,0),MATCH($C19,Data!$I$4:$AZ$4,0))=1000000,1,INDEX(Data!$I$4:$AZ$108,MATCH(B$1,Data!$I$4:$I$108,0),MATCH($C19,Data!$I$4:$AZ$4,0))))</f>
        <v>1</v>
      </c>
      <c r="C19" s="288" t="str">
        <f>+VLOOKUP(E19,sample!$A$3:$B$36,2,FALSE)</f>
        <v>DK_DAN</v>
      </c>
      <c r="E19" s="181" t="s">
        <v>262</v>
      </c>
      <c r="F19" s="182">
        <v>494215.85136634496</v>
      </c>
      <c r="G19" s="183">
        <v>80384.553274331251</v>
      </c>
      <c r="H19" s="184">
        <v>15645.749638890598</v>
      </c>
      <c r="I19" s="185">
        <v>166144.12691892835</v>
      </c>
      <c r="J19" s="186">
        <v>327370.87031271099</v>
      </c>
      <c r="K19" s="184">
        <v>87010.597130039998</v>
      </c>
      <c r="L19" s="187">
        <v>22099.979678252043</v>
      </c>
      <c r="M19" s="186">
        <v>6285098.104066602</v>
      </c>
      <c r="N19" s="184">
        <v>2706.9438151020172</v>
      </c>
      <c r="O19" s="187">
        <v>1033.134996024</v>
      </c>
      <c r="P19" s="186">
        <v>180527.80915957136</v>
      </c>
      <c r="Q19" s="187">
        <v>306374.27322913974</v>
      </c>
    </row>
    <row r="20" spans="1:17" ht="24.95" customHeight="1">
      <c r="A20" s="288">
        <f>INDEX(Data!$I$4:$AZ$108,MATCH(A$1,Data!$I$4:$I$108,0),MATCH($C20,Data!$I$4:$AZ$4,0))</f>
        <v>1</v>
      </c>
      <c r="B20" s="288">
        <f>IF(INDEX(Data!$I$4:$AZ$108,MATCH(B$1,Data!$I$4:$I$108,0),MATCH($C20,Data!$I$4:$AZ$4,0))=1,1000000,IF(INDEX(Data!$I$4:$AZ$108,MATCH(B$1,Data!$I$4:$I$108,0),MATCH($C20,Data!$I$4:$AZ$4,0))=1000000,1,INDEX(Data!$I$4:$AZ$108,MATCH(B$1,Data!$I$4:$I$108,0),MATCH($C20,Data!$I$4:$AZ$4,0))))</f>
        <v>1</v>
      </c>
      <c r="C20" s="288" t="str">
        <f>+VLOOKUP(E20,sample!$A$3:$B$36,2,FALSE)</f>
        <v>DE_DEB</v>
      </c>
      <c r="E20" s="181" t="s">
        <v>302</v>
      </c>
      <c r="F20" s="182">
        <v>1659337.4266617456</v>
      </c>
      <c r="G20" s="183">
        <v>256612.8891260348</v>
      </c>
      <c r="H20" s="184">
        <v>192667.86326144528</v>
      </c>
      <c r="I20" s="185">
        <v>229542.20710452</v>
      </c>
      <c r="J20" s="186">
        <v>135495731.89599133</v>
      </c>
      <c r="K20" s="184">
        <v>2203825.6888694898</v>
      </c>
      <c r="L20" s="187">
        <v>280100</v>
      </c>
      <c r="M20" s="186">
        <v>47271160.199587777</v>
      </c>
      <c r="N20" s="184">
        <v>70196.278216659994</v>
      </c>
      <c r="O20" s="187">
        <v>28480.571241769998</v>
      </c>
      <c r="P20" s="186">
        <v>826030.51599999995</v>
      </c>
      <c r="Q20" s="187">
        <v>559185.51900000009</v>
      </c>
    </row>
    <row r="21" spans="1:17" ht="24.95" customHeight="1">
      <c r="A21" s="288">
        <f>INDEX(Data!$I$4:$AZ$108,MATCH(A$1,Data!$I$4:$I$108,0),MATCH($C21,Data!$I$4:$AZ$4,0))</f>
        <v>0.110055798</v>
      </c>
      <c r="B21" s="288">
        <f>IF(INDEX(Data!$I$4:$AZ$108,MATCH(B$1,Data!$I$4:$I$108,0),MATCH($C21,Data!$I$4:$AZ$4,0))=1,1000000,IF(INDEX(Data!$I$4:$AZ$108,MATCH(B$1,Data!$I$4:$I$108,0),MATCH($C21,Data!$I$4:$AZ$4,0))=1000000,1,INDEX(Data!$I$4:$AZ$108,MATCH(B$1,Data!$I$4:$I$108,0),MATCH($C21,Data!$I$4:$AZ$4,0))))</f>
        <v>1000</v>
      </c>
      <c r="C21" s="288" t="str">
        <f>+VLOOKUP(E21,sample!$A$3:$B$36,2,FALSE)</f>
        <v>NO_DNB</v>
      </c>
      <c r="E21" s="181" t="s">
        <v>264</v>
      </c>
      <c r="F21" s="182">
        <v>332370.63327132998</v>
      </c>
      <c r="G21" s="183">
        <v>53039.476118561492</v>
      </c>
      <c r="H21" s="184">
        <v>24759.751381169233</v>
      </c>
      <c r="I21" s="185">
        <v>91214.657863389846</v>
      </c>
      <c r="J21" s="186">
        <v>7448913.8067882126</v>
      </c>
      <c r="K21" s="184">
        <v>155607.16640700001</v>
      </c>
      <c r="L21" s="187">
        <v>16480.800913209401</v>
      </c>
      <c r="M21" s="186">
        <v>814703.8951194291</v>
      </c>
      <c r="N21" s="184">
        <v>2176.1496520846781</v>
      </c>
      <c r="O21" s="187">
        <v>12070.906314470134</v>
      </c>
      <c r="P21" s="186">
        <v>122208.913840013</v>
      </c>
      <c r="Q21" s="187">
        <v>89258.891973768899</v>
      </c>
    </row>
    <row r="22" spans="1:17" ht="24.95" customHeight="1">
      <c r="A22" s="288">
        <f>INDEX(Data!$I$4:$AZ$108,MATCH(A$1,Data!$I$4:$I$108,0),MATCH($C22,Data!$I$4:$AZ$4,0))</f>
        <v>1</v>
      </c>
      <c r="B22" s="288">
        <f>IF(INDEX(Data!$I$4:$AZ$108,MATCH(B$1,Data!$I$4:$I$108,0),MATCH($C22,Data!$I$4:$AZ$4,0))=1,1000000,IF(INDEX(Data!$I$4:$AZ$108,MATCH(B$1,Data!$I$4:$I$108,0),MATCH($C22,Data!$I$4:$AZ$4,0))=1000000,1,INDEX(Data!$I$4:$AZ$108,MATCH(B$1,Data!$I$4:$I$108,0),MATCH($C22,Data!$I$4:$AZ$4,0))))</f>
        <v>1000000</v>
      </c>
      <c r="C22" s="288" t="str">
        <f>+VLOOKUP(E22,sample!$A$3:$B$36,2,FALSE)</f>
        <v>DE_DZB</v>
      </c>
      <c r="E22" s="181" t="s">
        <v>304</v>
      </c>
      <c r="F22" s="182">
        <v>355518.68718637089</v>
      </c>
      <c r="G22" s="183">
        <v>141834.12806160434</v>
      </c>
      <c r="H22" s="184">
        <v>119363.46923570333</v>
      </c>
      <c r="I22" s="185">
        <v>87103.793563304236</v>
      </c>
      <c r="J22" s="186">
        <v>4687097.4666340249</v>
      </c>
      <c r="K22" s="184">
        <v>634806.98799107003</v>
      </c>
      <c r="L22" s="187">
        <v>20478.41</v>
      </c>
      <c r="M22" s="186">
        <v>856835.25528007012</v>
      </c>
      <c r="N22" s="184">
        <v>30933.791963</v>
      </c>
      <c r="O22" s="187">
        <v>3747.1109540000002</v>
      </c>
      <c r="P22" s="186">
        <v>80184.949819720001</v>
      </c>
      <c r="Q22" s="187">
        <v>27604.445866120001</v>
      </c>
    </row>
    <row r="23" spans="1:17" ht="24.95" customHeight="1">
      <c r="A23" s="288">
        <f>INDEX(Data!$I$4:$AZ$108,MATCH(A$1,Data!$I$4:$I$108,0),MATCH($C23,Data!$I$4:$AZ$4,0))</f>
        <v>1</v>
      </c>
      <c r="B23" s="288">
        <f>IF(INDEX(Data!$I$4:$AZ$108,MATCH(B$1,Data!$I$4:$I$108,0),MATCH($C23,Data!$I$4:$AZ$4,0))=1,1000000,IF(INDEX(Data!$I$4:$AZ$108,MATCH(B$1,Data!$I$4:$I$108,0),MATCH($C23,Data!$I$4:$AZ$4,0))=1000000,1,INDEX(Data!$I$4:$AZ$108,MATCH(B$1,Data!$I$4:$I$108,0),MATCH($C23,Data!$I$4:$AZ$4,0))))</f>
        <v>1000</v>
      </c>
      <c r="C23" s="288" t="str">
        <f>+VLOOKUP(E23,sample!$A$3:$B$36,2,FALSE)</f>
        <v>AT_ERS</v>
      </c>
      <c r="E23" s="181" t="s">
        <v>265</v>
      </c>
      <c r="F23" s="182">
        <v>219007.88699999999</v>
      </c>
      <c r="G23" s="183">
        <v>20338.735799999999</v>
      </c>
      <c r="H23" s="184">
        <v>23339.547600000002</v>
      </c>
      <c r="I23" s="185">
        <v>39447.939400000003</v>
      </c>
      <c r="J23" s="186">
        <v>6934584.4781486355</v>
      </c>
      <c r="K23" s="184">
        <v>190871</v>
      </c>
      <c r="L23" s="187">
        <v>0</v>
      </c>
      <c r="M23" s="186">
        <v>227489</v>
      </c>
      <c r="N23" s="184">
        <v>9748</v>
      </c>
      <c r="O23" s="187">
        <v>602</v>
      </c>
      <c r="P23" s="186">
        <v>100947</v>
      </c>
      <c r="Q23" s="187">
        <v>93704.210900000005</v>
      </c>
    </row>
    <row r="24" spans="1:17" ht="24.95" customHeight="1">
      <c r="A24" s="288">
        <f>INDEX(Data!$I$4:$AZ$108,MATCH(A$1,Data!$I$4:$I$108,0),MATCH($C24,Data!$I$4:$AZ$4,0))</f>
        <v>0.104684638</v>
      </c>
      <c r="B24" s="288">
        <f>IF(INDEX(Data!$I$4:$AZ$108,MATCH(B$1,Data!$I$4:$I$108,0),MATCH($C24,Data!$I$4:$AZ$4,0))=1,1000000,IF(INDEX(Data!$I$4:$AZ$108,MATCH(B$1,Data!$I$4:$I$108,0),MATCH($C24,Data!$I$4:$AZ$4,0))=1000000,1,INDEX(Data!$I$4:$AZ$108,MATCH(B$1,Data!$I$4:$I$108,0),MATCH($C24,Data!$I$4:$AZ$4,0))))</f>
        <v>1000</v>
      </c>
      <c r="C24" s="288" t="str">
        <f>+VLOOKUP(E24,sample!$A$3:$B$36,2,FALSE)</f>
        <v>SE_HAN</v>
      </c>
      <c r="E24" s="181" t="s">
        <v>268</v>
      </c>
      <c r="F24" s="182">
        <v>334417.22726097272</v>
      </c>
      <c r="G24" s="183">
        <v>25767.966798084453</v>
      </c>
      <c r="H24" s="184">
        <v>44297.033761172861</v>
      </c>
      <c r="I24" s="185">
        <v>157075.07859153967</v>
      </c>
      <c r="J24" s="186">
        <v>10942048.072190708</v>
      </c>
      <c r="K24" s="184">
        <v>169594.37858700001</v>
      </c>
      <c r="L24" s="187">
        <v>540.15660532796903</v>
      </c>
      <c r="M24" s="186">
        <v>677759.35965908726</v>
      </c>
      <c r="N24" s="184">
        <v>6497.2741324360641</v>
      </c>
      <c r="O24" s="187">
        <v>170.55807495546802</v>
      </c>
      <c r="P24" s="186">
        <v>135564.57643515564</v>
      </c>
      <c r="Q24" s="187">
        <v>81016.097208232313</v>
      </c>
    </row>
    <row r="25" spans="1:17" ht="24.95" customHeight="1">
      <c r="A25" s="288" t="e">
        <f>INDEX(Data!$I$4:$AZ$108,MATCH(A$1,Data!$I$4:$I$108,0),MATCH($C25,Data!$I$4:$AZ$4,0))</f>
        <v>#N/A</v>
      </c>
      <c r="B25" s="288" t="e">
        <f>IF(INDEX(Data!$I$4:$AZ$108,MATCH(B$1,Data!$I$4:$I$108,0),MATCH($C25,Data!$I$4:$AZ$4,0))=1,1000000,IF(INDEX(Data!$I$4:$AZ$108,MATCH(B$1,Data!$I$4:$I$108,0),MATCH($C25,Data!$I$4:$AZ$4,0))=1000000,1,INDEX(Data!$I$4:$AZ$108,MATCH(B$1,Data!$I$4:$I$108,0),MATCH($C25,Data!$I$4:$AZ$4,0))))</f>
        <v>#N/A</v>
      </c>
      <c r="C25" s="288" t="e">
        <f>+VLOOKUP(E25,sample!$A$3:$B$36,2,FALSE)</f>
        <v>#N/A</v>
      </c>
      <c r="E25" s="181" t="s">
        <v>306</v>
      </c>
      <c r="F25" s="182">
        <v>198878.45577728952</v>
      </c>
      <c r="G25" s="183">
        <v>56998.971618690004</v>
      </c>
      <c r="H25" s="184">
        <v>85462.608150140004</v>
      </c>
      <c r="I25" s="185">
        <v>55506.339475150002</v>
      </c>
      <c r="J25" s="186">
        <v>3159307.1994127496</v>
      </c>
      <c r="K25" s="184">
        <v>130600</v>
      </c>
      <c r="L25" s="187">
        <v>4577.3613329999998</v>
      </c>
      <c r="M25" s="186">
        <v>556451.11435799999</v>
      </c>
      <c r="N25" s="184">
        <v>28181.844601434601</v>
      </c>
      <c r="O25" s="187">
        <v>855.18222775000004</v>
      </c>
      <c r="P25" s="186">
        <v>49210.553</v>
      </c>
      <c r="Q25" s="187">
        <v>9808.8349999999991</v>
      </c>
    </row>
    <row r="26" spans="1:17" ht="24.95" customHeight="1">
      <c r="A26" s="288">
        <f>INDEX(Data!$I$4:$AZ$108,MATCH(A$1,Data!$I$4:$I$108,0),MATCH($C26,Data!$I$4:$AZ$4,0))</f>
        <v>0.94867659599999998</v>
      </c>
      <c r="B26" s="288">
        <f>IF(INDEX(Data!$I$4:$AZ$108,MATCH(B$1,Data!$I$4:$I$108,0),MATCH($C26,Data!$I$4:$AZ$4,0))=1,1000000,IF(INDEX(Data!$I$4:$AZ$108,MATCH(B$1,Data!$I$4:$I$108,0),MATCH($C26,Data!$I$4:$AZ$4,0))=1000000,1,INDEX(Data!$I$4:$AZ$108,MATCH(B$1,Data!$I$4:$I$108,0),MATCH($C26,Data!$I$4:$AZ$4,0))))</f>
        <v>1</v>
      </c>
      <c r="C26" s="288" t="str">
        <f>+VLOOKUP(E26,sample!$A$3:$B$36,2,FALSE)</f>
        <v>UK_HSB</v>
      </c>
      <c r="E26" s="181" t="s">
        <v>270</v>
      </c>
      <c r="F26" s="182">
        <v>2679723.7473253459</v>
      </c>
      <c r="G26" s="183">
        <v>275978.09090489498</v>
      </c>
      <c r="H26" s="184">
        <v>328865.00304732501</v>
      </c>
      <c r="I26" s="185">
        <v>343689.15263055899</v>
      </c>
      <c r="J26" s="186">
        <v>73504639.543566108</v>
      </c>
      <c r="K26" s="184">
        <v>5246025.8654036</v>
      </c>
      <c r="L26" s="187">
        <v>354704.719722801</v>
      </c>
      <c r="M26" s="186">
        <v>22476199.665309582</v>
      </c>
      <c r="N26" s="184">
        <v>48417.758034271996</v>
      </c>
      <c r="O26" s="187">
        <v>14522.691713056</v>
      </c>
      <c r="P26" s="186">
        <v>1279307.3064632809</v>
      </c>
      <c r="Q26" s="187">
        <v>1254072.97649431</v>
      </c>
    </row>
    <row r="27" spans="1:17" ht="24.95" customHeight="1">
      <c r="A27" s="288">
        <f>INDEX(Data!$I$4:$AZ$108,MATCH(A$1,Data!$I$4:$I$108,0),MATCH($C27,Data!$I$4:$AZ$4,0))</f>
        <v>1</v>
      </c>
      <c r="B27" s="288">
        <f>IF(INDEX(Data!$I$4:$AZ$108,MATCH(B$1,Data!$I$4:$I$108,0),MATCH($C27,Data!$I$4:$AZ$4,0))=1,1000000,IF(INDEX(Data!$I$4:$AZ$108,MATCH(B$1,Data!$I$4:$I$108,0),MATCH($C27,Data!$I$4:$AZ$4,0))=1000000,1,INDEX(Data!$I$4:$AZ$108,MATCH(B$1,Data!$I$4:$I$108,0),MATCH($C27,Data!$I$4:$AZ$4,0))))</f>
        <v>1</v>
      </c>
      <c r="C27" s="288" t="str">
        <f>+VLOOKUP(E27,sample!$A$3:$B$36,2,FALSE)</f>
        <v>NL_ING</v>
      </c>
      <c r="E27" s="181" t="s">
        <v>272</v>
      </c>
      <c r="F27" s="182">
        <v>1163853.3999999999</v>
      </c>
      <c r="G27" s="183">
        <v>108188</v>
      </c>
      <c r="H27" s="184">
        <v>103564</v>
      </c>
      <c r="I27" s="185">
        <v>137374</v>
      </c>
      <c r="J27" s="186">
        <v>20698585.693227395</v>
      </c>
      <c r="K27" s="184">
        <v>163305</v>
      </c>
      <c r="L27" s="187">
        <v>24869</v>
      </c>
      <c r="M27" s="186">
        <v>3548041</v>
      </c>
      <c r="N27" s="184">
        <v>21129</v>
      </c>
      <c r="O27" s="187">
        <v>1603</v>
      </c>
      <c r="P27" s="186">
        <v>490600</v>
      </c>
      <c r="Q27" s="187">
        <v>436487</v>
      </c>
    </row>
    <row r="28" spans="1:17" ht="24.95" customHeight="1">
      <c r="A28" s="288">
        <f>INDEX(Data!$I$4:$AZ$108,MATCH(A$1,Data!$I$4:$I$108,0),MATCH($C28,Data!$I$4:$AZ$4,0))</f>
        <v>1</v>
      </c>
      <c r="B28" s="288">
        <f>IF(INDEX(Data!$I$4:$AZ$108,MATCH(B$1,Data!$I$4:$I$108,0),MATCH($C28,Data!$I$4:$AZ$4,0))=1,1000000,IF(INDEX(Data!$I$4:$AZ$108,MATCH(B$1,Data!$I$4:$I$108,0),MATCH($C28,Data!$I$4:$AZ$4,0))=1000000,1,INDEX(Data!$I$4:$AZ$108,MATCH(B$1,Data!$I$4:$I$108,0),MATCH($C28,Data!$I$4:$AZ$4,0))))</f>
        <v>1000</v>
      </c>
      <c r="C28" s="288" t="str">
        <f>+VLOOKUP(E28,sample!$A$3:$B$36,2,FALSE)</f>
        <v>IT_INT</v>
      </c>
      <c r="E28" s="181" t="s">
        <v>273</v>
      </c>
      <c r="F28" s="182">
        <v>695873.05279999995</v>
      </c>
      <c r="G28" s="183">
        <v>104846.25757277828</v>
      </c>
      <c r="H28" s="184">
        <v>73097.549928273671</v>
      </c>
      <c r="I28" s="185">
        <v>172045.0602267099</v>
      </c>
      <c r="J28" s="186">
        <v>10162252.837274386</v>
      </c>
      <c r="K28" s="184">
        <v>444164.58199999999</v>
      </c>
      <c r="L28" s="187">
        <v>26707.138421</v>
      </c>
      <c r="M28" s="186">
        <v>2432326.0989999999</v>
      </c>
      <c r="N28" s="184">
        <v>20124.129108237215</v>
      </c>
      <c r="O28" s="187">
        <v>6128.0609999999997</v>
      </c>
      <c r="P28" s="186">
        <v>119438</v>
      </c>
      <c r="Q28" s="187">
        <v>132198</v>
      </c>
    </row>
    <row r="29" spans="1:17" ht="24.95" customHeight="1">
      <c r="A29" s="288">
        <f>INDEX(Data!$I$4:$AZ$108,MATCH(A$1,Data!$I$4:$I$108,0),MATCH($C29,Data!$I$4:$AZ$4,0))</f>
        <v>1</v>
      </c>
      <c r="B29" s="288">
        <f>IF(INDEX(Data!$I$4:$AZ$108,MATCH(B$1,Data!$I$4:$I$108,0),MATCH($C29,Data!$I$4:$AZ$4,0))=1,1000000,IF(INDEX(Data!$I$4:$AZ$108,MATCH(B$1,Data!$I$4:$I$108,0),MATCH($C29,Data!$I$4:$AZ$4,0))=1000000,1,INDEX(Data!$I$4:$AZ$108,MATCH(B$1,Data!$I$4:$I$108,0),MATCH($C29,Data!$I$4:$AZ$4,0))))</f>
        <v>1</v>
      </c>
      <c r="C29" s="288" t="str">
        <f>+VLOOKUP(E29,sample!$A$3:$B$36,2,FALSE)</f>
        <v>BE_KBC</v>
      </c>
      <c r="E29" s="181" t="s">
        <v>275</v>
      </c>
      <c r="F29" s="182">
        <v>232376.24815421976</v>
      </c>
      <c r="G29" s="183">
        <v>26659.902213536061</v>
      </c>
      <c r="H29" s="184">
        <v>61353.295474542836</v>
      </c>
      <c r="I29" s="185">
        <v>23412.692348888115</v>
      </c>
      <c r="J29" s="186">
        <v>5024857.4784810441</v>
      </c>
      <c r="K29" s="184">
        <v>223867.77491767</v>
      </c>
      <c r="L29" s="187">
        <v>0</v>
      </c>
      <c r="M29" s="186">
        <v>462996.64077260764</v>
      </c>
      <c r="N29" s="184">
        <v>4630.1505990000005</v>
      </c>
      <c r="O29" s="187">
        <v>3884</v>
      </c>
      <c r="P29" s="186">
        <v>95622</v>
      </c>
      <c r="Q29" s="187">
        <v>92846</v>
      </c>
    </row>
    <row r="30" spans="1:17" ht="24.95" customHeight="1">
      <c r="A30" s="288">
        <f>INDEX(Data!$I$4:$AZ$108,MATCH(A$1,Data!$I$4:$I$108,0),MATCH($C30,Data!$I$4:$AZ$4,0))</f>
        <v>1</v>
      </c>
      <c r="B30" s="288">
        <f>IF(INDEX(Data!$I$4:$AZ$108,MATCH(B$1,Data!$I$4:$I$108,0),MATCH($C30,Data!$I$4:$AZ$4,0))=1,1000000,IF(INDEX(Data!$I$4:$AZ$108,MATCH(B$1,Data!$I$4:$I$108,0),MATCH($C30,Data!$I$4:$AZ$4,0))=1000000,1,INDEX(Data!$I$4:$AZ$108,MATCH(B$1,Data!$I$4:$I$108,0),MATCH($C30,Data!$I$4:$AZ$4,0))))</f>
        <v>1000</v>
      </c>
      <c r="C30" s="288" t="str">
        <f>+VLOOKUP(E30,sample!$A$3:$B$36,2,FALSE)</f>
        <v>ES_CAI</v>
      </c>
      <c r="E30" s="181" t="s">
        <v>276</v>
      </c>
      <c r="F30" s="182">
        <v>376672.80518630275</v>
      </c>
      <c r="G30" s="183">
        <v>12730.192768931034</v>
      </c>
      <c r="H30" s="184">
        <v>25678.126631172767</v>
      </c>
      <c r="I30" s="185">
        <v>77206.892144779209</v>
      </c>
      <c r="J30" s="186">
        <v>2688873.8371085892</v>
      </c>
      <c r="K30" s="184">
        <v>97896.360588489988</v>
      </c>
      <c r="L30" s="187">
        <v>103.15981500000001</v>
      </c>
      <c r="M30" s="186">
        <v>454657.52658023633</v>
      </c>
      <c r="N30" s="184">
        <v>3780.582130590476</v>
      </c>
      <c r="O30" s="187">
        <v>965.35299999999995</v>
      </c>
      <c r="P30" s="186">
        <v>13262.781000000001</v>
      </c>
      <c r="Q30" s="187">
        <v>17206.276000000002</v>
      </c>
    </row>
    <row r="31" spans="1:17" ht="24.95" customHeight="1">
      <c r="A31" s="288">
        <f>INDEX(Data!$I$4:$AZ$108,MATCH(A$1,Data!$I$4:$I$108,0),MATCH($C31,Data!$I$4:$AZ$4,0))</f>
        <v>1</v>
      </c>
      <c r="B31" s="288">
        <f>IF(INDEX(Data!$I$4:$AZ$108,MATCH(B$1,Data!$I$4:$I$108,0),MATCH($C31,Data!$I$4:$AZ$4,0))=1,1000000,IF(INDEX(Data!$I$4:$AZ$108,MATCH(B$1,Data!$I$4:$I$108,0),MATCH($C31,Data!$I$4:$AZ$4,0))=1000000,1,INDEX(Data!$I$4:$AZ$108,MATCH(B$1,Data!$I$4:$I$108,0),MATCH($C31,Data!$I$4:$AZ$4,0))))</f>
        <v>1000000</v>
      </c>
      <c r="C31" s="288" t="str">
        <f>+VLOOKUP(E31,sample!$A$3:$B$36,2,FALSE)</f>
        <v>DE_LBW</v>
      </c>
      <c r="E31" s="181" t="s">
        <v>307</v>
      </c>
      <c r="F31" s="182">
        <v>289931.27506001305</v>
      </c>
      <c r="G31" s="183">
        <v>117430.27130547</v>
      </c>
      <c r="H31" s="184">
        <v>120479.71119680001</v>
      </c>
      <c r="I31" s="185">
        <v>58651.76956991</v>
      </c>
      <c r="J31" s="186">
        <v>4461538.7374079162</v>
      </c>
      <c r="K31" s="184">
        <v>225641.50297392998</v>
      </c>
      <c r="L31" s="187">
        <v>21907.23007754</v>
      </c>
      <c r="M31" s="186">
        <v>1140472.5369997262</v>
      </c>
      <c r="N31" s="184">
        <v>26571.314690669999</v>
      </c>
      <c r="O31" s="187">
        <v>2001.7227124000001</v>
      </c>
      <c r="P31" s="186">
        <v>63439.694000000003</v>
      </c>
      <c r="Q31" s="187">
        <v>36223.531000000003</v>
      </c>
    </row>
    <row r="32" spans="1:17" ht="24.95" customHeight="1">
      <c r="A32" s="288">
        <f>INDEX(Data!$I$4:$AZ$108,MATCH(A$1,Data!$I$4:$I$108,0),MATCH($C32,Data!$I$4:$AZ$4,0))</f>
        <v>1.167978696</v>
      </c>
      <c r="B32" s="288">
        <f>IF(INDEX(Data!$I$4:$AZ$108,MATCH(B$1,Data!$I$4:$I$108,0),MATCH($C32,Data!$I$4:$AZ$4,0))=1,1000000,IF(INDEX(Data!$I$4:$AZ$108,MATCH(B$1,Data!$I$4:$I$108,0),MATCH($C32,Data!$I$4:$AZ$4,0))=1000000,1,INDEX(Data!$I$4:$AZ$108,MATCH(B$1,Data!$I$4:$I$108,0),MATCH($C32,Data!$I$4:$AZ$4,0))))</f>
        <v>1</v>
      </c>
      <c r="C32" s="288" t="str">
        <f>+VLOOKUP(E32,sample!$A$3:$B$36,2,FALSE)</f>
        <v>UK_LOY</v>
      </c>
      <c r="E32" s="181" t="s">
        <v>278</v>
      </c>
      <c r="F32" s="182">
        <v>1107113.7497601504</v>
      </c>
      <c r="G32" s="183">
        <v>38861.214519263995</v>
      </c>
      <c r="H32" s="184">
        <v>78565.926277919993</v>
      </c>
      <c r="I32" s="185">
        <v>216311.46480815997</v>
      </c>
      <c r="J32" s="186">
        <v>36204728.355816267</v>
      </c>
      <c r="K32" s="184">
        <v>13348.311716831999</v>
      </c>
      <c r="L32" s="187">
        <v>26584.927452191998</v>
      </c>
      <c r="M32" s="186">
        <v>9335566.8216338865</v>
      </c>
      <c r="N32" s="184">
        <v>2373.860571744</v>
      </c>
      <c r="O32" s="187">
        <v>6853.2545873279996</v>
      </c>
      <c r="P32" s="186">
        <v>88229.554468031987</v>
      </c>
      <c r="Q32" s="187">
        <v>143896.52068233598</v>
      </c>
    </row>
    <row r="33" spans="1:18" ht="24.95" customHeight="1">
      <c r="A33" s="288">
        <f>INDEX(Data!$I$4:$AZ$108,MATCH(A$1,Data!$I$4:$I$108,0),MATCH($C33,Data!$I$4:$AZ$4,0))</f>
        <v>1.167978696</v>
      </c>
      <c r="B33" s="288">
        <f>IF(INDEX(Data!$I$4:$AZ$108,MATCH(B$1,Data!$I$4:$I$108,0),MATCH($C33,Data!$I$4:$AZ$4,0))=1,1000000,IF(INDEX(Data!$I$4:$AZ$108,MATCH(B$1,Data!$I$4:$I$108,0),MATCH($C33,Data!$I$4:$AZ$4,0))=1000000,1,INDEX(Data!$I$4:$AZ$108,MATCH(B$1,Data!$I$4:$I$108,0),MATCH($C33,Data!$I$4:$AZ$4,0))))</f>
        <v>1</v>
      </c>
      <c r="C33" s="288" t="str">
        <f>+VLOOKUP(E33,sample!$A$3:$B$36,2,FALSE)</f>
        <v>UK_NAT</v>
      </c>
      <c r="E33" s="181" t="s">
        <v>280</v>
      </c>
      <c r="F33" s="182">
        <v>276998.62646784983</v>
      </c>
      <c r="G33" s="183">
        <v>3894.3663184894212</v>
      </c>
      <c r="H33" s="184">
        <v>8784.6331839481845</v>
      </c>
      <c r="I33" s="185">
        <v>39190.580765732397</v>
      </c>
      <c r="J33" s="186">
        <v>407980.9492353088</v>
      </c>
      <c r="K33" s="184">
        <v>0</v>
      </c>
      <c r="L33" s="187">
        <v>0</v>
      </c>
      <c r="M33" s="186">
        <v>171641.85845038004</v>
      </c>
      <c r="N33" s="184">
        <v>3604.3044898371036</v>
      </c>
      <c r="O33" s="187">
        <v>118.30259261383172</v>
      </c>
      <c r="P33" s="186">
        <v>7823.8541504639998</v>
      </c>
      <c r="Q33" s="187">
        <v>8326.458421404961</v>
      </c>
    </row>
    <row r="34" spans="1:18" ht="24.95" customHeight="1">
      <c r="A34" s="288">
        <f>INDEX(Data!$I$4:$AZ$108,MATCH(A$1,Data!$I$4:$I$108,0),MATCH($C34,Data!$I$4:$AZ$4,0))</f>
        <v>1</v>
      </c>
      <c r="B34" s="288">
        <f>IF(INDEX(Data!$I$4:$AZ$108,MATCH(B$1,Data!$I$4:$I$108,0),MATCH($C34,Data!$I$4:$AZ$4,0))=1,1000000,IF(INDEX(Data!$I$4:$AZ$108,MATCH(B$1,Data!$I$4:$I$108,0),MATCH($C34,Data!$I$4:$AZ$4,0))=1000000,1,INDEX(Data!$I$4:$AZ$108,MATCH(B$1,Data!$I$4:$I$108,0),MATCH($C34,Data!$I$4:$AZ$4,0))))</f>
        <v>1000</v>
      </c>
      <c r="C34" s="288" t="str">
        <f>+VLOOKUP(E34,sample!$A$3:$B$36,2,FALSE)</f>
        <v>SE_NOR</v>
      </c>
      <c r="E34" s="181" t="s">
        <v>282</v>
      </c>
      <c r="F34" s="182">
        <v>654514.6</v>
      </c>
      <c r="G34" s="183">
        <v>105788</v>
      </c>
      <c r="H34" s="184">
        <v>60002</v>
      </c>
      <c r="I34" s="185">
        <v>241255</v>
      </c>
      <c r="J34" s="186">
        <v>29011786.181709673</v>
      </c>
      <c r="K34" s="184">
        <v>614800</v>
      </c>
      <c r="L34" s="187">
        <v>53975</v>
      </c>
      <c r="M34" s="186">
        <v>6375089</v>
      </c>
      <c r="N34" s="184">
        <v>39204</v>
      </c>
      <c r="O34" s="187">
        <v>2764</v>
      </c>
      <c r="P34" s="186">
        <v>395086</v>
      </c>
      <c r="Q34" s="187">
        <v>393005</v>
      </c>
    </row>
    <row r="35" spans="1:18" ht="24.95" customHeight="1">
      <c r="A35" s="288" t="e">
        <f>INDEX(Data!$I$4:$AZ$108,MATCH(A$1,Data!$I$4:$I$108,0),MATCH($C35,Data!$I$4:$AZ$4,0))</f>
        <v>#N/A</v>
      </c>
      <c r="B35" s="288" t="e">
        <f>IF(INDEX(Data!$I$4:$AZ$108,MATCH(B$1,Data!$I$4:$I$108,0),MATCH($C35,Data!$I$4:$AZ$4,0))=1,1000000,IF(INDEX(Data!$I$4:$AZ$108,MATCH(B$1,Data!$I$4:$I$108,0),MATCH($C35,Data!$I$4:$AZ$4,0))=1000000,1,INDEX(Data!$I$4:$AZ$108,MATCH(B$1,Data!$I$4:$I$108,0),MATCH($C35,Data!$I$4:$AZ$4,0))))</f>
        <v>#N/A</v>
      </c>
      <c r="C35" s="288" t="e">
        <f>+VLOOKUP(E35,sample!$A$3:$B$36,2,FALSE)</f>
        <v>#N/A</v>
      </c>
      <c r="E35" s="181" t="s">
        <v>309</v>
      </c>
      <c r="F35" s="182">
        <v>215609.09340000001</v>
      </c>
      <c r="G35" s="183">
        <v>64527.695</v>
      </c>
      <c r="H35" s="184">
        <v>76319.760999999999</v>
      </c>
      <c r="I35" s="185">
        <v>47393.875999999997</v>
      </c>
      <c r="J35" s="186">
        <v>710414.27243280178</v>
      </c>
      <c r="K35" s="184">
        <v>69023.760999999999</v>
      </c>
      <c r="L35" s="187">
        <v>6886.08</v>
      </c>
      <c r="M35" s="186">
        <v>318932.28899999999</v>
      </c>
      <c r="N35" s="184">
        <v>21122.29</v>
      </c>
      <c r="O35" s="187">
        <v>563.02599999999995</v>
      </c>
      <c r="P35" s="186">
        <v>61637.913999999997</v>
      </c>
      <c r="Q35" s="187">
        <v>43142.391000000003</v>
      </c>
    </row>
    <row r="36" spans="1:18" ht="24.95" customHeight="1">
      <c r="A36" s="288">
        <f>INDEX(Data!$I$4:$AZ$108,MATCH(A$1,Data!$I$4:$I$108,0),MATCH($C36,Data!$I$4:$AZ$4,0))</f>
        <v>1</v>
      </c>
      <c r="B36" s="288">
        <f>IF(INDEX(Data!$I$4:$AZ$108,MATCH(B$1,Data!$I$4:$I$108,0),MATCH($C36,Data!$I$4:$AZ$4,0))=1,1000000,IF(INDEX(Data!$I$4:$AZ$108,MATCH(B$1,Data!$I$4:$I$108,0),MATCH($C36,Data!$I$4:$AZ$4,0))=1000000,1,INDEX(Data!$I$4:$AZ$108,MATCH(B$1,Data!$I$4:$I$108,0),MATCH($C36,Data!$I$4:$AZ$4,0))))</f>
        <v>1</v>
      </c>
      <c r="C36" s="288" t="str">
        <f>+VLOOKUP(E36,sample!$A$3:$B$36,2,FALSE)</f>
        <v>NL_RAB</v>
      </c>
      <c r="E36" s="181" t="s">
        <v>284</v>
      </c>
      <c r="F36" s="182">
        <v>728314.7</v>
      </c>
      <c r="G36" s="183">
        <v>34512</v>
      </c>
      <c r="H36" s="184">
        <v>45074</v>
      </c>
      <c r="I36" s="185">
        <v>201592</v>
      </c>
      <c r="J36" s="186">
        <v>13311174.541917887</v>
      </c>
      <c r="K36" s="184">
        <v>211</v>
      </c>
      <c r="L36" s="187">
        <v>109089</v>
      </c>
      <c r="M36" s="186">
        <v>2638888.8259999999</v>
      </c>
      <c r="N36" s="184">
        <v>1120</v>
      </c>
      <c r="O36" s="187">
        <v>3976</v>
      </c>
      <c r="P36" s="186">
        <v>232257</v>
      </c>
      <c r="Q36" s="187">
        <v>77817</v>
      </c>
    </row>
    <row r="37" spans="1:18" ht="24.95" customHeight="1">
      <c r="A37" s="288">
        <f>INDEX(Data!$I$4:$AZ$108,MATCH(A$1,Data!$I$4:$I$108,0),MATCH($C37,Data!$I$4:$AZ$4,0))</f>
        <v>1.167978696</v>
      </c>
      <c r="B37" s="288">
        <f>IF(INDEX(Data!$I$4:$AZ$108,MATCH(B$1,Data!$I$4:$I$108,0),MATCH($C37,Data!$I$4:$AZ$4,0))=1,1000000,IF(INDEX(Data!$I$4:$AZ$108,MATCH(B$1,Data!$I$4:$I$108,0),MATCH($C37,Data!$I$4:$AZ$4,0))=1000000,1,INDEX(Data!$I$4:$AZ$108,MATCH(B$1,Data!$I$4:$I$108,0),MATCH($C37,Data!$I$4:$AZ$4,0))))</f>
        <v>1</v>
      </c>
      <c r="C37" s="288" t="str">
        <f>+VLOOKUP(E37,sample!$A$3:$B$36,2,FALSE)</f>
        <v>UK_RBS</v>
      </c>
      <c r="E37" s="181" t="s">
        <v>286</v>
      </c>
      <c r="F37" s="182">
        <v>1410546.7962546141</v>
      </c>
      <c r="G37" s="183">
        <v>198053.66535398399</v>
      </c>
      <c r="H37" s="184">
        <v>203226.34477180798</v>
      </c>
      <c r="I37" s="185">
        <v>135289.51079971198</v>
      </c>
      <c r="J37" s="186">
        <v>50421669.428470828</v>
      </c>
      <c r="K37" s="184">
        <v>141047.63122387198</v>
      </c>
      <c r="L37" s="187">
        <v>123200.66756361599</v>
      </c>
      <c r="M37" s="186">
        <v>38224419.038687997</v>
      </c>
      <c r="N37" s="184">
        <v>30842.213366687996</v>
      </c>
      <c r="O37" s="187">
        <v>6813.454869792</v>
      </c>
      <c r="P37" s="186">
        <v>472797.53481427196</v>
      </c>
      <c r="Q37" s="187">
        <v>349138.52856806398</v>
      </c>
    </row>
    <row r="38" spans="1:18" ht="24.95" customHeight="1">
      <c r="A38" s="288">
        <f>INDEX(Data!$I$4:$AZ$108,MATCH(A$1,Data!$I$4:$I$108,0),MATCH($C38,Data!$I$4:$AZ$4,0))</f>
        <v>1</v>
      </c>
      <c r="B38" s="288">
        <f>IF(INDEX(Data!$I$4:$AZ$108,MATCH(B$1,Data!$I$4:$I$108,0),MATCH($C38,Data!$I$4:$AZ$4,0))=1,1000000,IF(INDEX(Data!$I$4:$AZ$108,MATCH(B$1,Data!$I$4:$I$108,0),MATCH($C38,Data!$I$4:$AZ$4,0))=1000000,1,INDEX(Data!$I$4:$AZ$108,MATCH(B$1,Data!$I$4:$I$108,0),MATCH($C38,Data!$I$4:$AZ$4,0))))</f>
        <v>1</v>
      </c>
      <c r="C38" s="288" t="str">
        <f>+VLOOKUP(E38,sample!$A$3:$B$36,2,FALSE)</f>
        <v>ES_SAN</v>
      </c>
      <c r="E38" s="181" t="s">
        <v>287</v>
      </c>
      <c r="F38" s="182">
        <v>1455593.2001382192</v>
      </c>
      <c r="G38" s="183">
        <v>137532.72200000001</v>
      </c>
      <c r="H38" s="184">
        <v>223168.53481087001</v>
      </c>
      <c r="I38" s="185">
        <v>318504.31018091686</v>
      </c>
      <c r="J38" s="186">
        <v>13052266.064437566</v>
      </c>
      <c r="K38" s="184">
        <v>943103.88758771843</v>
      </c>
      <c r="L38" s="187">
        <v>29593.583868631933</v>
      </c>
      <c r="M38" s="186">
        <v>4117354</v>
      </c>
      <c r="N38" s="184">
        <v>43702.820613224219</v>
      </c>
      <c r="O38" s="187">
        <v>2557.0740000000001</v>
      </c>
      <c r="P38" s="186">
        <v>826402.72537700005</v>
      </c>
      <c r="Q38" s="187">
        <v>724955.59763649991</v>
      </c>
    </row>
    <row r="39" spans="1:18" ht="24.95" customHeight="1">
      <c r="A39" s="288">
        <f>INDEX(Data!$I$4:$AZ$108,MATCH(A$1,Data!$I$4:$I$108,0),MATCH($C39,Data!$I$4:$AZ$4,0))</f>
        <v>0.104684638</v>
      </c>
      <c r="B39" s="288">
        <f>IF(INDEX(Data!$I$4:$AZ$108,MATCH(B$1,Data!$I$4:$I$108,0),MATCH($C39,Data!$I$4:$AZ$4,0))=1,1000000,IF(INDEX(Data!$I$4:$AZ$108,MATCH(B$1,Data!$I$4:$I$108,0),MATCH($C39,Data!$I$4:$AZ$4,0))=1000000,1,INDEX(Data!$I$4:$AZ$108,MATCH(B$1,Data!$I$4:$I$108,0),MATCH($C39,Data!$I$4:$AZ$4,0))))</f>
        <v>1000</v>
      </c>
      <c r="C39" s="288" t="str">
        <f>+VLOOKUP(E39,sample!$A$3:$B$36,2,FALSE)</f>
        <v>SE_SEB</v>
      </c>
      <c r="E39" s="181" t="s">
        <v>289</v>
      </c>
      <c r="F39" s="182">
        <v>310460.43219021655</v>
      </c>
      <c r="G39" s="183">
        <v>35795.003894020934</v>
      </c>
      <c r="H39" s="184">
        <v>48244.555206894518</v>
      </c>
      <c r="I39" s="185">
        <v>100962.18948681638</v>
      </c>
      <c r="J39" s="186">
        <v>5680476.1497458341</v>
      </c>
      <c r="K39" s="184">
        <v>720004.25761700002</v>
      </c>
      <c r="L39" s="187">
        <v>18181.296075473369</v>
      </c>
      <c r="M39" s="186">
        <v>1442570.1605512791</v>
      </c>
      <c r="N39" s="184">
        <v>17091.223869399295</v>
      </c>
      <c r="O39" s="187">
        <v>3552.4326583120005</v>
      </c>
      <c r="P39" s="186">
        <v>94979.490553187614</v>
      </c>
      <c r="Q39" s="187">
        <v>110347.86992241097</v>
      </c>
      <c r="R39" s="188"/>
    </row>
    <row r="40" spans="1:18" ht="24.95" customHeight="1">
      <c r="A40" s="288">
        <f>INDEX(Data!$I$4:$AZ$108,MATCH(A$1,Data!$I$4:$I$108,0),MATCH($C40,Data!$I$4:$AZ$4,0))</f>
        <v>1</v>
      </c>
      <c r="B40" s="288">
        <f>IF(INDEX(Data!$I$4:$AZ$108,MATCH(B$1,Data!$I$4:$I$108,0),MATCH($C40,Data!$I$4:$AZ$4,0))=1,1000000,IF(INDEX(Data!$I$4:$AZ$108,MATCH(B$1,Data!$I$4:$I$108,0),MATCH($C40,Data!$I$4:$AZ$4,0))=1000000,1,INDEX(Data!$I$4:$AZ$108,MATCH(B$1,Data!$I$4:$I$108,0),MATCH($C40,Data!$I$4:$AZ$4,0))))</f>
        <v>1000000</v>
      </c>
      <c r="C40" s="288" t="str">
        <f>+VLOOKUP(E40,sample!$A$3:$B$36,2,FALSE)</f>
        <v>FR_SOC</v>
      </c>
      <c r="E40" s="181" t="s">
        <v>290</v>
      </c>
      <c r="F40" s="182">
        <v>1409198.164715013</v>
      </c>
      <c r="G40" s="183">
        <v>122442.22911711401</v>
      </c>
      <c r="H40" s="184">
        <v>176915.7925237384</v>
      </c>
      <c r="I40" s="185">
        <v>200579.04623444</v>
      </c>
      <c r="J40" s="186">
        <v>27650483.686409906</v>
      </c>
      <c r="K40" s="184">
        <v>3854000</v>
      </c>
      <c r="L40" s="187">
        <v>94506.545167597549</v>
      </c>
      <c r="M40" s="186">
        <v>18527798.598182</v>
      </c>
      <c r="N40" s="184">
        <v>108455.04863234995</v>
      </c>
      <c r="O40" s="187">
        <v>7166.2195670000001</v>
      </c>
      <c r="P40" s="186">
        <v>426598.77270700003</v>
      </c>
      <c r="Q40" s="187">
        <v>336572.96614099998</v>
      </c>
      <c r="R40" s="188"/>
    </row>
    <row r="41" spans="1:18" ht="24.95" customHeight="1">
      <c r="A41" s="288">
        <f>INDEX(Data!$I$4:$AZ$108,MATCH(A$1,Data!$I$4:$I$108,0),MATCH($C41,Data!$I$4:$AZ$4,0))</f>
        <v>0.94867659599999998</v>
      </c>
      <c r="B41" s="288">
        <f>IF(INDEX(Data!$I$4:$AZ$108,MATCH(B$1,Data!$I$4:$I$108,0),MATCH($C41,Data!$I$4:$AZ$4,0))=1,1000000,IF(INDEX(Data!$I$4:$AZ$108,MATCH(B$1,Data!$I$4:$I$108,0),MATCH($C41,Data!$I$4:$AZ$4,0))=1000000,1,INDEX(Data!$I$4:$AZ$108,MATCH(B$1,Data!$I$4:$I$108,0),MATCH($C41,Data!$I$4:$AZ$4,0))))</f>
        <v>1</v>
      </c>
      <c r="C41" s="288" t="str">
        <f>+VLOOKUP(E41,sample!$A$3:$B$36,2,FALSE)</f>
        <v>UK_STC</v>
      </c>
      <c r="E41" s="181" t="s">
        <v>292</v>
      </c>
      <c r="F41" s="182">
        <v>714448.48372563068</v>
      </c>
      <c r="G41" s="183">
        <v>161793.00428011807</v>
      </c>
      <c r="H41" s="184">
        <v>149839.63625494618</v>
      </c>
      <c r="I41" s="185">
        <v>118884.71505245578</v>
      </c>
      <c r="J41" s="186">
        <v>26296209.58568304</v>
      </c>
      <c r="K41" s="184">
        <v>752318.69072925544</v>
      </c>
      <c r="L41" s="187">
        <v>40209.381454924427</v>
      </c>
      <c r="M41" s="186">
        <v>5885030.8900211276</v>
      </c>
      <c r="N41" s="184">
        <v>46676.288632198208</v>
      </c>
      <c r="O41" s="187">
        <v>3073.0582339729999</v>
      </c>
      <c r="P41" s="186">
        <v>454535.04676393297</v>
      </c>
      <c r="Q41" s="187">
        <v>439149.98786487599</v>
      </c>
    </row>
    <row r="42" spans="1:18" ht="24.95" customHeight="1">
      <c r="A42" s="288">
        <f>INDEX(Data!$I$4:$AZ$108,MATCH(A$1,Data!$I$4:$I$108,0),MATCH($C42,Data!$I$4:$AZ$4,0))</f>
        <v>0.104684638</v>
      </c>
      <c r="B42" s="288">
        <f>IF(INDEX(Data!$I$4:$AZ$108,MATCH(B$1,Data!$I$4:$I$108,0),MATCH($C42,Data!$I$4:$AZ$4,0))=1,1000000,IF(INDEX(Data!$I$4:$AZ$108,MATCH(B$1,Data!$I$4:$I$108,0),MATCH($C42,Data!$I$4:$AZ$4,0))=1000000,1,INDEX(Data!$I$4:$AZ$108,MATCH(B$1,Data!$I$4:$I$108,0),MATCH($C42,Data!$I$4:$AZ$4,0))))</f>
        <v>1000</v>
      </c>
      <c r="C42" s="288" t="str">
        <f>+VLOOKUP(E42,sample!$A$3:$B$36,2,FALSE)</f>
        <v>SE_SWE</v>
      </c>
      <c r="E42" s="181" t="s">
        <v>294</v>
      </c>
      <c r="F42" s="218">
        <v>248499.67050661848</v>
      </c>
      <c r="G42" s="219">
        <v>23540.558791843468</v>
      </c>
      <c r="H42" s="220">
        <v>23949.048730664483</v>
      </c>
      <c r="I42" s="221">
        <v>114656.00504041764</v>
      </c>
      <c r="J42" s="222">
        <v>3133545.6692732708</v>
      </c>
      <c r="K42" s="220">
        <v>147543.07519630971</v>
      </c>
      <c r="L42" s="223">
        <v>61.626743244739998</v>
      </c>
      <c r="M42" s="222">
        <v>921549.82982009253</v>
      </c>
      <c r="N42" s="220">
        <v>4330.2219685577247</v>
      </c>
      <c r="O42" s="223">
        <v>16.821036921999998</v>
      </c>
      <c r="P42" s="222">
        <v>21851.497684555565</v>
      </c>
      <c r="Q42" s="223">
        <v>90822.814539038794</v>
      </c>
    </row>
    <row r="43" spans="1:18" ht="24.95" customHeight="1" thickBot="1">
      <c r="A43" s="288" t="e">
        <f>INDEX(Data!$I$4:$AZ$108,MATCH(A$1,Data!$I$4:$I$108,0),MATCH($C43,Data!$I$4:$AZ$4,0))</f>
        <v>#N/A</v>
      </c>
      <c r="B43" s="288" t="e">
        <f>IF(INDEX(Data!$I$4:$AZ$108,MATCH(B$1,Data!$I$4:$I$108,0),MATCH($C43,Data!$I$4:$AZ$4,0))=1,1000000,IF(INDEX(Data!$I$4:$AZ$108,MATCH(B$1,Data!$I$4:$I$108,0),MATCH($C43,Data!$I$4:$AZ$4,0))=1000000,1,INDEX(Data!$I$4:$AZ$108,MATCH(B$1,Data!$I$4:$I$108,0),MATCH($C43,Data!$I$4:$AZ$4,0))))</f>
        <v>#N/A</v>
      </c>
      <c r="C43" s="288" t="e">
        <f>+VLOOKUP(E43,sample!$A$3:$B$36,2,FALSE)</f>
        <v>#N/A</v>
      </c>
      <c r="E43" s="181" t="s">
        <v>296</v>
      </c>
      <c r="F43" s="212">
        <v>1034420.94818684</v>
      </c>
      <c r="G43" s="213">
        <v>151185.36062522</v>
      </c>
      <c r="H43" s="214">
        <v>214723.14511478</v>
      </c>
      <c r="I43" s="215">
        <v>186115.18783683999</v>
      </c>
      <c r="J43" s="216">
        <v>9690155.4469751362</v>
      </c>
      <c r="K43" s="214">
        <v>265045.34399999998</v>
      </c>
      <c r="L43" s="217">
        <v>71933.078800000003</v>
      </c>
      <c r="M43" s="216">
        <v>2498951.4819999998</v>
      </c>
      <c r="N43" s="214">
        <v>42445.004999999997</v>
      </c>
      <c r="O43" s="217">
        <v>6919.402</v>
      </c>
      <c r="P43" s="216">
        <v>438079.739</v>
      </c>
      <c r="Q43" s="217">
        <v>642944.19363373693</v>
      </c>
    </row>
    <row r="44" spans="1:18">
      <c r="F44" s="189"/>
      <c r="G44" s="190"/>
      <c r="H44" s="188"/>
      <c r="I44" s="188"/>
      <c r="J44" s="188"/>
      <c r="K44" s="188"/>
      <c r="L44" s="188"/>
      <c r="M44" s="188"/>
      <c r="N44" s="188"/>
      <c r="O44" s="188"/>
      <c r="P44" s="188"/>
      <c r="Q44" s="188"/>
    </row>
    <row r="45" spans="1:18">
      <c r="F45" s="189"/>
      <c r="G45" s="190"/>
      <c r="H45" s="188"/>
      <c r="I45" s="188"/>
      <c r="J45" s="188"/>
      <c r="K45" s="188"/>
      <c r="L45" s="188"/>
      <c r="M45" s="188"/>
      <c r="N45" s="188"/>
      <c r="O45" s="188"/>
      <c r="P45" s="191" t="s">
        <v>330</v>
      </c>
      <c r="Q45" s="192">
        <f ca="1">+NOW()</f>
        <v>42986.480772222225</v>
      </c>
    </row>
    <row r="46" spans="1:18">
      <c r="F46" s="189"/>
      <c r="G46" s="190"/>
      <c r="H46" s="188"/>
      <c r="I46" s="188"/>
      <c r="J46" s="188"/>
      <c r="K46" s="188"/>
      <c r="L46" s="188"/>
      <c r="M46" s="188"/>
      <c r="N46" s="188"/>
      <c r="O46" s="188"/>
      <c r="P46" s="188"/>
      <c r="Q46" s="188"/>
    </row>
    <row r="47" spans="1:18">
      <c r="F47" s="189"/>
      <c r="G47" s="190"/>
      <c r="H47" s="188"/>
      <c r="I47" s="188"/>
      <c r="J47" s="188"/>
      <c r="K47" s="188"/>
      <c r="L47" s="188"/>
      <c r="M47" s="188"/>
      <c r="N47" s="188"/>
      <c r="O47" s="188"/>
      <c r="P47" s="188"/>
      <c r="Q47" s="188"/>
    </row>
    <row r="48" spans="1:18">
      <c r="F48" s="189"/>
      <c r="G48" s="190"/>
      <c r="H48" s="188"/>
      <c r="I48" s="188"/>
      <c r="J48" s="188"/>
      <c r="K48" s="188"/>
      <c r="L48" s="188"/>
      <c r="M48" s="188"/>
      <c r="N48" s="188"/>
      <c r="O48" s="188"/>
      <c r="P48" s="188"/>
      <c r="Q48" s="188"/>
    </row>
    <row r="49" spans="6:17">
      <c r="F49" s="189"/>
      <c r="G49" s="190"/>
      <c r="H49" s="188"/>
      <c r="I49" s="188"/>
      <c r="J49" s="188"/>
      <c r="K49" s="188"/>
      <c r="L49" s="188"/>
      <c r="M49" s="188"/>
      <c r="N49" s="188"/>
      <c r="O49" s="188"/>
      <c r="P49" s="188"/>
      <c r="Q49" s="188"/>
    </row>
    <row r="50" spans="6:17">
      <c r="F50" s="189"/>
      <c r="G50" s="190"/>
      <c r="H50" s="188"/>
      <c r="I50" s="188"/>
      <c r="J50" s="188"/>
      <c r="K50" s="188"/>
      <c r="L50" s="188"/>
      <c r="M50" s="188"/>
      <c r="N50" s="188"/>
      <c r="O50" s="188"/>
      <c r="P50" s="188"/>
      <c r="Q50" s="188"/>
    </row>
    <row r="51" spans="6:17">
      <c r="F51" s="189"/>
      <c r="G51" s="190"/>
      <c r="H51" s="188"/>
      <c r="I51" s="188"/>
      <c r="J51" s="188"/>
      <c r="K51" s="188"/>
      <c r="L51" s="188"/>
      <c r="M51" s="188"/>
      <c r="N51" s="188"/>
      <c r="O51" s="188"/>
      <c r="P51" s="188"/>
      <c r="Q51" s="188"/>
    </row>
    <row r="52" spans="6:17" ht="15.75" customHeight="1"/>
    <row r="53" spans="6:17" ht="15.75" customHeight="1"/>
    <row r="54" spans="6:17" ht="15.75" customHeight="1"/>
    <row r="55" spans="6:17" ht="15.75" customHeight="1"/>
    <row r="56" spans="6:17" ht="15.75" customHeight="1"/>
    <row r="57" spans="6:17" ht="15.75" customHeight="1"/>
    <row r="58" spans="6:17" ht="15.75" customHeight="1"/>
    <row r="59" spans="6:17" ht="15.75" customHeight="1"/>
    <row r="60" spans="6:17" ht="15.75" customHeight="1"/>
    <row r="61" spans="6:17" ht="15.75" customHeight="1"/>
    <row r="62" spans="6:17" ht="15.75" customHeight="1"/>
    <row r="63" spans="6:17" ht="15.75" customHeight="1"/>
  </sheetData>
  <sheetProtection password="ED2F" sheet="1" objects="1" scenarios="1"/>
  <sortState ref="E7:E43">
    <sortCondition ref="E7"/>
  </sortState>
  <mergeCells count="7">
    <mergeCell ref="F5:Q5"/>
    <mergeCell ref="F2:Q2"/>
    <mergeCell ref="F3:Q3"/>
    <mergeCell ref="G4:I4"/>
    <mergeCell ref="J4:L4"/>
    <mergeCell ref="M4:O4"/>
    <mergeCell ref="P4:Q4"/>
  </mergeCells>
  <printOptions horizontalCentered="1"/>
  <pageMargins left="0.15748031496062992" right="0.15748031496062992" top="0.55118110236220474" bottom="0.55118110236220474" header="0.23622047244094491" footer="0.23622047244094491"/>
  <pageSetup paperSize="9" scale="40" orientation="landscape" r:id="rId1"/>
  <headerFooter>
    <oddFooter>&amp;LEuropean Banking Authority&amp;CMinimum level of disclosure, as prescribed by the BCBS documents and methodology - 12 Indicators for assessing systemic importance&amp;REnd-2016 G-SII disclosure exercise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7" tint="0.79998168889431442"/>
  </sheetPr>
  <dimension ref="A1:U62"/>
  <sheetViews>
    <sheetView showGridLines="0" zoomScale="70" zoomScaleNormal="70" workbookViewId="0">
      <pane xSplit="5" ySplit="6" topLeftCell="F7" activePane="bottomRight" state="frozen"/>
      <selection activeCell="E1" sqref="E1"/>
      <selection pane="topRight" activeCell="E1" sqref="E1"/>
      <selection pane="bottomLeft" activeCell="E1" sqref="E1"/>
      <selection pane="bottomRight" activeCell="G17" sqref="G17"/>
    </sheetView>
  </sheetViews>
  <sheetFormatPr defaultColWidth="0" defaultRowHeight="15.75" customHeight="1" zeroHeight="1"/>
  <cols>
    <col min="1" max="4" width="10.7109375" style="224" hidden="1" customWidth="1"/>
    <col min="5" max="5" width="38.7109375" style="225" customWidth="1"/>
    <col min="6" max="6" width="20.7109375" style="224" customWidth="1"/>
    <col min="7" max="7" width="20.7109375" style="277" customWidth="1"/>
    <col min="8" max="17" width="20.7109375" style="224" customWidth="1"/>
    <col min="18" max="18" width="4.7109375" style="224" customWidth="1"/>
    <col min="19" max="21" width="9.140625" style="224" customWidth="1"/>
    <col min="22" max="16384" width="9.140625" style="224" hidden="1"/>
  </cols>
  <sheetData>
    <row r="1" spans="5:17" ht="15.75" customHeight="1">
      <c r="F1" s="226" t="s">
        <v>385</v>
      </c>
      <c r="G1" s="227" t="s">
        <v>31</v>
      </c>
      <c r="H1" s="226" t="s">
        <v>386</v>
      </c>
      <c r="I1" s="226" t="s">
        <v>387</v>
      </c>
      <c r="J1" s="226" t="s">
        <v>388</v>
      </c>
      <c r="K1" s="226" t="s">
        <v>389</v>
      </c>
      <c r="L1" s="226" t="s">
        <v>390</v>
      </c>
      <c r="M1" s="226" t="s">
        <v>81</v>
      </c>
      <c r="N1" s="226" t="s">
        <v>391</v>
      </c>
      <c r="O1" s="226" t="s">
        <v>89</v>
      </c>
      <c r="P1" s="226" t="s">
        <v>392</v>
      </c>
      <c r="Q1" s="226" t="s">
        <v>393</v>
      </c>
    </row>
    <row r="2" spans="5:17" s="228" customFormat="1" ht="24" customHeight="1" thickBot="1">
      <c r="E2" s="229"/>
      <c r="F2" s="489" t="s">
        <v>542</v>
      </c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</row>
    <row r="3" spans="5:17" s="230" customFormat="1" ht="24" customHeight="1">
      <c r="E3" s="231" t="s">
        <v>311</v>
      </c>
      <c r="F3" s="490" t="s">
        <v>312</v>
      </c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2"/>
    </row>
    <row r="4" spans="5:17" s="232" customFormat="1" ht="18.75">
      <c r="E4" s="233"/>
      <c r="F4" s="234" t="s">
        <v>313</v>
      </c>
      <c r="G4" s="493" t="s">
        <v>314</v>
      </c>
      <c r="H4" s="493"/>
      <c r="I4" s="493"/>
      <c r="J4" s="494" t="s">
        <v>315</v>
      </c>
      <c r="K4" s="494"/>
      <c r="L4" s="494"/>
      <c r="M4" s="495" t="s">
        <v>316</v>
      </c>
      <c r="N4" s="495"/>
      <c r="O4" s="495"/>
      <c r="P4" s="496" t="s">
        <v>317</v>
      </c>
      <c r="Q4" s="496"/>
    </row>
    <row r="5" spans="5:17" s="232" customFormat="1" ht="18.75">
      <c r="E5" s="233"/>
      <c r="F5" s="486" t="s">
        <v>318</v>
      </c>
      <c r="G5" s="487"/>
      <c r="H5" s="487"/>
      <c r="I5" s="487"/>
      <c r="J5" s="487"/>
      <c r="K5" s="487"/>
      <c r="L5" s="487"/>
      <c r="M5" s="487"/>
      <c r="N5" s="487"/>
      <c r="O5" s="487"/>
      <c r="P5" s="487"/>
      <c r="Q5" s="488"/>
    </row>
    <row r="6" spans="5:17" ht="110.25" customHeight="1" thickBot="1">
      <c r="E6" s="235" t="s">
        <v>319</v>
      </c>
      <c r="F6" s="236" t="s">
        <v>394</v>
      </c>
      <c r="G6" s="237" t="s">
        <v>320</v>
      </c>
      <c r="H6" s="238" t="s">
        <v>321</v>
      </c>
      <c r="I6" s="239" t="s">
        <v>322</v>
      </c>
      <c r="J6" s="240" t="s">
        <v>323</v>
      </c>
      <c r="K6" s="241" t="s">
        <v>324</v>
      </c>
      <c r="L6" s="242" t="s">
        <v>325</v>
      </c>
      <c r="M6" s="243" t="s">
        <v>395</v>
      </c>
      <c r="N6" s="244" t="s">
        <v>326</v>
      </c>
      <c r="O6" s="245" t="s">
        <v>327</v>
      </c>
      <c r="P6" s="246" t="s">
        <v>328</v>
      </c>
      <c r="Q6" s="247" t="s">
        <v>329</v>
      </c>
    </row>
    <row r="7" spans="5:17" s="228" customFormat="1" ht="24.95" customHeight="1">
      <c r="E7" s="248" t="s">
        <v>244</v>
      </c>
      <c r="F7" s="249">
        <v>421707.62530000001</v>
      </c>
      <c r="G7" s="250">
        <v>52974.052000000003</v>
      </c>
      <c r="H7" s="251">
        <v>44558.413326000002</v>
      </c>
      <c r="I7" s="252">
        <v>84892</v>
      </c>
      <c r="J7" s="253">
        <v>574979.28140841157</v>
      </c>
      <c r="K7" s="251">
        <v>112395.912</v>
      </c>
      <c r="L7" s="254">
        <v>4056.2559999999999</v>
      </c>
      <c r="M7" s="253">
        <v>947002</v>
      </c>
      <c r="N7" s="251">
        <v>1125</v>
      </c>
      <c r="O7" s="254">
        <v>1321</v>
      </c>
      <c r="P7" s="253">
        <v>94970.361000000004</v>
      </c>
      <c r="Q7" s="254">
        <v>117309.071</v>
      </c>
    </row>
    <row r="8" spans="5:17" s="228" customFormat="1" ht="24.95" customHeight="1">
      <c r="E8" s="248" t="s">
        <v>246</v>
      </c>
      <c r="F8" s="255">
        <v>211182.77753939002</v>
      </c>
      <c r="G8" s="256">
        <v>35384.270932019994</v>
      </c>
      <c r="H8" s="257">
        <v>37948.175392129997</v>
      </c>
      <c r="I8" s="258">
        <v>47116.872058269997</v>
      </c>
      <c r="J8" s="259">
        <v>784561.17113762209</v>
      </c>
      <c r="K8" s="257">
        <v>117544.511</v>
      </c>
      <c r="L8" s="260">
        <v>12437.833000000001</v>
      </c>
      <c r="M8" s="259">
        <v>332319.99113214749</v>
      </c>
      <c r="N8" s="257">
        <v>690.11800000000005</v>
      </c>
      <c r="O8" s="260">
        <v>690.60599999999999</v>
      </c>
      <c r="P8" s="259">
        <v>8804.1662390000001</v>
      </c>
      <c r="Q8" s="260">
        <v>23336.519476000001</v>
      </c>
    </row>
    <row r="9" spans="5:17" s="228" customFormat="1" ht="24.95" customHeight="1">
      <c r="E9" s="248" t="s">
        <v>247</v>
      </c>
      <c r="F9" s="255">
        <v>212493.35845458001</v>
      </c>
      <c r="G9" s="256">
        <v>22171.210999999999</v>
      </c>
      <c r="H9" s="257">
        <v>17026.074000000001</v>
      </c>
      <c r="I9" s="258">
        <v>10171.342000000001</v>
      </c>
      <c r="J9" s="259">
        <v>442880.09</v>
      </c>
      <c r="K9" s="257">
        <v>135100</v>
      </c>
      <c r="L9" s="260">
        <v>0</v>
      </c>
      <c r="M9" s="259">
        <v>40567.942000000003</v>
      </c>
      <c r="N9" s="257">
        <v>7736.0259999999998</v>
      </c>
      <c r="O9" s="260">
        <v>126.63200000000001</v>
      </c>
      <c r="P9" s="259">
        <v>557.88599999999997</v>
      </c>
      <c r="Q9" s="260">
        <v>557.88599999999997</v>
      </c>
    </row>
    <row r="10" spans="5:17" s="228" customFormat="1" ht="24.95" customHeight="1">
      <c r="E10" s="248" t="s">
        <v>249</v>
      </c>
      <c r="F10" s="261">
        <v>1962639.6087325828</v>
      </c>
      <c r="G10" s="262">
        <v>259692.13215846021</v>
      </c>
      <c r="H10" s="263">
        <v>162232.76437657161</v>
      </c>
      <c r="I10" s="264">
        <v>243855.46774988642</v>
      </c>
      <c r="J10" s="265">
        <v>39112492.711110696</v>
      </c>
      <c r="K10" s="263">
        <v>236255.74323479238</v>
      </c>
      <c r="L10" s="266">
        <v>312619.73914791254</v>
      </c>
      <c r="M10" s="265">
        <v>48244294.101830177</v>
      </c>
      <c r="N10" s="263">
        <v>157026.508307816</v>
      </c>
      <c r="O10" s="266">
        <v>39479.758054621394</v>
      </c>
      <c r="P10" s="265">
        <v>701445.36391244002</v>
      </c>
      <c r="Q10" s="266">
        <v>583873.01608283049</v>
      </c>
    </row>
    <row r="11" spans="5:17" s="228" customFormat="1" ht="24.95" customHeight="1">
      <c r="E11" s="248" t="s">
        <v>298</v>
      </c>
      <c r="F11" s="261">
        <v>289756.51520661876</v>
      </c>
      <c r="G11" s="262">
        <v>72793.348768341835</v>
      </c>
      <c r="H11" s="263">
        <v>108240.19402811196</v>
      </c>
      <c r="I11" s="264">
        <v>78342.672928332875</v>
      </c>
      <c r="J11" s="265">
        <v>2694467.2132430645</v>
      </c>
      <c r="K11" s="263">
        <v>85168.14</v>
      </c>
      <c r="L11" s="266">
        <v>6952.9765024438457</v>
      </c>
      <c r="M11" s="265">
        <v>1425525.7312519357</v>
      </c>
      <c r="N11" s="263">
        <v>3941.3870000000002</v>
      </c>
      <c r="O11" s="266">
        <v>4478</v>
      </c>
      <c r="P11" s="265">
        <v>70053.710999999996</v>
      </c>
      <c r="Q11" s="266">
        <v>20748.712</v>
      </c>
    </row>
    <row r="12" spans="5:17" s="228" customFormat="1" ht="24.95" customHeight="1">
      <c r="E12" s="248" t="s">
        <v>252</v>
      </c>
      <c r="F12" s="261">
        <v>681163.78104474302</v>
      </c>
      <c r="G12" s="262">
        <v>36559.898771566666</v>
      </c>
      <c r="H12" s="263">
        <v>47165.522316194772</v>
      </c>
      <c r="I12" s="264">
        <v>146605.25260437006</v>
      </c>
      <c r="J12" s="265">
        <v>6048306.3802728523</v>
      </c>
      <c r="K12" s="263">
        <v>573882.17500000005</v>
      </c>
      <c r="L12" s="266">
        <v>26197.778999999999</v>
      </c>
      <c r="M12" s="265">
        <v>1809907.2736984405</v>
      </c>
      <c r="N12" s="263">
        <v>32632.698039418145</v>
      </c>
      <c r="O12" s="266">
        <v>887.39</v>
      </c>
      <c r="P12" s="265">
        <v>260238.663</v>
      </c>
      <c r="Q12" s="266">
        <v>275213.94500000001</v>
      </c>
    </row>
    <row r="13" spans="5:17" s="228" customFormat="1" ht="24.95" customHeight="1">
      <c r="E13" s="248" t="s">
        <v>254</v>
      </c>
      <c r="F13" s="261">
        <v>2031623.0665639413</v>
      </c>
      <c r="G13" s="262">
        <v>205328.77704709404</v>
      </c>
      <c r="H13" s="263">
        <v>435011.48256100493</v>
      </c>
      <c r="I13" s="264">
        <v>313862.014043</v>
      </c>
      <c r="J13" s="265">
        <v>49556784.210087873</v>
      </c>
      <c r="K13" s="263">
        <v>4181078.2609963547</v>
      </c>
      <c r="L13" s="266">
        <v>189229.79399329654</v>
      </c>
      <c r="M13" s="265">
        <v>39104387</v>
      </c>
      <c r="N13" s="263">
        <v>185202.85773930623</v>
      </c>
      <c r="O13" s="266">
        <v>20589.658828881795</v>
      </c>
      <c r="P13" s="265">
        <v>876694.95532243676</v>
      </c>
      <c r="Q13" s="266">
        <v>584177.37924670591</v>
      </c>
    </row>
    <row r="14" spans="5:17" s="228" customFormat="1" ht="24.95" customHeight="1">
      <c r="E14" s="248" t="s">
        <v>256</v>
      </c>
      <c r="F14" s="261">
        <v>1235027</v>
      </c>
      <c r="G14" s="262">
        <v>106016</v>
      </c>
      <c r="H14" s="263">
        <v>161284</v>
      </c>
      <c r="I14" s="264">
        <v>261906</v>
      </c>
      <c r="J14" s="265">
        <v>24395138.554522105</v>
      </c>
      <c r="K14" s="263">
        <v>80900</v>
      </c>
      <c r="L14" s="266">
        <v>48513</v>
      </c>
      <c r="M14" s="265">
        <v>10521128</v>
      </c>
      <c r="N14" s="263">
        <v>6329</v>
      </c>
      <c r="O14" s="266">
        <v>14959</v>
      </c>
      <c r="P14" s="265">
        <v>236908</v>
      </c>
      <c r="Q14" s="266">
        <v>57925</v>
      </c>
    </row>
    <row r="15" spans="5:17" s="228" customFormat="1" ht="24.95" customHeight="1">
      <c r="E15" s="248" t="s">
        <v>300</v>
      </c>
      <c r="F15" s="261">
        <v>686192</v>
      </c>
      <c r="G15" s="262">
        <v>196056</v>
      </c>
      <c r="H15" s="263">
        <v>198439</v>
      </c>
      <c r="I15" s="264">
        <v>96284</v>
      </c>
      <c r="J15" s="265">
        <v>27556575.86131496</v>
      </c>
      <c r="K15" s="263">
        <v>192435.52185709</v>
      </c>
      <c r="L15" s="266">
        <v>25429</v>
      </c>
      <c r="M15" s="265">
        <v>7294752</v>
      </c>
      <c r="N15" s="263">
        <v>48706</v>
      </c>
      <c r="O15" s="266">
        <v>2182</v>
      </c>
      <c r="P15" s="265">
        <v>260690</v>
      </c>
      <c r="Q15" s="266">
        <v>133954</v>
      </c>
    </row>
    <row r="16" spans="5:17" s="228" customFormat="1" ht="24.95" customHeight="1">
      <c r="E16" s="248" t="s">
        <v>258</v>
      </c>
      <c r="F16" s="261">
        <v>1746395</v>
      </c>
      <c r="G16" s="262">
        <v>163301</v>
      </c>
      <c r="H16" s="263">
        <v>286461.48778469954</v>
      </c>
      <c r="I16" s="264">
        <v>250135</v>
      </c>
      <c r="J16" s="265">
        <v>20175277</v>
      </c>
      <c r="K16" s="263">
        <v>2254000</v>
      </c>
      <c r="L16" s="266">
        <v>65360</v>
      </c>
      <c r="M16" s="265">
        <v>13817621</v>
      </c>
      <c r="N16" s="263">
        <v>62091</v>
      </c>
      <c r="O16" s="266">
        <v>7462</v>
      </c>
      <c r="P16" s="265">
        <v>355550</v>
      </c>
      <c r="Q16" s="266">
        <v>305124</v>
      </c>
    </row>
    <row r="17" spans="5:17" s="228" customFormat="1" ht="24.95" customHeight="1">
      <c r="E17" s="248" t="s">
        <v>260</v>
      </c>
      <c r="F17" s="261">
        <v>635772.76807416882</v>
      </c>
      <c r="G17" s="262">
        <v>53684.815587175472</v>
      </c>
      <c r="H17" s="263">
        <v>45729.347452645066</v>
      </c>
      <c r="I17" s="264">
        <v>136575.71214132893</v>
      </c>
      <c r="J17" s="265">
        <v>5347472.2594455341</v>
      </c>
      <c r="K17" s="263">
        <v>269863</v>
      </c>
      <c r="L17" s="266">
        <v>1120</v>
      </c>
      <c r="M17" s="265">
        <v>658495.66599999997</v>
      </c>
      <c r="N17" s="263">
        <v>26867.194998852847</v>
      </c>
      <c r="O17" s="266">
        <v>4018.5768258253988</v>
      </c>
      <c r="P17" s="265">
        <v>75917.623430000007</v>
      </c>
      <c r="Q17" s="266">
        <v>42869.132821849191</v>
      </c>
    </row>
    <row r="18" spans="5:17" s="228" customFormat="1" ht="24.95" customHeight="1">
      <c r="E18" s="248" t="s">
        <v>262</v>
      </c>
      <c r="F18" s="261">
        <v>474469.65387711767</v>
      </c>
      <c r="G18" s="262">
        <v>74132.967071550083</v>
      </c>
      <c r="H18" s="263">
        <v>16520.022009668595</v>
      </c>
      <c r="I18" s="264">
        <v>154333.38826670908</v>
      </c>
      <c r="J18" s="265">
        <v>290406.17210109666</v>
      </c>
      <c r="K18" s="263">
        <v>78650.141546974992</v>
      </c>
      <c r="L18" s="266">
        <v>99419.983293695972</v>
      </c>
      <c r="M18" s="265">
        <v>6332416.5897256145</v>
      </c>
      <c r="N18" s="263">
        <v>5332.5379133489996</v>
      </c>
      <c r="O18" s="266">
        <v>1775.7698469019999</v>
      </c>
      <c r="P18" s="265">
        <v>178818.05288872748</v>
      </c>
      <c r="Q18" s="266">
        <v>281982.44025650178</v>
      </c>
    </row>
    <row r="19" spans="5:17" s="228" customFormat="1" ht="24.95" customHeight="1">
      <c r="E19" s="248" t="s">
        <v>302</v>
      </c>
      <c r="F19" s="261">
        <v>1747748.1287083481</v>
      </c>
      <c r="G19" s="262">
        <v>303108.21325123595</v>
      </c>
      <c r="H19" s="263">
        <v>249661.90138168604</v>
      </c>
      <c r="I19" s="264">
        <v>198552.2475152</v>
      </c>
      <c r="J19" s="265">
        <v>164892429.8037473</v>
      </c>
      <c r="K19" s="263">
        <v>3114659.9517211849</v>
      </c>
      <c r="L19" s="266">
        <v>319512</v>
      </c>
      <c r="M19" s="265">
        <v>49579006.43731755</v>
      </c>
      <c r="N19" s="263">
        <v>130131.50194777998</v>
      </c>
      <c r="O19" s="266">
        <v>27383.938968800001</v>
      </c>
      <c r="P19" s="265">
        <v>762580.20600000001</v>
      </c>
      <c r="Q19" s="266">
        <v>674204.62699999998</v>
      </c>
    </row>
    <row r="20" spans="5:17" s="228" customFormat="1" ht="24.95" customHeight="1">
      <c r="E20" s="248" t="s">
        <v>264</v>
      </c>
      <c r="F20" s="261">
        <v>287606.12399665877</v>
      </c>
      <c r="G20" s="262">
        <v>39135.691798155611</v>
      </c>
      <c r="H20" s="263">
        <v>23018.287850819728</v>
      </c>
      <c r="I20" s="264">
        <v>106936.47828103631</v>
      </c>
      <c r="J20" s="265">
        <v>13245970.683315551</v>
      </c>
      <c r="K20" s="263">
        <v>137390.88793500001</v>
      </c>
      <c r="L20" s="266">
        <v>16806.189463863346</v>
      </c>
      <c r="M20" s="265">
        <v>714603.71546586941</v>
      </c>
      <c r="N20" s="263">
        <v>1766.8684319015363</v>
      </c>
      <c r="O20" s="266">
        <v>16024.055502618612</v>
      </c>
      <c r="P20" s="265">
        <v>98883.175532399997</v>
      </c>
      <c r="Q20" s="266">
        <v>88838.904494138711</v>
      </c>
    </row>
    <row r="21" spans="5:17" s="228" customFormat="1" ht="24.95" customHeight="1">
      <c r="E21" s="248" t="s">
        <v>304</v>
      </c>
      <c r="F21" s="261">
        <v>335983.80239999999</v>
      </c>
      <c r="G21" s="262">
        <v>140782.09414082678</v>
      </c>
      <c r="H21" s="263">
        <v>123554.42801095558</v>
      </c>
      <c r="I21" s="264">
        <v>61761.766000000003</v>
      </c>
      <c r="J21" s="265">
        <v>4100120.248890148</v>
      </c>
      <c r="K21" s="263">
        <v>525145.299</v>
      </c>
      <c r="L21" s="266">
        <v>17146.5</v>
      </c>
      <c r="M21" s="265">
        <v>970581.68599999999</v>
      </c>
      <c r="N21" s="263">
        <v>19369.70681619101</v>
      </c>
      <c r="O21" s="266">
        <v>3120</v>
      </c>
      <c r="P21" s="265">
        <v>80159.858999999997</v>
      </c>
      <c r="Q21" s="266">
        <v>48387.758999999998</v>
      </c>
    </row>
    <row r="22" spans="5:17" s="228" customFormat="1" ht="24.95" customHeight="1">
      <c r="E22" s="248" t="s">
        <v>265</v>
      </c>
      <c r="F22" s="261">
        <v>230991.54858738001</v>
      </c>
      <c r="G22" s="262">
        <v>21076.853616384982</v>
      </c>
      <c r="H22" s="263">
        <v>23856.930433701578</v>
      </c>
      <c r="I22" s="264">
        <v>43739.284774350002</v>
      </c>
      <c r="J22" s="265">
        <v>5888810.952071025</v>
      </c>
      <c r="K22" s="263">
        <v>214340</v>
      </c>
      <c r="L22" s="266">
        <v>69</v>
      </c>
      <c r="M22" s="265">
        <v>259861</v>
      </c>
      <c r="N22" s="263">
        <v>10311.244741449998</v>
      </c>
      <c r="O22" s="266">
        <v>331</v>
      </c>
      <c r="P22" s="265">
        <v>105063.302</v>
      </c>
      <c r="Q22" s="266">
        <v>94755.839000000007</v>
      </c>
    </row>
    <row r="23" spans="5:17" s="228" customFormat="1" ht="24.95" customHeight="1">
      <c r="E23" s="248" t="s">
        <v>268</v>
      </c>
      <c r="F23" s="261">
        <v>323792.993369648</v>
      </c>
      <c r="G23" s="262">
        <v>24899.051346381693</v>
      </c>
      <c r="H23" s="263">
        <v>30298.211914833872</v>
      </c>
      <c r="I23" s="264">
        <v>154338.43311351762</v>
      </c>
      <c r="J23" s="265">
        <v>12918112.16156131</v>
      </c>
      <c r="K23" s="263">
        <v>173606.79925400001</v>
      </c>
      <c r="L23" s="266">
        <v>35.924755225863002</v>
      </c>
      <c r="M23" s="265">
        <v>889280.55657762301</v>
      </c>
      <c r="N23" s="263">
        <v>6172.5435006287498</v>
      </c>
      <c r="O23" s="266">
        <v>146.77224503641</v>
      </c>
      <c r="P23" s="265">
        <v>118384.05332091611</v>
      </c>
      <c r="Q23" s="266">
        <v>68878.146213929518</v>
      </c>
    </row>
    <row r="24" spans="5:17" s="228" customFormat="1" ht="24.95" customHeight="1">
      <c r="E24" s="248" t="s">
        <v>306</v>
      </c>
      <c r="F24" s="261">
        <v>205373.3675947866</v>
      </c>
      <c r="G24" s="262">
        <v>46672.664637967995</v>
      </c>
      <c r="H24" s="263">
        <v>82525.325754220001</v>
      </c>
      <c r="I24" s="264">
        <v>54761.68896105</v>
      </c>
      <c r="J24" s="265">
        <v>2116724.6141202315</v>
      </c>
      <c r="K24" s="263">
        <v>120200</v>
      </c>
      <c r="L24" s="266">
        <v>8473</v>
      </c>
      <c r="M24" s="265">
        <v>546818.28718191001</v>
      </c>
      <c r="N24" s="263">
        <v>21445.895414510003</v>
      </c>
      <c r="O24" s="266">
        <v>574.69375480999997</v>
      </c>
      <c r="P24" s="265">
        <v>49946.220999999998</v>
      </c>
      <c r="Q24" s="266">
        <v>11287.686</v>
      </c>
    </row>
    <row r="25" spans="5:17" s="228" customFormat="1" ht="24.95" customHeight="1">
      <c r="E25" s="248" t="s">
        <v>270</v>
      </c>
      <c r="F25" s="261">
        <v>2414659.9732727744</v>
      </c>
      <c r="G25" s="262">
        <v>396150.96410148859</v>
      </c>
      <c r="H25" s="263">
        <v>351346.20245102601</v>
      </c>
      <c r="I25" s="264">
        <v>313259.66521951143</v>
      </c>
      <c r="J25" s="265">
        <v>56572184.993503354</v>
      </c>
      <c r="K25" s="263">
        <v>4491000.7121357583</v>
      </c>
      <c r="L25" s="266">
        <v>255861.42739821313</v>
      </c>
      <c r="M25" s="265">
        <v>23786938.022958066</v>
      </c>
      <c r="N25" s="263">
        <v>186014.79216260699</v>
      </c>
      <c r="O25" s="266">
        <v>10712.8401463464</v>
      </c>
      <c r="P25" s="265">
        <v>1109379.8883798777</v>
      </c>
      <c r="Q25" s="266">
        <v>1238647.0713683756</v>
      </c>
    </row>
    <row r="26" spans="5:17" s="228" customFormat="1" ht="24.95" customHeight="1">
      <c r="E26" s="248" t="s">
        <v>272</v>
      </c>
      <c r="F26" s="261">
        <v>934934.3</v>
      </c>
      <c r="G26" s="262">
        <v>120153</v>
      </c>
      <c r="H26" s="263">
        <v>112744</v>
      </c>
      <c r="I26" s="264">
        <v>136282</v>
      </c>
      <c r="J26" s="265">
        <v>19088070.55060555</v>
      </c>
      <c r="K26" s="263">
        <v>172406</v>
      </c>
      <c r="L26" s="266">
        <v>26770</v>
      </c>
      <c r="M26" s="265">
        <v>3445785</v>
      </c>
      <c r="N26" s="263">
        <v>34469</v>
      </c>
      <c r="O26" s="266">
        <v>2601</v>
      </c>
      <c r="P26" s="265">
        <v>469701</v>
      </c>
      <c r="Q26" s="266">
        <v>456301</v>
      </c>
    </row>
    <row r="27" spans="5:17" s="228" customFormat="1" ht="24.95" customHeight="1">
      <c r="E27" s="248" t="s">
        <v>273</v>
      </c>
      <c r="F27" s="261">
        <v>686739.46308654896</v>
      </c>
      <c r="G27" s="262">
        <v>91100.21650237967</v>
      </c>
      <c r="H27" s="263">
        <v>52929.119468812773</v>
      </c>
      <c r="I27" s="264">
        <v>173891.97015196012</v>
      </c>
      <c r="J27" s="265">
        <v>10485571.55860276</v>
      </c>
      <c r="K27" s="263">
        <v>579084</v>
      </c>
      <c r="L27" s="266">
        <v>7.3956210000000002</v>
      </c>
      <c r="M27" s="265">
        <v>2593371.5350000001</v>
      </c>
      <c r="N27" s="263">
        <v>19469.662976334497</v>
      </c>
      <c r="O27" s="266">
        <v>6026</v>
      </c>
      <c r="P27" s="265">
        <v>101155</v>
      </c>
      <c r="Q27" s="266">
        <v>125619</v>
      </c>
    </row>
    <row r="28" spans="5:17" s="228" customFormat="1" ht="24.95" customHeight="1">
      <c r="E28" s="248" t="s">
        <v>275</v>
      </c>
      <c r="F28" s="261">
        <v>236939.41234585541</v>
      </c>
      <c r="G28" s="262">
        <v>26156.921228235184</v>
      </c>
      <c r="H28" s="263">
        <v>34568.216102561419</v>
      </c>
      <c r="I28" s="264">
        <v>28957</v>
      </c>
      <c r="J28" s="265">
        <v>4124870.8889150168</v>
      </c>
      <c r="K28" s="263">
        <v>210419.52000000002</v>
      </c>
      <c r="L28" s="266">
        <v>0</v>
      </c>
      <c r="M28" s="265">
        <v>448695.977691776</v>
      </c>
      <c r="N28" s="263">
        <v>3771</v>
      </c>
      <c r="O28" s="266">
        <v>3582</v>
      </c>
      <c r="P28" s="265">
        <v>98266</v>
      </c>
      <c r="Q28" s="266">
        <v>109623</v>
      </c>
    </row>
    <row r="29" spans="5:17" s="228" customFormat="1" ht="24.95" customHeight="1">
      <c r="E29" s="248" t="s">
        <v>276</v>
      </c>
      <c r="F29" s="261">
        <v>376236.27477390075</v>
      </c>
      <c r="G29" s="262">
        <v>18550.966985513955</v>
      </c>
      <c r="H29" s="263">
        <v>21009.781394594957</v>
      </c>
      <c r="I29" s="264">
        <v>82359.205945693</v>
      </c>
      <c r="J29" s="265">
        <v>2376029.2774501103</v>
      </c>
      <c r="K29" s="263">
        <v>107207.71434506001</v>
      </c>
      <c r="L29" s="266">
        <v>140</v>
      </c>
      <c r="M29" s="265">
        <v>428133.07999619411</v>
      </c>
      <c r="N29" s="263">
        <v>4654.7399186463617</v>
      </c>
      <c r="O29" s="266">
        <v>1697.7059999999999</v>
      </c>
      <c r="P29" s="265">
        <v>17367.192999999999</v>
      </c>
      <c r="Q29" s="266">
        <v>43.866</v>
      </c>
    </row>
    <row r="30" spans="5:17" s="228" customFormat="1" ht="24.95" customHeight="1">
      <c r="E30" s="248" t="s">
        <v>307</v>
      </c>
      <c r="F30" s="261">
        <v>312590.79452339001</v>
      </c>
      <c r="G30" s="262">
        <v>132618.01236426999</v>
      </c>
      <c r="H30" s="263">
        <v>125891.151492</v>
      </c>
      <c r="I30" s="264">
        <v>57214.709179080004</v>
      </c>
      <c r="J30" s="265">
        <v>4615120.8438748792</v>
      </c>
      <c r="K30" s="263">
        <v>220710.54218579998</v>
      </c>
      <c r="L30" s="266">
        <v>21621.31</v>
      </c>
      <c r="M30" s="265">
        <v>1228572.8984795304</v>
      </c>
      <c r="N30" s="263">
        <v>26640.922036894004</v>
      </c>
      <c r="O30" s="266">
        <v>2204.18790119</v>
      </c>
      <c r="P30" s="265">
        <v>76883.712</v>
      </c>
      <c r="Q30" s="266">
        <v>31478.994999999999</v>
      </c>
    </row>
    <row r="31" spans="5:17" s="228" customFormat="1" ht="24.95" customHeight="1">
      <c r="E31" s="248" t="s">
        <v>278</v>
      </c>
      <c r="F31" s="261">
        <v>999270.27278693754</v>
      </c>
      <c r="G31" s="262">
        <v>46487.78617003929</v>
      </c>
      <c r="H31" s="263">
        <v>42660.66026333355</v>
      </c>
      <c r="I31" s="264">
        <v>210758.066412488</v>
      </c>
      <c r="J31" s="265">
        <v>32207618.697860066</v>
      </c>
      <c r="K31" s="263">
        <v>12206.367055238043</v>
      </c>
      <c r="L31" s="266">
        <v>12180.64051596</v>
      </c>
      <c r="M31" s="265">
        <v>6284904.3979959171</v>
      </c>
      <c r="N31" s="263">
        <v>11441.765621048</v>
      </c>
      <c r="O31" s="266">
        <v>9235.9361864000002</v>
      </c>
      <c r="P31" s="265">
        <v>80653.712351911992</v>
      </c>
      <c r="Q31" s="266">
        <v>136637.87930828001</v>
      </c>
    </row>
    <row r="32" spans="5:17" s="228" customFormat="1" ht="24.95" customHeight="1">
      <c r="E32" s="248" t="s">
        <v>280</v>
      </c>
      <c r="F32" s="261">
        <v>253251.52928110558</v>
      </c>
      <c r="G32" s="262">
        <v>2948.3027462559999</v>
      </c>
      <c r="H32" s="263">
        <v>7647.8349512320001</v>
      </c>
      <c r="I32" s="264">
        <v>37491.903555623998</v>
      </c>
      <c r="J32" s="265">
        <v>1021557.7089330708</v>
      </c>
      <c r="K32" s="263">
        <v>0</v>
      </c>
      <c r="L32" s="266">
        <v>0</v>
      </c>
      <c r="M32" s="265">
        <v>134820.6788768</v>
      </c>
      <c r="N32" s="263">
        <v>3418.4958612</v>
      </c>
      <c r="O32" s="266">
        <v>98.356723024000004</v>
      </c>
      <c r="P32" s="265">
        <v>7904.5220088799997</v>
      </c>
      <c r="Q32" s="266">
        <v>7903.3225366480001</v>
      </c>
    </row>
    <row r="33" spans="5:18" s="228" customFormat="1" ht="24.95" customHeight="1">
      <c r="E33" s="248" t="s">
        <v>282</v>
      </c>
      <c r="F33" s="261">
        <v>663362.29999999993</v>
      </c>
      <c r="G33" s="262">
        <v>91594</v>
      </c>
      <c r="H33" s="263">
        <v>66764</v>
      </c>
      <c r="I33" s="264">
        <v>234109</v>
      </c>
      <c r="J33" s="265">
        <v>13532755.093936101</v>
      </c>
      <c r="K33" s="263">
        <v>627942</v>
      </c>
      <c r="L33" s="266">
        <v>37233</v>
      </c>
      <c r="M33" s="265">
        <v>6037650</v>
      </c>
      <c r="N33" s="263">
        <v>8533</v>
      </c>
      <c r="O33" s="266">
        <v>2966</v>
      </c>
      <c r="P33" s="265">
        <v>385793</v>
      </c>
      <c r="Q33" s="266">
        <v>312891</v>
      </c>
    </row>
    <row r="34" spans="5:18" s="228" customFormat="1" ht="24.95" customHeight="1">
      <c r="E34" s="248" t="s">
        <v>309</v>
      </c>
      <c r="F34" s="261">
        <v>225518.96919999999</v>
      </c>
      <c r="G34" s="262">
        <v>57653.452228000002</v>
      </c>
      <c r="H34" s="263">
        <v>50555.728000000003</v>
      </c>
      <c r="I34" s="264">
        <v>75994.701000000001</v>
      </c>
      <c r="J34" s="265">
        <v>4901116.0484523475</v>
      </c>
      <c r="K34" s="263">
        <v>61635.538999999997</v>
      </c>
      <c r="L34" s="266">
        <v>9309.33</v>
      </c>
      <c r="M34" s="265">
        <v>314917.18800000002</v>
      </c>
      <c r="N34" s="263">
        <v>21668.655999999999</v>
      </c>
      <c r="O34" s="266">
        <v>414.89400000000001</v>
      </c>
      <c r="P34" s="265">
        <v>66154.289000000004</v>
      </c>
      <c r="Q34" s="266">
        <v>28385.895</v>
      </c>
    </row>
    <row r="35" spans="5:18" s="228" customFormat="1" ht="24.95" customHeight="1">
      <c r="E35" s="248" t="s">
        <v>284</v>
      </c>
      <c r="F35" s="261">
        <v>731867.1</v>
      </c>
      <c r="G35" s="262">
        <v>45189</v>
      </c>
      <c r="H35" s="263">
        <v>44298</v>
      </c>
      <c r="I35" s="264">
        <v>206914</v>
      </c>
      <c r="J35" s="265">
        <v>18966425.467164461</v>
      </c>
      <c r="K35" s="263">
        <v>8237</v>
      </c>
      <c r="L35" s="266">
        <v>13995</v>
      </c>
      <c r="M35" s="265">
        <v>2821127</v>
      </c>
      <c r="N35" s="263">
        <v>1521</v>
      </c>
      <c r="O35" s="266">
        <v>2438</v>
      </c>
      <c r="P35" s="265">
        <v>232168</v>
      </c>
      <c r="Q35" s="266">
        <v>73823</v>
      </c>
    </row>
    <row r="36" spans="5:18" s="228" customFormat="1" ht="24.95" customHeight="1">
      <c r="E36" s="248" t="s">
        <v>286</v>
      </c>
      <c r="F36" s="261">
        <v>1394037.7831221577</v>
      </c>
      <c r="G36" s="262">
        <v>208002.87869558399</v>
      </c>
      <c r="H36" s="263">
        <v>199022.43009459999</v>
      </c>
      <c r="I36" s="264">
        <v>140782.05586984</v>
      </c>
      <c r="J36" s="265">
        <v>47446896.829188056</v>
      </c>
      <c r="K36" s="263">
        <v>61517.332362583998</v>
      </c>
      <c r="L36" s="266">
        <v>115440.806024376</v>
      </c>
      <c r="M36" s="265">
        <v>45795869.009315714</v>
      </c>
      <c r="N36" s="263">
        <v>38064.051810288001</v>
      </c>
      <c r="O36" s="266">
        <v>8109.6317605519998</v>
      </c>
      <c r="P36" s="265">
        <v>460958.37822983199</v>
      </c>
      <c r="Q36" s="266">
        <v>346654.67188139202</v>
      </c>
    </row>
    <row r="37" spans="5:18" s="228" customFormat="1" ht="24.95" customHeight="1">
      <c r="E37" s="248" t="s">
        <v>287</v>
      </c>
      <c r="F37" s="261">
        <v>1379106.7149738988</v>
      </c>
      <c r="G37" s="262">
        <v>102202.22977150943</v>
      </c>
      <c r="H37" s="263">
        <v>128858.697</v>
      </c>
      <c r="I37" s="264">
        <v>275850.44789999997</v>
      </c>
      <c r="J37" s="265">
        <v>11527072.658070989</v>
      </c>
      <c r="K37" s="263">
        <v>874230.26794899709</v>
      </c>
      <c r="L37" s="266">
        <v>27431.685517187758</v>
      </c>
      <c r="M37" s="265">
        <v>3815072</v>
      </c>
      <c r="N37" s="263">
        <v>26710.493385524998</v>
      </c>
      <c r="O37" s="266">
        <v>1431.3810000000001</v>
      </c>
      <c r="P37" s="265">
        <v>732557.54212299967</v>
      </c>
      <c r="Q37" s="266">
        <v>651697.60428600013</v>
      </c>
    </row>
    <row r="38" spans="5:18" s="228" customFormat="1" ht="24.95" customHeight="1">
      <c r="E38" s="248" t="s">
        <v>289</v>
      </c>
      <c r="F38" s="261">
        <v>281513.48272757203</v>
      </c>
      <c r="G38" s="262">
        <v>38748.401933072746</v>
      </c>
      <c r="H38" s="263">
        <v>47734.808126290118</v>
      </c>
      <c r="I38" s="264">
        <v>104141.74561726932</v>
      </c>
      <c r="J38" s="265">
        <v>5428709.1833614521</v>
      </c>
      <c r="K38" s="263">
        <v>672528.81011399999</v>
      </c>
      <c r="L38" s="266">
        <v>20149.226632975548</v>
      </c>
      <c r="M38" s="265">
        <v>1392197.145655635</v>
      </c>
      <c r="N38" s="263">
        <v>21240.344523957374</v>
      </c>
      <c r="O38" s="266">
        <v>2907.1801786649999</v>
      </c>
      <c r="P38" s="265">
        <v>123824.71110175231</v>
      </c>
      <c r="Q38" s="266">
        <v>139191.32758651418</v>
      </c>
      <c r="R38" s="267"/>
    </row>
    <row r="39" spans="5:18" s="228" customFormat="1" ht="24.95" customHeight="1">
      <c r="E39" s="248" t="s">
        <v>290</v>
      </c>
      <c r="F39" s="261">
        <v>1296685.1514638928</v>
      </c>
      <c r="G39" s="262">
        <v>109774.20223207081</v>
      </c>
      <c r="H39" s="263">
        <v>199270.2869361396</v>
      </c>
      <c r="I39" s="264">
        <v>220094.46593405452</v>
      </c>
      <c r="J39" s="265">
        <v>23531908.421071917</v>
      </c>
      <c r="K39" s="263">
        <v>3545000</v>
      </c>
      <c r="L39" s="266">
        <v>77258.167379000006</v>
      </c>
      <c r="M39" s="265">
        <v>18272869.093686</v>
      </c>
      <c r="N39" s="263">
        <v>122708.93119838923</v>
      </c>
      <c r="O39" s="266">
        <v>5780.6083840000001</v>
      </c>
      <c r="P39" s="265">
        <v>438088</v>
      </c>
      <c r="Q39" s="266">
        <v>348589.91049861</v>
      </c>
      <c r="R39" s="267"/>
    </row>
    <row r="40" spans="5:18" s="228" customFormat="1" ht="24.95" customHeight="1">
      <c r="E40" s="248" t="s">
        <v>292</v>
      </c>
      <c r="F40" s="261">
        <v>583762.79493429174</v>
      </c>
      <c r="G40" s="262">
        <v>138732.74425649073</v>
      </c>
      <c r="H40" s="263">
        <v>87292.0008025555</v>
      </c>
      <c r="I40" s="264">
        <v>90505.5470505798</v>
      </c>
      <c r="J40" s="265">
        <v>14221183.393390618</v>
      </c>
      <c r="K40" s="263">
        <v>587922.47305757832</v>
      </c>
      <c r="L40" s="266">
        <v>88362.700267519001</v>
      </c>
      <c r="M40" s="265">
        <v>3970144.2950158538</v>
      </c>
      <c r="N40" s="263">
        <v>48551.229038102996</v>
      </c>
      <c r="O40" s="266">
        <v>3236.8936246559997</v>
      </c>
      <c r="P40" s="265">
        <v>396599.95629462897</v>
      </c>
      <c r="Q40" s="266">
        <v>361186.280726848</v>
      </c>
    </row>
    <row r="41" spans="5:18" s="228" customFormat="1" ht="24.95" customHeight="1">
      <c r="E41" s="248" t="s">
        <v>294</v>
      </c>
      <c r="F41" s="261">
        <v>218642.36201695254</v>
      </c>
      <c r="G41" s="262">
        <v>23202.732020163341</v>
      </c>
      <c r="H41" s="263">
        <v>18355.597577633223</v>
      </c>
      <c r="I41" s="264">
        <v>84953.317005785037</v>
      </c>
      <c r="J41" s="265">
        <v>3043025.4850084134</v>
      </c>
      <c r="K41" s="263">
        <v>169762.10262620778</v>
      </c>
      <c r="L41" s="266">
        <v>35.086633974587997</v>
      </c>
      <c r="M41" s="265">
        <v>1433273.1693765672</v>
      </c>
      <c r="N41" s="263">
        <v>4362.0981681187113</v>
      </c>
      <c r="O41" s="266">
        <v>21.44687377</v>
      </c>
      <c r="P41" s="265">
        <v>32446.085003634529</v>
      </c>
      <c r="Q41" s="266">
        <v>144960.29954652203</v>
      </c>
    </row>
    <row r="42" spans="5:18" s="228" customFormat="1" ht="24.95" customHeight="1" thickBot="1">
      <c r="E42" s="248" t="s">
        <v>296</v>
      </c>
      <c r="F42" s="268">
        <v>1004589.7801410151</v>
      </c>
      <c r="G42" s="269">
        <v>143438.99851471002</v>
      </c>
      <c r="H42" s="270">
        <v>106319.15267708609</v>
      </c>
      <c r="I42" s="271">
        <v>195001.283</v>
      </c>
      <c r="J42" s="272">
        <v>6969024.1521668797</v>
      </c>
      <c r="K42" s="270">
        <v>504908.152</v>
      </c>
      <c r="L42" s="273">
        <v>62564.722000000002</v>
      </c>
      <c r="M42" s="272">
        <v>2704552.5159999998</v>
      </c>
      <c r="N42" s="270">
        <v>5254.7049999999999</v>
      </c>
      <c r="O42" s="273">
        <v>7412</v>
      </c>
      <c r="P42" s="272">
        <v>433361.88494366989</v>
      </c>
      <c r="Q42" s="273">
        <v>410000.17754658993</v>
      </c>
    </row>
    <row r="43" spans="5:18">
      <c r="F43" s="274"/>
      <c r="G43" s="275"/>
      <c r="H43" s="267"/>
      <c r="I43" s="267"/>
      <c r="J43" s="267"/>
      <c r="K43" s="267"/>
      <c r="L43" s="267"/>
      <c r="M43" s="267"/>
      <c r="N43" s="267"/>
      <c r="O43" s="267"/>
      <c r="P43" s="267"/>
      <c r="Q43" s="267"/>
    </row>
    <row r="44" spans="5:18">
      <c r="F44" s="274"/>
      <c r="G44" s="275"/>
      <c r="H44" s="267"/>
      <c r="I44" s="267"/>
      <c r="J44" s="267"/>
      <c r="K44" s="267"/>
      <c r="L44" s="267"/>
      <c r="M44" s="267"/>
      <c r="N44" s="267"/>
      <c r="O44" s="267"/>
    </row>
    <row r="45" spans="5:18">
      <c r="F45" s="274"/>
      <c r="G45" s="275"/>
      <c r="H45" s="267"/>
      <c r="I45" s="267"/>
      <c r="J45" s="267"/>
      <c r="K45" s="267"/>
      <c r="L45" s="267"/>
      <c r="M45" s="267"/>
      <c r="N45" s="267"/>
      <c r="O45" s="267"/>
      <c r="P45" s="276" t="s">
        <v>330</v>
      </c>
      <c r="Q45" s="192">
        <f ca="1">+NOW()</f>
        <v>42986.480772222225</v>
      </c>
    </row>
    <row r="46" spans="5:18">
      <c r="F46" s="274"/>
      <c r="G46" s="275"/>
      <c r="H46" s="267"/>
      <c r="I46" s="267"/>
      <c r="J46" s="267"/>
      <c r="K46" s="267"/>
      <c r="L46" s="267"/>
      <c r="M46" s="267"/>
      <c r="N46" s="267"/>
      <c r="O46" s="267"/>
      <c r="P46" s="267"/>
      <c r="Q46" s="267"/>
    </row>
    <row r="47" spans="5:18">
      <c r="F47" s="274"/>
      <c r="G47" s="275"/>
      <c r="H47" s="267"/>
      <c r="I47" s="267"/>
      <c r="J47" s="267"/>
      <c r="K47" s="267"/>
      <c r="L47" s="267"/>
      <c r="M47" s="267"/>
      <c r="N47" s="267"/>
      <c r="O47" s="267"/>
      <c r="P47" s="267"/>
      <c r="Q47" s="267"/>
    </row>
    <row r="48" spans="5:18">
      <c r="F48" s="274"/>
      <c r="G48" s="275"/>
      <c r="H48" s="267"/>
      <c r="I48" s="267"/>
      <c r="J48" s="267"/>
      <c r="K48" s="267"/>
      <c r="L48" s="267"/>
      <c r="M48" s="267"/>
      <c r="N48" s="267"/>
      <c r="O48" s="267"/>
      <c r="P48" s="267"/>
      <c r="Q48" s="267"/>
    </row>
    <row r="49" spans="6:17">
      <c r="F49" s="274"/>
      <c r="G49" s="275"/>
      <c r="H49" s="267"/>
      <c r="I49" s="267"/>
      <c r="J49" s="267"/>
      <c r="K49" s="267"/>
      <c r="L49" s="267"/>
      <c r="M49" s="267"/>
      <c r="N49" s="267"/>
      <c r="O49" s="267"/>
      <c r="P49" s="267"/>
      <c r="Q49" s="267"/>
    </row>
    <row r="50" spans="6:17" ht="15.75" customHeight="1">
      <c r="F50" s="274"/>
      <c r="G50" s="275"/>
      <c r="H50" s="267"/>
      <c r="I50" s="267"/>
      <c r="J50" s="267"/>
      <c r="K50" s="267"/>
      <c r="L50" s="267"/>
      <c r="M50" s="267"/>
      <c r="N50" s="267"/>
      <c r="O50" s="267"/>
      <c r="P50" s="267"/>
      <c r="Q50" s="267"/>
    </row>
    <row r="51" spans="6:17" ht="15.75" customHeight="1"/>
    <row r="52" spans="6:17" ht="15.75" customHeight="1"/>
    <row r="53" spans="6:17" ht="15.75" customHeight="1"/>
    <row r="54" spans="6:17" ht="15.75" customHeight="1"/>
    <row r="55" spans="6:17" ht="15.75" customHeight="1"/>
    <row r="56" spans="6:17" ht="15.75" customHeight="1"/>
    <row r="57" spans="6:17" ht="15.75" customHeight="1"/>
    <row r="58" spans="6:17" ht="15.75" customHeight="1"/>
    <row r="59" spans="6:17" ht="15.75" customHeight="1"/>
    <row r="60" spans="6:17" ht="15.75" customHeight="1"/>
    <row r="61" spans="6:17" ht="15.75" customHeight="1"/>
    <row r="62" spans="6:17" ht="15.75" customHeight="1"/>
  </sheetData>
  <sheetProtection password="ED2F" sheet="1" objects="1" scenarios="1"/>
  <mergeCells count="7">
    <mergeCell ref="F5:Q5"/>
    <mergeCell ref="F2:Q2"/>
    <mergeCell ref="F3:Q3"/>
    <mergeCell ref="G4:I4"/>
    <mergeCell ref="J4:L4"/>
    <mergeCell ref="M4:O4"/>
    <mergeCell ref="P4:Q4"/>
  </mergeCells>
  <printOptions horizontalCentered="1"/>
  <pageMargins left="0.15748031496062992" right="0.15748031496062992" top="0.55118110236220474" bottom="0.55118110236220474" header="0.23622047244094491" footer="0.23622047244094491"/>
  <pageSetup paperSize="9" scale="40" orientation="landscape" r:id="rId1"/>
  <headerFooter>
    <oddFooter>&amp;LEuropean Banking Authority&amp;CMinimum level of disclosure, as prescribed by the BCBS documents and methodology - 12 Indicators for assessing systemic importance&amp;REnd-2016 G-SII disclosure exercise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9" tint="-0.249977111117893"/>
  </sheetPr>
  <dimension ref="B1:U170"/>
  <sheetViews>
    <sheetView showGridLines="0" view="pageBreakPreview" zoomScale="90" zoomScaleNormal="100" zoomScaleSheetLayoutView="90" workbookViewId="0">
      <selection activeCell="Q45" sqref="E1:Q45"/>
    </sheetView>
  </sheetViews>
  <sheetFormatPr defaultColWidth="9.140625" defaultRowHeight="15" customHeight="1" zeroHeight="1"/>
  <cols>
    <col min="1" max="1" width="1.28515625" style="194" customWidth="1"/>
    <col min="2" max="20" width="9.140625" style="194" customWidth="1"/>
    <col min="21" max="21" width="3.5703125" style="194" customWidth="1"/>
    <col min="22" max="22" width="1.85546875" style="194" customWidth="1"/>
    <col min="23" max="16384" width="9.140625" style="194"/>
  </cols>
  <sheetData>
    <row r="1" spans="2:21" ht="9.9499999999999993" customHeight="1"/>
    <row r="2" spans="2:21" s="196" customFormat="1" ht="24.95" customHeight="1">
      <c r="B2" s="195" t="s">
        <v>399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</row>
    <row r="3" spans="2:21"/>
    <row r="4" spans="2:21"/>
    <row r="5" spans="2:21"/>
    <row r="6" spans="2:21"/>
    <row r="7" spans="2:21"/>
    <row r="8" spans="2:21"/>
    <row r="9" spans="2:21"/>
    <row r="10" spans="2:21"/>
    <row r="11" spans="2:21"/>
    <row r="12" spans="2:21"/>
    <row r="13" spans="2:21"/>
    <row r="14" spans="2:21"/>
    <row r="15" spans="2:21"/>
    <row r="16" spans="2:21"/>
    <row r="17" spans="2:21"/>
    <row r="18" spans="2:21"/>
    <row r="19" spans="2:21"/>
    <row r="20" spans="2:21"/>
    <row r="21" spans="2:21" ht="15" customHeight="1"/>
    <row r="22" spans="2:21" s="196" customFormat="1" ht="24.95" customHeight="1">
      <c r="B22" s="197" t="s">
        <v>314</v>
      </c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</row>
    <row r="23" spans="2:21"/>
    <row r="24" spans="2:21"/>
    <row r="25" spans="2:21"/>
    <row r="26" spans="2:21"/>
    <row r="27" spans="2:21"/>
    <row r="28" spans="2:21"/>
    <row r="29" spans="2:21"/>
    <row r="30" spans="2:21"/>
    <row r="31" spans="2:21"/>
    <row r="32" spans="2:21"/>
    <row r="33" spans="2:21"/>
    <row r="34" spans="2:21"/>
    <row r="35" spans="2:21"/>
    <row r="36" spans="2:21"/>
    <row r="37" spans="2:21"/>
    <row r="38" spans="2:21"/>
    <row r="39" spans="2:21" ht="27" customHeight="1"/>
    <row r="40" spans="2:21" ht="27" customHeight="1"/>
    <row r="41" spans="2:21" ht="27" customHeight="1"/>
    <row r="42" spans="2:21" ht="9.9499999999999993" customHeight="1"/>
    <row r="43" spans="2:21" s="196" customFormat="1" ht="24.95" customHeight="1">
      <c r="B43" s="198" t="s">
        <v>315</v>
      </c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</row>
    <row r="44" spans="2:21"/>
    <row r="45" spans="2:21"/>
    <row r="46" spans="2:21"/>
    <row r="47" spans="2:21"/>
    <row r="48" spans="2:21"/>
    <row r="49"/>
    <row r="50"/>
    <row r="51"/>
    <row r="52"/>
    <row r="53"/>
    <row r="54"/>
    <row r="55"/>
    <row r="56"/>
    <row r="57"/>
    <row r="58"/>
    <row r="59"/>
    <row r="60"/>
    <row r="6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2:21" ht="15" customHeight="1"/>
    <row r="82" spans="2:21" ht="15" customHeight="1"/>
    <row r="83" spans="2:21" ht="15" customHeight="1"/>
    <row r="84" spans="2:21" ht="15" customHeight="1"/>
    <row r="85" spans="2:21" ht="15" customHeight="1"/>
    <row r="86" spans="2:21" ht="15" customHeight="1"/>
    <row r="87" spans="2:21" ht="15" customHeight="1"/>
    <row r="88" spans="2:21" ht="15" customHeight="1"/>
    <row r="89" spans="2:21" ht="15" customHeight="1"/>
    <row r="90" spans="2:21" ht="9.75" customHeight="1"/>
    <row r="91" spans="2:21" s="196" customFormat="1" ht="24.95" customHeight="1">
      <c r="B91" s="199" t="s">
        <v>316</v>
      </c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</row>
    <row r="92" spans="2:21" ht="15" customHeight="1"/>
    <row r="93" spans="2:21" ht="15" customHeight="1"/>
    <row r="94" spans="2:21" ht="15" customHeight="1"/>
    <row r="95" spans="2:21" ht="15" customHeight="1"/>
    <row r="96" spans="2:21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spans="2:21" ht="15" customHeight="1"/>
    <row r="114" spans="2:21" s="430" customFormat="1" ht="24.95" customHeight="1">
      <c r="B114" s="429" t="s">
        <v>317</v>
      </c>
      <c r="C114" s="429"/>
      <c r="D114" s="429"/>
      <c r="E114" s="429"/>
      <c r="F114" s="429"/>
      <c r="G114" s="429"/>
      <c r="H114" s="429"/>
      <c r="I114" s="429"/>
      <c r="J114" s="429"/>
      <c r="K114" s="429"/>
      <c r="L114" s="429"/>
      <c r="M114" s="429"/>
      <c r="N114" s="429"/>
      <c r="O114" s="429"/>
      <c r="P114" s="429"/>
      <c r="Q114" s="429"/>
      <c r="R114" s="429"/>
      <c r="S114" s="429"/>
      <c r="T114" s="429"/>
      <c r="U114" s="429"/>
    </row>
    <row r="115" spans="2:21" ht="15" customHeight="1"/>
    <row r="116" spans="2:21" ht="15" customHeight="1"/>
    <row r="117" spans="2:21" ht="15" customHeight="1"/>
    <row r="118" spans="2:21" ht="15" customHeight="1"/>
    <row r="119" spans="2:21" ht="15" customHeight="1"/>
    <row r="120" spans="2:21" ht="15" customHeight="1"/>
    <row r="121" spans="2:21" ht="15" customHeight="1"/>
    <row r="122" spans="2:21" ht="15" customHeight="1"/>
    <row r="123" spans="2:21" ht="15" customHeight="1"/>
    <row r="124" spans="2:21" ht="15" customHeight="1"/>
    <row r="125" spans="2:21" ht="15" customHeight="1"/>
    <row r="126" spans="2:21" ht="15" customHeight="1"/>
    <row r="127" spans="2:21" ht="15" customHeight="1"/>
    <row r="128" spans="2:21" ht="15" customHeight="1"/>
    <row r="129" ht="15" customHeight="1"/>
    <row r="130" ht="15" customHeight="1"/>
    <row r="131" ht="15" customHeight="1"/>
    <row r="132" ht="15" customHeight="1"/>
    <row r="133" ht="15" customHeight="1"/>
    <row r="134"/>
    <row r="135"/>
    <row r="136"/>
    <row r="137"/>
    <row r="138"/>
    <row r="139"/>
    <row r="140"/>
    <row r="141"/>
    <row r="142"/>
    <row r="143"/>
    <row r="144"/>
    <row r="145"/>
    <row r="146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/>
    <row r="163"/>
    <row r="164"/>
    <row r="165"/>
    <row r="166"/>
    <row r="167"/>
    <row r="168"/>
    <row r="169"/>
    <row r="170"/>
  </sheetData>
  <sheetProtection password="ED2F" sheet="1" objects="1" scenarios="1"/>
  <printOptions horizontalCentered="1"/>
  <pageMargins left="0.70866141732283472" right="0.70866141732283472" top="0.55118110236220474" bottom="0.55118110236220474" header="0.31496062992125984" footer="0.11811023622047245"/>
  <pageSetup paperSize="9" scale="73" fitToHeight="3" orientation="landscape" r:id="rId1"/>
  <headerFooter>
    <oddHeader>&amp;LEuropean Banking Authority&amp;REnd-2016 G-SII disclosure exercise</oddHeader>
  </headerFooter>
  <rowBreaks count="2" manualBreakCount="2">
    <brk id="41" max="20" man="1"/>
    <brk id="89" max="2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39997558519241921"/>
    <pageSetUpPr fitToPage="1"/>
  </sheetPr>
  <dimension ref="B1:AD172"/>
  <sheetViews>
    <sheetView showGridLines="0" view="pageBreakPreview" zoomScale="90" zoomScaleNormal="100" zoomScaleSheetLayoutView="90" workbookViewId="0">
      <selection activeCell="X36" sqref="X36"/>
    </sheetView>
  </sheetViews>
  <sheetFormatPr defaultColWidth="9.140625" defaultRowHeight="0" customHeight="1" zeroHeight="1"/>
  <cols>
    <col min="1" max="1" width="1.28515625" style="278" customWidth="1"/>
    <col min="2" max="20" width="9.140625" style="278" customWidth="1"/>
    <col min="21" max="22" width="3.5703125" style="278" customWidth="1"/>
    <col min="23" max="23" width="4.42578125" style="278" customWidth="1"/>
    <col min="24" max="24" width="27.140625" style="284" customWidth="1"/>
    <col min="25" max="29" width="12.7109375" style="285" customWidth="1"/>
    <col min="30" max="30" width="9.140625" style="364" customWidth="1"/>
    <col min="31" max="31" width="9.140625" style="278" customWidth="1"/>
    <col min="32" max="16384" width="9.140625" style="278"/>
  </cols>
  <sheetData>
    <row r="1" spans="2:30" ht="8.1" customHeight="1">
      <c r="V1" s="364"/>
      <c r="W1" s="364"/>
      <c r="X1" s="365"/>
      <c r="Y1" s="366"/>
      <c r="Z1" s="366"/>
      <c r="AA1" s="366"/>
      <c r="AB1" s="366"/>
      <c r="AC1" s="366"/>
    </row>
    <row r="2" spans="2:30" s="281" customFormat="1" ht="18.75">
      <c r="B2" s="497" t="s">
        <v>323</v>
      </c>
      <c r="C2" s="498"/>
      <c r="D2" s="498"/>
      <c r="E2" s="498"/>
      <c r="F2" s="499"/>
      <c r="G2" s="282"/>
      <c r="H2" s="362" t="s">
        <v>397</v>
      </c>
      <c r="I2" s="283"/>
      <c r="J2" s="283"/>
      <c r="K2" s="283"/>
      <c r="L2" s="283"/>
      <c r="M2" s="283"/>
      <c r="N2" s="283"/>
      <c r="O2" s="283"/>
      <c r="P2" s="283"/>
      <c r="Q2" s="283"/>
      <c r="R2" s="283"/>
      <c r="T2" s="363" t="s">
        <v>396</v>
      </c>
      <c r="V2" s="367"/>
      <c r="W2" s="367"/>
      <c r="X2" s="368"/>
      <c r="Y2" s="369"/>
      <c r="Z2" s="369"/>
      <c r="AA2" s="369"/>
      <c r="AB2" s="369"/>
      <c r="AC2" s="369"/>
      <c r="AD2" s="367"/>
    </row>
    <row r="3" spans="2:30" s="279" customFormat="1" ht="8.1" customHeight="1">
      <c r="T3" s="280"/>
      <c r="U3" s="280"/>
      <c r="V3" s="370"/>
      <c r="W3" s="370"/>
      <c r="X3" s="371"/>
      <c r="Y3" s="372"/>
      <c r="Z3" s="372"/>
      <c r="AA3" s="372"/>
      <c r="AB3" s="372"/>
      <c r="AC3" s="372"/>
      <c r="AD3" s="381"/>
    </row>
    <row r="4" spans="2:30" ht="15">
      <c r="V4" s="364"/>
      <c r="W4" s="364"/>
      <c r="X4" s="365"/>
      <c r="Y4" s="366"/>
      <c r="Z4" s="366"/>
      <c r="AA4" s="366"/>
      <c r="AB4" s="366"/>
      <c r="AC4" s="366"/>
    </row>
    <row r="5" spans="2:30" ht="15">
      <c r="V5" s="364"/>
      <c r="W5" s="364"/>
      <c r="X5" s="365"/>
      <c r="Y5" s="366"/>
      <c r="Z5" s="366"/>
      <c r="AA5" s="366"/>
      <c r="AB5" s="366"/>
      <c r="AC5" s="366"/>
    </row>
    <row r="6" spans="2:30" ht="15">
      <c r="V6" s="364"/>
      <c r="W6" s="364"/>
      <c r="X6" s="365"/>
      <c r="Y6" s="366"/>
      <c r="Z6" s="366"/>
      <c r="AA6" s="366"/>
      <c r="AB6" s="366"/>
      <c r="AC6" s="366"/>
    </row>
    <row r="7" spans="2:30" ht="15.75" customHeight="1">
      <c r="V7" s="364"/>
      <c r="W7" s="377"/>
      <c r="X7" s="365"/>
      <c r="Y7" s="366"/>
      <c r="Z7" s="366"/>
      <c r="AA7" s="366"/>
      <c r="AB7" s="366"/>
      <c r="AC7" s="366"/>
    </row>
    <row r="8" spans="2:30" ht="15.75" thickBot="1">
      <c r="V8" s="364"/>
      <c r="W8" s="377"/>
      <c r="X8" s="365"/>
      <c r="Y8" s="366"/>
      <c r="Z8" s="366"/>
      <c r="AA8" s="366"/>
      <c r="AB8" s="366"/>
      <c r="AC8" s="387"/>
    </row>
    <row r="9" spans="2:30" ht="15.95" customHeight="1" thickBot="1">
      <c r="V9" s="364"/>
      <c r="W9" s="378"/>
      <c r="X9" s="383"/>
      <c r="Y9" s="382">
        <v>2013</v>
      </c>
      <c r="Z9" s="382">
        <v>2014</v>
      </c>
      <c r="AA9" s="382">
        <v>2015</v>
      </c>
      <c r="AB9" s="382">
        <v>2016</v>
      </c>
      <c r="AC9" s="388" t="s">
        <v>398</v>
      </c>
    </row>
    <row r="10" spans="2:30" ht="15.95" customHeight="1">
      <c r="V10" s="364"/>
      <c r="W10" s="380" t="s">
        <v>394</v>
      </c>
      <c r="X10" s="376" t="s">
        <v>244</v>
      </c>
      <c r="Y10" s="375">
        <f>INDEX('Summary - 2013'!$E$6:$Q$42,MATCH('Charts - 4yr'!$X10,'Summary - 2013'!$E$6:$E$42,0),MATCH($B$2,'Summary - 2013'!$E$6:$Q$6,0))</f>
        <v>574979.28140841157</v>
      </c>
      <c r="Z10" s="375">
        <f>INDEX('Summary - 2014'!$E$6:$Q$43,MATCH('Charts - 4yr'!$X10,'Summary - 2014'!$E$6:$E$43,0),MATCH($B$2,'Summary - 2014'!$E$6:$Q$6,0))</f>
        <v>3882985.9695718423</v>
      </c>
      <c r="AA10" s="375">
        <f>INDEX('Summary - 2015'!$E$6:$Q$42,MATCH('Charts - 4yr'!$X10,'Summary - 2015'!$E$6:$E$42,0),MATCH($B$2,'Summary - 2015'!$E$6:$Q$6,0))</f>
        <v>3950733.0329999998</v>
      </c>
      <c r="AB10" s="375">
        <f>INDEX('Summary - 2016'!$E$6:$Q$41,MATCH('Charts - 4yr'!$X10,'Summary - 2016'!$E$6:$E$41,0),MATCH($B$2,'Summary - 2016'!$E$6:$Q$6,0))</f>
        <v>3383064.1830000002</v>
      </c>
      <c r="AC10" s="389">
        <f>IFERROR(AB10/AA10-1,"")</f>
        <v>-0.14368696777492418</v>
      </c>
    </row>
    <row r="11" spans="2:30" ht="15.95" customHeight="1">
      <c r="V11" s="364"/>
      <c r="W11" s="380" t="s">
        <v>320</v>
      </c>
      <c r="X11" s="365" t="s">
        <v>246</v>
      </c>
      <c r="Y11" s="386">
        <f>INDEX('Summary - 2013'!$E$6:$Q$42,MATCH('Charts - 4yr'!$X11,'Summary - 2013'!$E$6:$E$42,0),MATCH($B$2,'Summary - 2013'!$E$6:$Q$6,0))</f>
        <v>784561.17113762209</v>
      </c>
      <c r="Z11" s="386">
        <f>INDEX('Summary - 2014'!$E$6:$Q$43,MATCH('Charts - 4yr'!$X11,'Summary - 2014'!$E$6:$E$43,0),MATCH($B$2,'Summary - 2014'!$E$6:$Q$6,0))</f>
        <v>721235.90693060542</v>
      </c>
      <c r="AA11" s="386" t="e">
        <f>INDEX('Summary - 2015'!$E$6:$Q$42,MATCH('Charts - 4yr'!$X11,'Summary - 2015'!$E$6:$E$42,0),MATCH($B$2,'Summary - 2015'!$E$6:$Q$6,0))</f>
        <v>#N/A</v>
      </c>
      <c r="AB11" s="386" t="e">
        <f>INDEX('Summary - 2016'!$E$6:$Q$41,MATCH('Charts - 4yr'!$X11,'Summary - 2016'!$E$6:$E$41,0),MATCH($B$2,'Summary - 2016'!$E$6:$Q$6,0))</f>
        <v>#N/A</v>
      </c>
      <c r="AC11" s="390" t="str">
        <f t="shared" ref="AC11:AC43" si="0">IFERROR(AB11/AA11-1,"")</f>
        <v/>
      </c>
    </row>
    <row r="12" spans="2:30" ht="15.95" customHeight="1">
      <c r="V12" s="364"/>
      <c r="W12" s="380" t="s">
        <v>321</v>
      </c>
      <c r="X12" s="376" t="s">
        <v>247</v>
      </c>
      <c r="Y12" s="375">
        <f>INDEX('Summary - 2013'!$E$6:$Q$42,MATCH('Charts - 4yr'!$X12,'Summary - 2013'!$E$6:$E$42,0),MATCH($B$2,'Summary - 2013'!$E$6:$Q$6,0))</f>
        <v>442880.09</v>
      </c>
      <c r="Z12" s="375">
        <f>INDEX('Summary - 2014'!$E$6:$Q$43,MATCH('Charts - 4yr'!$X12,'Summary - 2014'!$E$6:$E$43,0),MATCH($B$2,'Summary - 2014'!$E$6:$Q$6,0))</f>
        <v>619887.96846939519</v>
      </c>
      <c r="AA12" s="375">
        <f>INDEX('Summary - 2015'!$E$6:$Q$42,MATCH('Charts - 4yr'!$X12,'Summary - 2015'!$E$6:$E$42,0),MATCH($B$2,'Summary - 2015'!$E$6:$Q$6,0))</f>
        <v>647221.022</v>
      </c>
      <c r="AB12" s="375">
        <f>INDEX('Summary - 2016'!$E$6:$Q$41,MATCH('Charts - 4yr'!$X12,'Summary - 2016'!$E$6:$E$41,0),MATCH($B$2,'Summary - 2016'!$E$6:$Q$6,0))</f>
        <v>193819.01800000001</v>
      </c>
      <c r="AC12" s="391">
        <f t="shared" si="0"/>
        <v>-0.70053658423968801</v>
      </c>
    </row>
    <row r="13" spans="2:30" ht="15.95" customHeight="1">
      <c r="V13" s="364"/>
      <c r="W13" s="380" t="s">
        <v>322</v>
      </c>
      <c r="X13" s="365" t="s">
        <v>249</v>
      </c>
      <c r="Y13" s="386">
        <f>INDEX('Summary - 2013'!$E$6:$Q$42,MATCH('Charts - 4yr'!$X13,'Summary - 2013'!$E$6:$E$42,0),MATCH($B$2,'Summary - 2013'!$E$6:$Q$6,0))</f>
        <v>39112492.711110696</v>
      </c>
      <c r="Z13" s="386">
        <f>INDEX('Summary - 2014'!$E$6:$Q$43,MATCH('Charts - 4yr'!$X13,'Summary - 2014'!$E$6:$E$43,0),MATCH($B$2,'Summary - 2014'!$E$6:$Q$6,0))</f>
        <v>40504697.082223125</v>
      </c>
      <c r="AA13" s="386">
        <f>INDEX('Summary - 2015'!$E$6:$Q$42,MATCH('Charts - 4yr'!$X13,'Summary - 2015'!$E$6:$E$42,0),MATCH($B$2,'Summary - 2015'!$E$6:$Q$6,0))</f>
        <v>41394627.703174569</v>
      </c>
      <c r="AB13" s="386">
        <f>INDEX('Summary - 2016'!$E$6:$Q$41,MATCH('Charts - 4yr'!$X13,'Summary - 2016'!$E$6:$E$41,0),MATCH($B$2,'Summary - 2016'!$E$6:$Q$6,0))</f>
        <v>44223226.421753235</v>
      </c>
      <c r="AC13" s="390">
        <f t="shared" si="0"/>
        <v>6.8332507755873406E-2</v>
      </c>
    </row>
    <row r="14" spans="2:30" ht="15.95" customHeight="1">
      <c r="V14" s="364"/>
      <c r="W14" s="380" t="s">
        <v>323</v>
      </c>
      <c r="X14" s="376" t="s">
        <v>298</v>
      </c>
      <c r="Y14" s="375">
        <f>INDEX('Summary - 2013'!$E$6:$Q$42,MATCH('Charts - 4yr'!$X14,'Summary - 2013'!$E$6:$E$42,0),MATCH($B$2,'Summary - 2013'!$E$6:$Q$6,0))</f>
        <v>2694467.2132430645</v>
      </c>
      <c r="Z14" s="375">
        <f>INDEX('Summary - 2014'!$E$6:$Q$43,MATCH('Charts - 4yr'!$X14,'Summary - 2014'!$E$6:$E$43,0),MATCH($B$2,'Summary - 2014'!$E$6:$Q$6,0))</f>
        <v>2074094.7699363541</v>
      </c>
      <c r="AA14" s="375">
        <f>INDEX('Summary - 2015'!$E$6:$Q$42,MATCH('Charts - 4yr'!$X14,'Summary - 2015'!$E$6:$E$42,0),MATCH($B$2,'Summary - 2015'!$E$6:$Q$6,0))</f>
        <v>1880556.9382224532</v>
      </c>
      <c r="AB14" s="375">
        <f>INDEX('Summary - 2016'!$E$6:$Q$41,MATCH('Charts - 4yr'!$X14,'Summary - 2016'!$E$6:$E$41,0),MATCH($B$2,'Summary - 2016'!$E$6:$Q$6,0))</f>
        <v>1955916.0049999999</v>
      </c>
      <c r="AC14" s="391">
        <f t="shared" si="0"/>
        <v>4.0072738690261511E-2</v>
      </c>
    </row>
    <row r="15" spans="2:30" ht="15.95" customHeight="1">
      <c r="V15" s="364"/>
      <c r="W15" s="380" t="s">
        <v>324</v>
      </c>
      <c r="X15" s="365" t="s">
        <v>252</v>
      </c>
      <c r="Y15" s="386">
        <f>INDEX('Summary - 2013'!$E$6:$Q$42,MATCH('Charts - 4yr'!$X15,'Summary - 2013'!$E$6:$E$42,0),MATCH($B$2,'Summary - 2013'!$E$6:$Q$6,0))</f>
        <v>6048306.3802728523</v>
      </c>
      <c r="Z15" s="386">
        <f>INDEX('Summary - 2014'!$E$6:$Q$43,MATCH('Charts - 4yr'!$X15,'Summary - 2014'!$E$6:$E$43,0),MATCH($B$2,'Summary - 2014'!$E$6:$Q$6,0))</f>
        <v>4796775.3059920901</v>
      </c>
      <c r="AA15" s="386">
        <f>INDEX('Summary - 2015'!$E$6:$Q$42,MATCH('Charts - 4yr'!$X15,'Summary - 2015'!$E$6:$E$42,0),MATCH($B$2,'Summary - 2015'!$E$6:$Q$6,0))</f>
        <v>7016612.3008531611</v>
      </c>
      <c r="AB15" s="386">
        <f>INDEX('Summary - 2016'!$E$6:$Q$41,MATCH('Charts - 4yr'!$X15,'Summary - 2016'!$E$6:$E$41,0),MATCH($B$2,'Summary - 2016'!$E$6:$Q$6,0))</f>
        <v>6568271.5926196743</v>
      </c>
      <c r="AC15" s="390">
        <f t="shared" si="0"/>
        <v>-6.3897033070926867E-2</v>
      </c>
    </row>
    <row r="16" spans="2:30" ht="15.95" customHeight="1">
      <c r="V16" s="364"/>
      <c r="W16" s="380" t="s">
        <v>325</v>
      </c>
      <c r="X16" s="376" t="s">
        <v>380</v>
      </c>
      <c r="Y16" s="375" t="e">
        <f>INDEX('Summary - 2013'!$E$6:$Q$42,MATCH('Charts - 4yr'!$X16,'Summary - 2013'!$E$6:$E$42,0),MATCH($B$2,'Summary - 2013'!$E$6:$Q$6,0))</f>
        <v>#N/A</v>
      </c>
      <c r="Z16" s="375">
        <f>INDEX('Summary - 2014'!$E$6:$Q$43,MATCH('Charts - 4yr'!$X16,'Summary - 2014'!$E$6:$E$43,0),MATCH($B$2,'Summary - 2014'!$E$6:$Q$6,0))</f>
        <v>944913.67129792448</v>
      </c>
      <c r="AA16" s="375">
        <f>INDEX('Summary - 2015'!$E$6:$Q$42,MATCH('Charts - 4yr'!$X16,'Summary - 2015'!$E$6:$E$42,0),MATCH($B$2,'Summary - 2015'!$E$6:$Q$6,0))</f>
        <v>1106341.9472340001</v>
      </c>
      <c r="AB16" s="375">
        <f>INDEX('Summary - 2016'!$E$6:$Q$41,MATCH('Charts - 4yr'!$X16,'Summary - 2016'!$E$6:$E$41,0),MATCH($B$2,'Summary - 2016'!$E$6:$Q$6,0))</f>
        <v>946274.49300000002</v>
      </c>
      <c r="AC16" s="391">
        <f t="shared" si="0"/>
        <v>-0.14468171855382472</v>
      </c>
    </row>
    <row r="17" spans="2:30" ht="15.95" customHeight="1">
      <c r="V17" s="364"/>
      <c r="W17" s="380" t="s">
        <v>395</v>
      </c>
      <c r="X17" s="365" t="s">
        <v>254</v>
      </c>
      <c r="Y17" s="386">
        <f>INDEX('Summary - 2013'!$E$6:$Q$42,MATCH('Charts - 4yr'!$X17,'Summary - 2013'!$E$6:$E$42,0),MATCH($B$2,'Summary - 2013'!$E$6:$Q$6,0))</f>
        <v>49556784.210087873</v>
      </c>
      <c r="Z17" s="386">
        <f>INDEX('Summary - 2014'!$E$6:$Q$43,MATCH('Charts - 4yr'!$X17,'Summary - 2014'!$E$6:$E$43,0),MATCH($B$2,'Summary - 2014'!$E$6:$Q$6,0))</f>
        <v>43413380.658571333</v>
      </c>
      <c r="AA17" s="386">
        <f>INDEX('Summary - 2015'!$E$6:$Q$42,MATCH('Charts - 4yr'!$X17,'Summary - 2015'!$E$6:$E$42,0),MATCH($B$2,'Summary - 2015'!$E$6:$Q$6,0))</f>
        <v>32792633.702105805</v>
      </c>
      <c r="AB17" s="386">
        <f>INDEX('Summary - 2016'!$E$6:$Q$41,MATCH('Charts - 4yr'!$X17,'Summary - 2016'!$E$6:$E$41,0),MATCH($B$2,'Summary - 2016'!$E$6:$Q$6,0))</f>
        <v>32208145.386675168</v>
      </c>
      <c r="AC17" s="390">
        <f t="shared" si="0"/>
        <v>-1.782376861645929E-2</v>
      </c>
    </row>
    <row r="18" spans="2:30" ht="15.95" customHeight="1">
      <c r="V18" s="364"/>
      <c r="W18" s="380" t="s">
        <v>326</v>
      </c>
      <c r="X18" s="376" t="s">
        <v>256</v>
      </c>
      <c r="Y18" s="375">
        <f>INDEX('Summary - 2013'!$E$6:$Q$42,MATCH('Charts - 4yr'!$X18,'Summary - 2013'!$E$6:$E$42,0),MATCH($B$2,'Summary - 2013'!$E$6:$Q$6,0))</f>
        <v>24395138.554522105</v>
      </c>
      <c r="Z18" s="375">
        <f>INDEX('Summary - 2014'!$E$6:$Q$43,MATCH('Charts - 4yr'!$X18,'Summary - 2014'!$E$6:$E$43,0),MATCH($B$2,'Summary - 2014'!$E$6:$Q$6,0))</f>
        <v>32434761.032316126</v>
      </c>
      <c r="AA18" s="375">
        <f>INDEX('Summary - 2015'!$E$6:$Q$42,MATCH('Charts - 4yr'!$X18,'Summary - 2015'!$E$6:$E$42,0),MATCH($B$2,'Summary - 2015'!$E$6:$Q$6,0))</f>
        <v>30662128.021811843</v>
      </c>
      <c r="AB18" s="375">
        <f>INDEX('Summary - 2016'!$E$6:$Q$41,MATCH('Charts - 4yr'!$X18,'Summary - 2016'!$E$6:$E$41,0),MATCH($B$2,'Summary - 2016'!$E$6:$Q$6,0))</f>
        <v>23280312.066972472</v>
      </c>
      <c r="AC18" s="391">
        <f t="shared" si="0"/>
        <v>-0.24074702021947836</v>
      </c>
    </row>
    <row r="19" spans="2:30" ht="15.95" customHeight="1">
      <c r="V19" s="364"/>
      <c r="W19" s="380" t="s">
        <v>327</v>
      </c>
      <c r="X19" s="365" t="s">
        <v>300</v>
      </c>
      <c r="Y19" s="386">
        <f>INDEX('Summary - 2013'!$E$6:$Q$42,MATCH('Charts - 4yr'!$X19,'Summary - 2013'!$E$6:$E$42,0),MATCH($B$2,'Summary - 2013'!$E$6:$Q$6,0))</f>
        <v>27556575.86131496</v>
      </c>
      <c r="Z19" s="386">
        <f>INDEX('Summary - 2014'!$E$6:$Q$43,MATCH('Charts - 4yr'!$X19,'Summary - 2014'!$E$6:$E$43,0),MATCH($B$2,'Summary - 2014'!$E$6:$Q$6,0))</f>
        <v>28472574.364551596</v>
      </c>
      <c r="AA19" s="386">
        <f>INDEX('Summary - 2015'!$E$6:$Q$42,MATCH('Charts - 4yr'!$X19,'Summary - 2015'!$E$6:$E$42,0),MATCH($B$2,'Summary - 2015'!$E$6:$Q$6,0))</f>
        <v>29353770.151653253</v>
      </c>
      <c r="AB19" s="386">
        <f>INDEX('Summary - 2016'!$E$6:$Q$41,MATCH('Charts - 4yr'!$X19,'Summary - 2016'!$E$6:$E$41,0),MATCH($B$2,'Summary - 2016'!$E$6:$Q$6,0))</f>
        <v>25553212.756817378</v>
      </c>
      <c r="AC19" s="390">
        <f t="shared" si="0"/>
        <v>-0.12947425067378682</v>
      </c>
    </row>
    <row r="20" spans="2:30" ht="15.95" customHeight="1">
      <c r="V20" s="364"/>
      <c r="W20" s="380" t="s">
        <v>328</v>
      </c>
      <c r="X20" s="376" t="s">
        <v>258</v>
      </c>
      <c r="Y20" s="375">
        <f>INDEX('Summary - 2013'!$E$6:$Q$42,MATCH('Charts - 4yr'!$X20,'Summary - 2013'!$E$6:$E$42,0),MATCH($B$2,'Summary - 2013'!$E$6:$Q$6,0))</f>
        <v>20175277</v>
      </c>
      <c r="Z20" s="375">
        <f>INDEX('Summary - 2014'!$E$6:$Q$43,MATCH('Charts - 4yr'!$X20,'Summary - 2014'!$E$6:$E$43,0),MATCH($B$2,'Summary - 2014'!$E$6:$Q$6,0))</f>
        <v>22645227.82505478</v>
      </c>
      <c r="AA20" s="375">
        <f>INDEX('Summary - 2015'!$E$6:$Q$42,MATCH('Charts - 4yr'!$X20,'Summary - 2015'!$E$6:$E$42,0),MATCH($B$2,'Summary - 2015'!$E$6:$Q$6,0))</f>
        <v>29391100.839086857</v>
      </c>
      <c r="AB20" s="375">
        <f>INDEX('Summary - 2016'!$E$6:$Q$41,MATCH('Charts - 4yr'!$X20,'Summary - 2016'!$E$6:$E$41,0),MATCH($B$2,'Summary - 2016'!$E$6:$Q$6,0))</f>
        <v>28460779.316736545</v>
      </c>
      <c r="AC20" s="391">
        <f t="shared" si="0"/>
        <v>-3.1653170374383865E-2</v>
      </c>
    </row>
    <row r="21" spans="2:30" ht="15.95" customHeight="1">
      <c r="V21" s="364"/>
      <c r="W21" s="380" t="s">
        <v>329</v>
      </c>
      <c r="X21" s="365" t="s">
        <v>260</v>
      </c>
      <c r="Y21" s="386">
        <f>INDEX('Summary - 2013'!$E$6:$Q$42,MATCH('Charts - 4yr'!$X21,'Summary - 2013'!$E$6:$E$42,0),MATCH($B$2,'Summary - 2013'!$E$6:$Q$6,0))</f>
        <v>5347472.2594455341</v>
      </c>
      <c r="Z21" s="386">
        <f>INDEX('Summary - 2014'!$E$6:$Q$43,MATCH('Charts - 4yr'!$X21,'Summary - 2014'!$E$6:$E$43,0),MATCH($B$2,'Summary - 2014'!$E$6:$Q$6,0))</f>
        <v>8889415.5088401809</v>
      </c>
      <c r="AA21" s="386">
        <f>INDEX('Summary - 2015'!$E$6:$Q$42,MATCH('Charts - 4yr'!$X21,'Summary - 2015'!$E$6:$E$42,0),MATCH($B$2,'Summary - 2015'!$E$6:$Q$6,0))</f>
        <v>14275835.543544147</v>
      </c>
      <c r="AB21" s="386">
        <f>INDEX('Summary - 2016'!$E$6:$Q$41,MATCH('Charts - 4yr'!$X21,'Summary - 2016'!$E$6:$E$41,0),MATCH($B$2,'Summary - 2016'!$E$6:$Q$6,0))</f>
        <v>5661405.9591583554</v>
      </c>
      <c r="AC21" s="390">
        <f t="shared" si="0"/>
        <v>-0.60342734813034671</v>
      </c>
    </row>
    <row r="22" spans="2:30" ht="15.95" customHeight="1">
      <c r="V22" s="364"/>
      <c r="W22" s="377"/>
      <c r="X22" s="376" t="s">
        <v>262</v>
      </c>
      <c r="Y22" s="375">
        <f>INDEX('Summary - 2013'!$E$6:$Q$42,MATCH('Charts - 4yr'!$X22,'Summary - 2013'!$E$6:$E$42,0),MATCH($B$2,'Summary - 2013'!$E$6:$Q$6,0))</f>
        <v>290406.17210109666</v>
      </c>
      <c r="Z22" s="375">
        <f>INDEX('Summary - 2014'!$E$6:$Q$43,MATCH('Charts - 4yr'!$X22,'Summary - 2014'!$E$6:$E$43,0),MATCH($B$2,'Summary - 2014'!$E$6:$Q$6,0))</f>
        <v>327370.87031271099</v>
      </c>
      <c r="AA22" s="375">
        <f>INDEX('Summary - 2015'!$E$6:$Q$42,MATCH('Charts - 4yr'!$X22,'Summary - 2015'!$E$6:$E$42,0),MATCH($B$2,'Summary - 2015'!$E$6:$Q$6,0))</f>
        <v>592554.29048925883</v>
      </c>
      <c r="AB22" s="375">
        <f>INDEX('Summary - 2016'!$E$6:$Q$41,MATCH('Charts - 4yr'!$X22,'Summary - 2016'!$E$6:$E$41,0),MATCH($B$2,'Summary - 2016'!$E$6:$Q$6,0))</f>
        <v>581466.32520291442</v>
      </c>
      <c r="AC22" s="391">
        <f t="shared" si="0"/>
        <v>-1.8712150876823985E-2</v>
      </c>
    </row>
    <row r="23" spans="2:30" s="279" customFormat="1" ht="15.95" customHeight="1"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370"/>
      <c r="W23" s="379"/>
      <c r="X23" s="365" t="s">
        <v>302</v>
      </c>
      <c r="Y23" s="386">
        <f>INDEX('Summary - 2013'!$E$6:$Q$42,MATCH('Charts - 4yr'!$X23,'Summary - 2013'!$E$6:$E$42,0),MATCH($B$2,'Summary - 2013'!$E$6:$Q$6,0))</f>
        <v>164892429.8037473</v>
      </c>
      <c r="Z23" s="386">
        <f>INDEX('Summary - 2014'!$E$6:$Q$43,MATCH('Charts - 4yr'!$X23,'Summary - 2014'!$E$6:$E$43,0),MATCH($B$2,'Summary - 2014'!$E$6:$Q$6,0))</f>
        <v>135495731.89599133</v>
      </c>
      <c r="AA23" s="386">
        <f>INDEX('Summary - 2015'!$E$6:$Q$42,MATCH('Charts - 4yr'!$X23,'Summary - 2015'!$E$6:$E$42,0),MATCH($B$2,'Summary - 2015'!$E$6:$Q$6,0))</f>
        <v>112106156.05240008</v>
      </c>
      <c r="AB23" s="386">
        <f>INDEX('Summary - 2016'!$E$6:$Q$41,MATCH('Charts - 4yr'!$X23,'Summary - 2016'!$E$6:$E$41,0),MATCH($B$2,'Summary - 2016'!$E$6:$Q$6,0))</f>
        <v>100915914.24457067</v>
      </c>
      <c r="AC23" s="390">
        <f t="shared" si="0"/>
        <v>-9.9818263348525837E-2</v>
      </c>
      <c r="AD23" s="381"/>
    </row>
    <row r="24" spans="2:30" ht="15.95" customHeight="1">
      <c r="V24" s="364"/>
      <c r="W24" s="377"/>
      <c r="X24" s="376" t="s">
        <v>264</v>
      </c>
      <c r="Y24" s="375">
        <f>INDEX('Summary - 2013'!$E$6:$Q$42,MATCH('Charts - 4yr'!$X24,'Summary - 2013'!$E$6:$E$42,0),MATCH($B$2,'Summary - 2013'!$E$6:$Q$6,0))</f>
        <v>13245970.683315551</v>
      </c>
      <c r="Z24" s="375">
        <f>INDEX('Summary - 2014'!$E$6:$Q$43,MATCH('Charts - 4yr'!$X24,'Summary - 2014'!$E$6:$E$43,0),MATCH($B$2,'Summary - 2014'!$E$6:$Q$6,0))</f>
        <v>7448913.8067882126</v>
      </c>
      <c r="AA24" s="375">
        <f>INDEX('Summary - 2015'!$E$6:$Q$42,MATCH('Charts - 4yr'!$X24,'Summary - 2015'!$E$6:$E$42,0),MATCH($B$2,'Summary - 2015'!$E$6:$Q$6,0))</f>
        <v>23275469.052846469</v>
      </c>
      <c r="AB24" s="375">
        <f>INDEX('Summary - 2016'!$E$6:$Q$41,MATCH('Charts - 4yr'!$X24,'Summary - 2016'!$E$6:$E$41,0),MATCH($B$2,'Summary - 2016'!$E$6:$Q$6,0))</f>
        <v>15841365.085250624</v>
      </c>
      <c r="AC24" s="391">
        <f t="shared" si="0"/>
        <v>-0.31939652647673256</v>
      </c>
    </row>
    <row r="25" spans="2:30" ht="15.95" customHeight="1">
      <c r="V25" s="364"/>
      <c r="W25" s="377"/>
      <c r="X25" s="365" t="s">
        <v>304</v>
      </c>
      <c r="Y25" s="386">
        <f>INDEX('Summary - 2013'!$E$6:$Q$42,MATCH('Charts - 4yr'!$X25,'Summary - 2013'!$E$6:$E$42,0),MATCH($B$2,'Summary - 2013'!$E$6:$Q$6,0))</f>
        <v>4100120.248890148</v>
      </c>
      <c r="Z25" s="386">
        <f>INDEX('Summary - 2014'!$E$6:$Q$43,MATCH('Charts - 4yr'!$X25,'Summary - 2014'!$E$6:$E$43,0),MATCH($B$2,'Summary - 2014'!$E$6:$Q$6,0))</f>
        <v>4687097.4666340249</v>
      </c>
      <c r="AA25" s="386">
        <f>INDEX('Summary - 2015'!$E$6:$Q$42,MATCH('Charts - 4yr'!$X25,'Summary - 2015'!$E$6:$E$42,0),MATCH($B$2,'Summary - 2015'!$E$6:$Q$6,0))</f>
        <v>5057101.8664349308</v>
      </c>
      <c r="AB25" s="386">
        <f>INDEX('Summary - 2016'!$E$6:$Q$41,MATCH('Charts - 4yr'!$X25,'Summary - 2016'!$E$6:$E$41,0),MATCH($B$2,'Summary - 2016'!$E$6:$Q$6,0))</f>
        <v>6354518.1538570002</v>
      </c>
      <c r="AC25" s="390">
        <f t="shared" si="0"/>
        <v>0.2565533227703598</v>
      </c>
    </row>
    <row r="26" spans="2:30" ht="15.95" customHeight="1">
      <c r="V26" s="364"/>
      <c r="W26" s="364"/>
      <c r="X26" s="376" t="s">
        <v>265</v>
      </c>
      <c r="Y26" s="375">
        <f>INDEX('Summary - 2013'!$E$6:$Q$42,MATCH('Charts - 4yr'!$X26,'Summary - 2013'!$E$6:$E$42,0),MATCH($B$2,'Summary - 2013'!$E$6:$Q$6,0))</f>
        <v>5888810.952071025</v>
      </c>
      <c r="Z26" s="375">
        <f>INDEX('Summary - 2014'!$E$6:$Q$43,MATCH('Charts - 4yr'!$X26,'Summary - 2014'!$E$6:$E$43,0),MATCH($B$2,'Summary - 2014'!$E$6:$Q$6,0))</f>
        <v>6934584.4781486355</v>
      </c>
      <c r="AA26" s="375">
        <f>INDEX('Summary - 2015'!$E$6:$Q$42,MATCH('Charts - 4yr'!$X26,'Summary - 2015'!$E$6:$E$42,0),MATCH($B$2,'Summary - 2015'!$E$6:$Q$6,0))</f>
        <v>10834162.050528999</v>
      </c>
      <c r="AB26" s="375">
        <f>INDEX('Summary - 2016'!$E$6:$Q$41,MATCH('Charts - 4yr'!$X26,'Summary - 2016'!$E$6:$E$41,0),MATCH($B$2,'Summary - 2016'!$E$6:$Q$6,0))</f>
        <v>6743905.5389999999</v>
      </c>
      <c r="AC26" s="391">
        <f t="shared" si="0"/>
        <v>-0.37753325937461724</v>
      </c>
    </row>
    <row r="27" spans="2:30" ht="15.95" customHeight="1">
      <c r="V27" s="364"/>
      <c r="W27" s="364"/>
      <c r="X27" s="365" t="s">
        <v>268</v>
      </c>
      <c r="Y27" s="386">
        <f>INDEX('Summary - 2013'!$E$6:$Q$42,MATCH('Charts - 4yr'!$X27,'Summary - 2013'!$E$6:$E$42,0),MATCH($B$2,'Summary - 2013'!$E$6:$Q$6,0))</f>
        <v>12918112.16156131</v>
      </c>
      <c r="Z27" s="386">
        <f>INDEX('Summary - 2014'!$E$6:$Q$43,MATCH('Charts - 4yr'!$X27,'Summary - 2014'!$E$6:$E$43,0),MATCH($B$2,'Summary - 2014'!$E$6:$Q$6,0))</f>
        <v>10942048.072190708</v>
      </c>
      <c r="AA27" s="386">
        <f>INDEX('Summary - 2015'!$E$6:$Q$42,MATCH('Charts - 4yr'!$X27,'Summary - 2015'!$E$6:$E$42,0),MATCH($B$2,'Summary - 2015'!$E$6:$Q$6,0))</f>
        <v>12033542.969189277</v>
      </c>
      <c r="AB27" s="386">
        <f>INDEX('Summary - 2016'!$E$6:$Q$41,MATCH('Charts - 4yr'!$X27,'Summary - 2016'!$E$6:$E$41,0),MATCH($B$2,'Summary - 2016'!$E$6:$Q$6,0))</f>
        <v>11568547.04927054</v>
      </c>
      <c r="AC27" s="390">
        <f t="shared" si="0"/>
        <v>-3.864164702858619E-2</v>
      </c>
    </row>
    <row r="28" spans="2:30" ht="15.95" customHeight="1">
      <c r="V28" s="364"/>
      <c r="W28" s="364"/>
      <c r="X28" s="376" t="s">
        <v>306</v>
      </c>
      <c r="Y28" s="375">
        <f>INDEX('Summary - 2013'!$E$6:$Q$42,MATCH('Charts - 4yr'!$X28,'Summary - 2013'!$E$6:$E$42,0),MATCH($B$2,'Summary - 2013'!$E$6:$Q$6,0))</f>
        <v>2116724.6141202315</v>
      </c>
      <c r="Z28" s="375">
        <f>INDEX('Summary - 2014'!$E$6:$Q$43,MATCH('Charts - 4yr'!$X28,'Summary - 2014'!$E$6:$E$43,0),MATCH($B$2,'Summary - 2014'!$E$6:$Q$6,0))</f>
        <v>3159307.1994127496</v>
      </c>
      <c r="AA28" s="375" t="e">
        <f>INDEX('Summary - 2015'!$E$6:$Q$42,MATCH('Charts - 4yr'!$X28,'Summary - 2015'!$E$6:$E$42,0),MATCH($B$2,'Summary - 2015'!$E$6:$Q$6,0))</f>
        <v>#N/A</v>
      </c>
      <c r="AB28" s="375" t="e">
        <f>INDEX('Summary - 2016'!$E$6:$Q$41,MATCH('Charts - 4yr'!$X28,'Summary - 2016'!$E$6:$E$41,0),MATCH($B$2,'Summary - 2016'!$E$6:$Q$6,0))</f>
        <v>#N/A</v>
      </c>
      <c r="AC28" s="391" t="str">
        <f t="shared" si="0"/>
        <v/>
      </c>
    </row>
    <row r="29" spans="2:30" ht="15.95" customHeight="1">
      <c r="V29" s="364"/>
      <c r="W29" s="364"/>
      <c r="X29" s="365" t="s">
        <v>270</v>
      </c>
      <c r="Y29" s="386">
        <f>INDEX('Summary - 2013'!$E$6:$Q$42,MATCH('Charts - 4yr'!$X29,'Summary - 2013'!$E$6:$E$42,0),MATCH($B$2,'Summary - 2013'!$E$6:$Q$6,0))</f>
        <v>56572184.993503354</v>
      </c>
      <c r="Z29" s="386">
        <f>INDEX('Summary - 2014'!$E$6:$Q$43,MATCH('Charts - 4yr'!$X29,'Summary - 2014'!$E$6:$E$43,0),MATCH($B$2,'Summary - 2014'!$E$6:$Q$6,0))</f>
        <v>73504639.543566108</v>
      </c>
      <c r="AA29" s="386">
        <f>INDEX('Summary - 2015'!$E$6:$Q$42,MATCH('Charts - 4yr'!$X29,'Summary - 2015'!$E$6:$E$42,0),MATCH($B$2,'Summary - 2015'!$E$6:$Q$6,0))</f>
        <v>82344110.621764854</v>
      </c>
      <c r="AB29" s="386">
        <f>INDEX('Summary - 2016'!$E$6:$Q$41,MATCH('Charts - 4yr'!$X29,'Summary - 2016'!$E$6:$E$41,0),MATCH($B$2,'Summary - 2016'!$E$6:$Q$6,0))</f>
        <v>91931997.035682753</v>
      </c>
      <c r="AC29" s="390">
        <f t="shared" si="0"/>
        <v>0.11643682033264535</v>
      </c>
    </row>
    <row r="30" spans="2:30" ht="15.95" customHeight="1">
      <c r="V30" s="364"/>
      <c r="W30" s="364"/>
      <c r="X30" s="376" t="s">
        <v>272</v>
      </c>
      <c r="Y30" s="375">
        <f>INDEX('Summary - 2013'!$E$6:$Q$42,MATCH('Charts - 4yr'!$X30,'Summary - 2013'!$E$6:$E$42,0),MATCH($B$2,'Summary - 2013'!$E$6:$Q$6,0))</f>
        <v>19088070.55060555</v>
      </c>
      <c r="Z30" s="375">
        <f>INDEX('Summary - 2014'!$E$6:$Q$43,MATCH('Charts - 4yr'!$X30,'Summary - 2014'!$E$6:$E$43,0),MATCH($B$2,'Summary - 2014'!$E$6:$Q$6,0))</f>
        <v>20698585.693227395</v>
      </c>
      <c r="AA30" s="375">
        <f>INDEX('Summary - 2015'!$E$6:$Q$42,MATCH('Charts - 4yr'!$X30,'Summary - 2015'!$E$6:$E$42,0),MATCH($B$2,'Summary - 2015'!$E$6:$Q$6,0))</f>
        <v>21107558.896766856</v>
      </c>
      <c r="AB30" s="375">
        <f>INDEX('Summary - 2016'!$E$6:$Q$41,MATCH('Charts - 4yr'!$X30,'Summary - 2016'!$E$6:$E$41,0),MATCH($B$2,'Summary - 2016'!$E$6:$Q$6,0))</f>
        <v>23947957</v>
      </c>
      <c r="AC30" s="391">
        <f t="shared" si="0"/>
        <v>0.1345678160665098</v>
      </c>
    </row>
    <row r="31" spans="2:30" ht="15.95" customHeight="1">
      <c r="V31" s="364"/>
      <c r="W31" s="364"/>
      <c r="X31" s="365" t="s">
        <v>273</v>
      </c>
      <c r="Y31" s="386">
        <f>INDEX('Summary - 2013'!$E$6:$Q$42,MATCH('Charts - 4yr'!$X31,'Summary - 2013'!$E$6:$E$42,0),MATCH($B$2,'Summary - 2013'!$E$6:$Q$6,0))</f>
        <v>10485571.55860276</v>
      </c>
      <c r="Z31" s="386">
        <f>INDEX('Summary - 2014'!$E$6:$Q$43,MATCH('Charts - 4yr'!$X31,'Summary - 2014'!$E$6:$E$43,0),MATCH($B$2,'Summary - 2014'!$E$6:$Q$6,0))</f>
        <v>10162252.837274386</v>
      </c>
      <c r="AA31" s="386">
        <f>INDEX('Summary - 2015'!$E$6:$Q$42,MATCH('Charts - 4yr'!$X31,'Summary - 2015'!$E$6:$E$42,0),MATCH($B$2,'Summary - 2015'!$E$6:$Q$6,0))</f>
        <v>10376230.252076643</v>
      </c>
      <c r="AB31" s="386">
        <f>INDEX('Summary - 2016'!$E$6:$Q$41,MATCH('Charts - 4yr'!$X31,'Summary - 2016'!$E$6:$E$41,0),MATCH($B$2,'Summary - 2016'!$E$6:$Q$6,0))</f>
        <v>10828680.92083698</v>
      </c>
      <c r="AC31" s="390">
        <f t="shared" si="0"/>
        <v>4.3604532452408362E-2</v>
      </c>
    </row>
    <row r="32" spans="2:30" ht="15.95" customHeight="1">
      <c r="V32" s="364"/>
      <c r="W32" s="364"/>
      <c r="X32" s="376" t="s">
        <v>275</v>
      </c>
      <c r="Y32" s="375">
        <f>INDEX('Summary - 2013'!$E$6:$Q$42,MATCH('Charts - 4yr'!$X32,'Summary - 2013'!$E$6:$E$42,0),MATCH($B$2,'Summary - 2013'!$E$6:$Q$6,0))</f>
        <v>4124870.8889150168</v>
      </c>
      <c r="Z32" s="375">
        <f>INDEX('Summary - 2014'!$E$6:$Q$43,MATCH('Charts - 4yr'!$X32,'Summary - 2014'!$E$6:$E$43,0),MATCH($B$2,'Summary - 2014'!$E$6:$Q$6,0))</f>
        <v>5024857.4784810441</v>
      </c>
      <c r="AA32" s="375">
        <f>INDEX('Summary - 2015'!$E$6:$Q$42,MATCH('Charts - 4yr'!$X32,'Summary - 2015'!$E$6:$E$42,0),MATCH($B$2,'Summary - 2015'!$E$6:$Q$6,0))</f>
        <v>4913726</v>
      </c>
      <c r="AB32" s="375">
        <f>INDEX('Summary - 2016'!$E$6:$Q$41,MATCH('Charts - 4yr'!$X32,'Summary - 2016'!$E$6:$E$41,0),MATCH($B$2,'Summary - 2016'!$E$6:$Q$6,0))</f>
        <v>3978800.5844126865</v>
      </c>
      <c r="AC32" s="391">
        <f t="shared" si="0"/>
        <v>-0.19026812150032657</v>
      </c>
    </row>
    <row r="33" spans="2:30" ht="15.95" customHeight="1">
      <c r="V33" s="364"/>
      <c r="W33" s="364"/>
      <c r="X33" s="365" t="s">
        <v>276</v>
      </c>
      <c r="Y33" s="386">
        <f>INDEX('Summary - 2013'!$E$6:$Q$42,MATCH('Charts - 4yr'!$X33,'Summary - 2013'!$E$6:$E$42,0),MATCH($B$2,'Summary - 2013'!$E$6:$Q$6,0))</f>
        <v>2376029.2774501103</v>
      </c>
      <c r="Z33" s="386">
        <f>INDEX('Summary - 2014'!$E$6:$Q$43,MATCH('Charts - 4yr'!$X33,'Summary - 2014'!$E$6:$E$43,0),MATCH($B$2,'Summary - 2014'!$E$6:$Q$6,0))</f>
        <v>2688873.8371085892</v>
      </c>
      <c r="AA33" s="386">
        <f>INDEX('Summary - 2015'!$E$6:$Q$42,MATCH('Charts - 4yr'!$X33,'Summary - 2015'!$E$6:$E$42,0),MATCH($B$2,'Summary - 2015'!$E$6:$Q$6,0))</f>
        <v>2760423.2301938133</v>
      </c>
      <c r="AB33" s="386">
        <f>INDEX('Summary - 2016'!$E$6:$Q$41,MATCH('Charts - 4yr'!$X33,'Summary - 2016'!$E$6:$E$41,0),MATCH($B$2,'Summary - 2016'!$E$6:$Q$6,0))</f>
        <v>2550528.1902901651</v>
      </c>
      <c r="AC33" s="390">
        <f t="shared" si="0"/>
        <v>-7.6037267621788307E-2</v>
      </c>
    </row>
    <row r="34" spans="2:30" ht="15.95" customHeight="1">
      <c r="V34" s="364"/>
      <c r="W34" s="364"/>
      <c r="X34" s="376" t="s">
        <v>307</v>
      </c>
      <c r="Y34" s="375">
        <f>INDEX('Summary - 2013'!$E$6:$Q$42,MATCH('Charts - 4yr'!$X34,'Summary - 2013'!$E$6:$E$42,0),MATCH($B$2,'Summary - 2013'!$E$6:$Q$6,0))</f>
        <v>4615120.8438748792</v>
      </c>
      <c r="Z34" s="375">
        <f>INDEX('Summary - 2014'!$E$6:$Q$43,MATCH('Charts - 4yr'!$X34,'Summary - 2014'!$E$6:$E$43,0),MATCH($B$2,'Summary - 2014'!$E$6:$Q$6,0))</f>
        <v>4461538.7374079162</v>
      </c>
      <c r="AA34" s="375">
        <f>INDEX('Summary - 2015'!$E$6:$Q$42,MATCH('Charts - 4yr'!$X34,'Summary - 2015'!$E$6:$E$42,0),MATCH($B$2,'Summary - 2015'!$E$6:$Q$6,0))</f>
        <v>4863762.8861539047</v>
      </c>
      <c r="AB34" s="375">
        <f>INDEX('Summary - 2016'!$E$6:$Q$41,MATCH('Charts - 4yr'!$X34,'Summary - 2016'!$E$6:$E$41,0),MATCH($B$2,'Summary - 2016'!$E$6:$Q$6,0))</f>
        <v>4540795.6113879997</v>
      </c>
      <c r="AC34" s="391">
        <f t="shared" si="0"/>
        <v>-6.6402759000716127E-2</v>
      </c>
    </row>
    <row r="35" spans="2:30" ht="15.95" customHeight="1">
      <c r="V35" s="364"/>
      <c r="W35" s="364"/>
      <c r="X35" s="365" t="s">
        <v>278</v>
      </c>
      <c r="Y35" s="386">
        <f>INDEX('Summary - 2013'!$E$6:$Q$42,MATCH('Charts - 4yr'!$X35,'Summary - 2013'!$E$6:$E$42,0),MATCH($B$2,'Summary - 2013'!$E$6:$Q$6,0))</f>
        <v>32207618.697860066</v>
      </c>
      <c r="Z35" s="386">
        <f>INDEX('Summary - 2014'!$E$6:$Q$43,MATCH('Charts - 4yr'!$X35,'Summary - 2014'!$E$6:$E$43,0),MATCH($B$2,'Summary - 2014'!$E$6:$Q$6,0))</f>
        <v>36204728.355816267</v>
      </c>
      <c r="AA35" s="386">
        <f>INDEX('Summary - 2015'!$E$6:$Q$42,MATCH('Charts - 4yr'!$X35,'Summary - 2015'!$E$6:$E$42,0),MATCH($B$2,'Summary - 2015'!$E$6:$Q$6,0))</f>
        <v>38101224.882521398</v>
      </c>
      <c r="AB35" s="386">
        <f>INDEX('Summary - 2016'!$E$6:$Q$41,MATCH('Charts - 4yr'!$X35,'Summary - 2016'!$E$6:$E$41,0),MATCH($B$2,'Summary - 2016'!$E$6:$Q$6,0))</f>
        <v>22342898.68821593</v>
      </c>
      <c r="AC35" s="390">
        <f t="shared" si="0"/>
        <v>-0.41359106545507573</v>
      </c>
    </row>
    <row r="36" spans="2:30" ht="15.95" customHeight="1">
      <c r="V36" s="364"/>
      <c r="W36" s="364"/>
      <c r="X36" s="376" t="s">
        <v>280</v>
      </c>
      <c r="Y36" s="375">
        <f>INDEX('Summary - 2013'!$E$6:$Q$42,MATCH('Charts - 4yr'!$X36,'Summary - 2013'!$E$6:$E$42,0),MATCH($B$2,'Summary - 2013'!$E$6:$Q$6,0))</f>
        <v>1021557.7089330708</v>
      </c>
      <c r="Z36" s="375">
        <f>INDEX('Summary - 2014'!$E$6:$Q$43,MATCH('Charts - 4yr'!$X36,'Summary - 2014'!$E$6:$E$43,0),MATCH($B$2,'Summary - 2014'!$E$6:$Q$6,0))</f>
        <v>407980.9492353088</v>
      </c>
      <c r="AA36" s="375">
        <f>INDEX('Summary - 2015'!$E$6:$Q$42,MATCH('Charts - 4yr'!$X36,'Summary - 2015'!$E$6:$E$42,0),MATCH($B$2,'Summary - 2015'!$E$6:$Q$6,0))</f>
        <v>397856.81407590985</v>
      </c>
      <c r="AB36" s="375">
        <f>INDEX('Summary - 2016'!$E$6:$Q$41,MATCH('Charts - 4yr'!$X36,'Summary - 2016'!$E$6:$E$41,0),MATCH($B$2,'Summary - 2016'!$E$6:$Q$6,0))</f>
        <v>710263.95388076035</v>
      </c>
      <c r="AC36" s="391">
        <f t="shared" si="0"/>
        <v>0.78522505773960227</v>
      </c>
    </row>
    <row r="37" spans="2:30" ht="15.95" customHeight="1">
      <c r="V37" s="364"/>
      <c r="W37" s="364"/>
      <c r="X37" s="365" t="s">
        <v>282</v>
      </c>
      <c r="Y37" s="386">
        <f>INDEX('Summary - 2013'!$E$6:$Q$42,MATCH('Charts - 4yr'!$X37,'Summary - 2013'!$E$6:$E$42,0),MATCH($B$2,'Summary - 2013'!$E$6:$Q$6,0))</f>
        <v>13532755.093936101</v>
      </c>
      <c r="Z37" s="386">
        <f>INDEX('Summary - 2014'!$E$6:$Q$43,MATCH('Charts - 4yr'!$X37,'Summary - 2014'!$E$6:$E$43,0),MATCH($B$2,'Summary - 2014'!$E$6:$Q$6,0))</f>
        <v>29011786.181709673</v>
      </c>
      <c r="AA37" s="386">
        <f>INDEX('Summary - 2015'!$E$6:$Q$42,MATCH('Charts - 4yr'!$X37,'Summary - 2015'!$E$6:$E$42,0),MATCH($B$2,'Summary - 2015'!$E$6:$Q$6,0))</f>
        <v>34403227.147</v>
      </c>
      <c r="AB37" s="386">
        <f>INDEX('Summary - 2016'!$E$6:$Q$41,MATCH('Charts - 4yr'!$X37,'Summary - 2016'!$E$6:$E$41,0),MATCH($B$2,'Summary - 2016'!$E$6:$Q$6,0))</f>
        <v>34814323.009000003</v>
      </c>
      <c r="AC37" s="390">
        <f t="shared" si="0"/>
        <v>1.194934010822446E-2</v>
      </c>
    </row>
    <row r="38" spans="2:30" ht="15.95" customHeight="1">
      <c r="V38" s="364"/>
      <c r="W38" s="364"/>
      <c r="X38" s="376" t="s">
        <v>309</v>
      </c>
      <c r="Y38" s="375">
        <f>INDEX('Summary - 2013'!$E$6:$Q$42,MATCH('Charts - 4yr'!$X38,'Summary - 2013'!$E$6:$E$42,0),MATCH($B$2,'Summary - 2013'!$E$6:$Q$6,0))</f>
        <v>4901116.0484523475</v>
      </c>
      <c r="Z38" s="375">
        <f>INDEX('Summary - 2014'!$E$6:$Q$43,MATCH('Charts - 4yr'!$X38,'Summary - 2014'!$E$6:$E$43,0),MATCH($B$2,'Summary - 2014'!$E$6:$Q$6,0))</f>
        <v>710414.27243280178</v>
      </c>
      <c r="AA38" s="375">
        <f>INDEX('Summary - 2015'!$E$6:$Q$42,MATCH('Charts - 4yr'!$X38,'Summary - 2015'!$E$6:$E$42,0),MATCH($B$2,'Summary - 2015'!$E$6:$Q$6,0))</f>
        <v>1056784.329424462</v>
      </c>
      <c r="AB38" s="375" t="e">
        <f>INDEX('Summary - 2016'!$E$6:$Q$41,MATCH('Charts - 4yr'!$X38,'Summary - 2016'!$E$6:$E$41,0),MATCH($B$2,'Summary - 2016'!$E$6:$Q$6,0))</f>
        <v>#N/A</v>
      </c>
      <c r="AC38" s="391" t="str">
        <f t="shared" si="0"/>
        <v/>
      </c>
    </row>
    <row r="39" spans="2:30" ht="15.95" customHeight="1">
      <c r="V39" s="364"/>
      <c r="W39" s="364"/>
      <c r="X39" s="365" t="s">
        <v>400</v>
      </c>
      <c r="Y39" s="386" t="e">
        <f>INDEX('Summary - 2013'!$E$6:$Q$42,MATCH('Charts - 4yr'!$X39,'Summary - 2013'!$E$6:$E$42,0),MATCH($B$2,'Summary - 2013'!$E$6:$Q$6,0))</f>
        <v>#N/A</v>
      </c>
      <c r="Z39" s="386" t="e">
        <f>INDEX('Summary - 2014'!$E$6:$Q$43,MATCH('Charts - 4yr'!$X39,'Summary - 2014'!$E$6:$E$43,0),MATCH($B$2,'Summary - 2014'!$E$6:$Q$6,0))</f>
        <v>#N/A</v>
      </c>
      <c r="AA39" s="386">
        <f>INDEX('Summary - 2015'!$E$6:$Q$42,MATCH('Charts - 4yr'!$X39,'Summary - 2015'!$E$6:$E$42,0),MATCH($B$2,'Summary - 2015'!$E$6:$Q$6,0))</f>
        <v>199560.34027740601</v>
      </c>
      <c r="AB39" s="386" t="e">
        <f>INDEX('Summary - 2016'!$E$6:$Q$41,MATCH('Charts - 4yr'!$X39,'Summary - 2016'!$E$6:$E$41,0),MATCH($B$2,'Summary - 2016'!$E$6:$Q$6,0))</f>
        <v>#N/A</v>
      </c>
      <c r="AC39" s="390" t="str">
        <f t="shared" si="0"/>
        <v/>
      </c>
    </row>
    <row r="40" spans="2:30" ht="15.95" customHeight="1">
      <c r="V40" s="364"/>
      <c r="W40" s="364"/>
      <c r="X40" s="376" t="s">
        <v>284</v>
      </c>
      <c r="Y40" s="375">
        <f>INDEX('Summary - 2013'!$E$6:$Q$42,MATCH('Charts - 4yr'!$X40,'Summary - 2013'!$E$6:$E$42,0),MATCH($B$2,'Summary - 2013'!$E$6:$Q$6,0))</f>
        <v>18966425.467164461</v>
      </c>
      <c r="Z40" s="375">
        <f>INDEX('Summary - 2014'!$E$6:$Q$43,MATCH('Charts - 4yr'!$X40,'Summary - 2014'!$E$6:$E$43,0),MATCH($B$2,'Summary - 2014'!$E$6:$Q$6,0))</f>
        <v>13311174.541917887</v>
      </c>
      <c r="AA40" s="375">
        <f>INDEX('Summary - 2015'!$E$6:$Q$42,MATCH('Charts - 4yr'!$X40,'Summary - 2015'!$E$6:$E$42,0),MATCH($B$2,'Summary - 2015'!$E$6:$Q$6,0))</f>
        <v>15968739.654243</v>
      </c>
      <c r="AB40" s="375">
        <f>INDEX('Summary - 2016'!$E$6:$Q$41,MATCH('Charts - 4yr'!$X40,'Summary - 2016'!$E$6:$E$41,0),MATCH($B$2,'Summary - 2016'!$E$6:$Q$6,0))</f>
        <v>13917415</v>
      </c>
      <c r="AC40" s="391">
        <f t="shared" si="0"/>
        <v>-0.12845876998802153</v>
      </c>
    </row>
    <row r="41" spans="2:30" ht="15.95" customHeight="1">
      <c r="V41" s="364"/>
      <c r="W41" s="364"/>
      <c r="X41" s="365" t="s">
        <v>286</v>
      </c>
      <c r="Y41" s="386">
        <f>INDEX('Summary - 2013'!$E$6:$Q$42,MATCH('Charts - 4yr'!$X41,'Summary - 2013'!$E$6:$E$42,0),MATCH($B$2,'Summary - 2013'!$E$6:$Q$6,0))</f>
        <v>47446896.829188056</v>
      </c>
      <c r="Z41" s="386">
        <f>INDEX('Summary - 2014'!$E$6:$Q$43,MATCH('Charts - 4yr'!$X41,'Summary - 2014'!$E$6:$E$43,0),MATCH($B$2,'Summary - 2014'!$E$6:$Q$6,0))</f>
        <v>50421669.428470828</v>
      </c>
      <c r="AA41" s="386">
        <f>INDEX('Summary - 2015'!$E$6:$Q$42,MATCH('Charts - 4yr'!$X41,'Summary - 2015'!$E$6:$E$42,0),MATCH($B$2,'Summary - 2015'!$E$6:$Q$6,0))</f>
        <v>50112642.208228841</v>
      </c>
      <c r="AB41" s="386">
        <f>INDEX('Summary - 2016'!$E$6:$Q$41,MATCH('Charts - 4yr'!$X41,'Summary - 2016'!$E$6:$E$41,0),MATCH($B$2,'Summary - 2016'!$E$6:$Q$6,0))</f>
        <v>41547656.1987096</v>
      </c>
      <c r="AC41" s="390">
        <f t="shared" si="0"/>
        <v>-0.17091467605978305</v>
      </c>
    </row>
    <row r="42" spans="2:30" ht="15.95" customHeight="1">
      <c r="V42" s="364"/>
      <c r="W42" s="364"/>
      <c r="X42" s="365" t="s">
        <v>778</v>
      </c>
      <c r="Y42" s="386" t="e">
        <f>INDEX('Summary - 2013'!$E$6:$Q$42,MATCH('Charts - 4yr'!$X42,'Summary - 2013'!$E$6:$E$42,0),MATCH($B$2,'Summary - 2013'!$E$6:$Q$6,0))</f>
        <v>#N/A</v>
      </c>
      <c r="Z42" s="386" t="e">
        <f>INDEX('Summary - 2014'!$E$6:$Q$43,MATCH('Charts - 4yr'!$X42,'Summary - 2014'!$E$6:$E$43,0),MATCH($B$2,'Summary - 2014'!$E$6:$Q$6,0))</f>
        <v>#N/A</v>
      </c>
      <c r="AA42" s="386" t="e">
        <f>INDEX('Summary - 2015'!$E$6:$Q$42,MATCH('Charts - 4yr'!$X42,'Summary - 2015'!$E$6:$E$42,0),MATCH($B$2,'Summary - 2015'!$E$6:$Q$6,0))</f>
        <v>#N/A</v>
      </c>
      <c r="AB42" s="386">
        <f>INDEX('Summary - 2016'!$E$6:$Q$41,MATCH('Charts - 4yr'!$X42,'Summary - 2016'!$E$6:$E$41,0),MATCH($B$2,'Summary - 2016'!$E$6:$Q$6,0))</f>
        <v>188264.87327039932</v>
      </c>
      <c r="AC42" s="390" t="str">
        <f t="shared" si="0"/>
        <v/>
      </c>
    </row>
    <row r="43" spans="2:30" ht="15.95" customHeight="1">
      <c r="V43" s="364"/>
      <c r="W43" s="364"/>
      <c r="X43" s="376" t="s">
        <v>287</v>
      </c>
      <c r="Y43" s="375">
        <f>INDEX('Summary - 2013'!$E$6:$Q$42,MATCH('Charts - 4yr'!$X43,'Summary - 2013'!$E$6:$E$42,0),MATCH($B$2,'Summary - 2013'!$E$6:$Q$6,0))</f>
        <v>11527072.658070989</v>
      </c>
      <c r="Z43" s="375">
        <f>INDEX('Summary - 2014'!$E$6:$Q$43,MATCH('Charts - 4yr'!$X43,'Summary - 2014'!$E$6:$E$43,0),MATCH($B$2,'Summary - 2014'!$E$6:$Q$6,0))</f>
        <v>13052266.064437566</v>
      </c>
      <c r="AA43" s="375">
        <f>INDEX('Summary - 2015'!$E$6:$Q$42,MATCH('Charts - 4yr'!$X43,'Summary - 2015'!$E$6:$E$42,0),MATCH($B$2,'Summary - 2015'!$E$6:$Q$6,0))</f>
        <v>9294234.8152122628</v>
      </c>
      <c r="AB43" s="375">
        <f>INDEX('Summary - 2016'!$E$6:$Q$41,MATCH('Charts - 4yr'!$X43,'Summary - 2016'!$E$6:$E$41,0),MATCH($B$2,'Summary - 2016'!$E$6:$Q$6,0))</f>
        <v>9980729.191354882</v>
      </c>
      <c r="AC43" s="390">
        <f t="shared" si="0"/>
        <v>7.3862387791085782E-2</v>
      </c>
    </row>
    <row r="44" spans="2:30" s="279" customFormat="1" ht="15.95" customHeight="1">
      <c r="B44" s="280"/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370"/>
      <c r="W44" s="370"/>
      <c r="X44" s="365" t="s">
        <v>289</v>
      </c>
      <c r="Y44" s="386">
        <f>INDEX('Summary - 2013'!$E$6:$Q$42,MATCH('Charts - 4yr'!$X44,'Summary - 2013'!$E$6:$E$42,0),MATCH($B$2,'Summary - 2013'!$E$6:$Q$6,0))</f>
        <v>5428709.1833614521</v>
      </c>
      <c r="Z44" s="386">
        <f>INDEX('Summary - 2014'!$E$6:$Q$43,MATCH('Charts - 4yr'!$X44,'Summary - 2014'!$E$6:$E$43,0),MATCH($B$2,'Summary - 2014'!$E$6:$Q$6,0))</f>
        <v>5680476.1497458341</v>
      </c>
      <c r="AA44" s="386">
        <f>INDEX('Summary - 2015'!$E$6:$Q$42,MATCH('Charts - 4yr'!$X44,'Summary - 2015'!$E$6:$E$42,0),MATCH($B$2,'Summary - 2015'!$E$6:$Q$6,0))</f>
        <v>5643514.2866490996</v>
      </c>
      <c r="AB44" s="386">
        <f>INDEX('Summary - 2016'!$E$6:$Q$41,MATCH('Charts - 4yr'!$X44,'Summary - 2016'!$E$6:$E$41,0),MATCH($B$2,'Summary - 2016'!$E$6:$Q$6,0))</f>
        <v>5673935.721311396</v>
      </c>
      <c r="AC44" s="390">
        <f t="shared" ref="AC44:AC48" si="1">IFERROR(AB44/AA44-1,"")</f>
        <v>5.3905125631141804E-3</v>
      </c>
      <c r="AD44" s="381"/>
    </row>
    <row r="45" spans="2:30" ht="15.95" customHeight="1">
      <c r="V45" s="364"/>
      <c r="W45" s="364"/>
      <c r="X45" s="376" t="s">
        <v>290</v>
      </c>
      <c r="Y45" s="375">
        <f>INDEX('Summary - 2013'!$E$6:$Q$42,MATCH('Charts - 4yr'!$X45,'Summary - 2013'!$E$6:$E$42,0),MATCH($B$2,'Summary - 2013'!$E$6:$Q$6,0))</f>
        <v>23531908.421071917</v>
      </c>
      <c r="Z45" s="375">
        <f>INDEX('Summary - 2014'!$E$6:$Q$43,MATCH('Charts - 4yr'!$X45,'Summary - 2014'!$E$6:$E$43,0),MATCH($B$2,'Summary - 2014'!$E$6:$Q$6,0))</f>
        <v>27650483.686409906</v>
      </c>
      <c r="AA45" s="375">
        <f>INDEX('Summary - 2015'!$E$6:$Q$42,MATCH('Charts - 4yr'!$X45,'Summary - 2015'!$E$6:$E$42,0),MATCH($B$2,'Summary - 2015'!$E$6:$Q$6,0))</f>
        <v>29794263.715758003</v>
      </c>
      <c r="AB45" s="375">
        <f>INDEX('Summary - 2016'!$E$6:$Q$41,MATCH('Charts - 4yr'!$X45,'Summary - 2016'!$E$6:$E$41,0),MATCH($B$2,'Summary - 2016'!$E$6:$Q$6,0))</f>
        <v>28571217.535530999</v>
      </c>
      <c r="AC45" s="391">
        <f t="shared" si="1"/>
        <v>-4.1049719902295889E-2</v>
      </c>
    </row>
    <row r="46" spans="2:30" ht="15.95" customHeight="1">
      <c r="V46" s="364"/>
      <c r="W46" s="364"/>
      <c r="X46" s="365" t="s">
        <v>292</v>
      </c>
      <c r="Y46" s="386">
        <f>INDEX('Summary - 2013'!$E$6:$Q$42,MATCH('Charts - 4yr'!$X46,'Summary - 2013'!$E$6:$E$42,0),MATCH($B$2,'Summary - 2013'!$E$6:$Q$6,0))</f>
        <v>14221183.393390618</v>
      </c>
      <c r="Z46" s="386">
        <f>INDEX('Summary - 2014'!$E$6:$Q$43,MATCH('Charts - 4yr'!$X46,'Summary - 2014'!$E$6:$E$43,0),MATCH($B$2,'Summary - 2014'!$E$6:$Q$6,0))</f>
        <v>26296209.58568304</v>
      </c>
      <c r="AA46" s="386">
        <f>INDEX('Summary - 2015'!$E$6:$Q$42,MATCH('Charts - 4yr'!$X46,'Summary - 2015'!$E$6:$E$42,0),MATCH($B$2,'Summary - 2015'!$E$6:$Q$6,0))</f>
        <v>29799111.778204117</v>
      </c>
      <c r="AB46" s="386">
        <f>INDEX('Summary - 2016'!$E$6:$Q$41,MATCH('Charts - 4yr'!$X46,'Summary - 2016'!$E$6:$E$41,0),MATCH($B$2,'Summary - 2016'!$E$6:$Q$6,0))</f>
        <v>26816592.080976553</v>
      </c>
      <c r="AC46" s="390">
        <f t="shared" si="1"/>
        <v>-0.10008753681742488</v>
      </c>
    </row>
    <row r="47" spans="2:30" ht="15.95" customHeight="1">
      <c r="V47" s="364"/>
      <c r="W47" s="364"/>
      <c r="X47" s="376" t="s">
        <v>294</v>
      </c>
      <c r="Y47" s="375">
        <f>INDEX('Summary - 2013'!$E$6:$Q$42,MATCH('Charts - 4yr'!$X47,'Summary - 2013'!$E$6:$E$42,0),MATCH($B$2,'Summary - 2013'!$E$6:$Q$6,0))</f>
        <v>3043025.4850084134</v>
      </c>
      <c r="Z47" s="375">
        <f>INDEX('Summary - 2014'!$E$6:$Q$43,MATCH('Charts - 4yr'!$X47,'Summary - 2014'!$E$6:$E$43,0),MATCH($B$2,'Summary - 2014'!$E$6:$Q$6,0))</f>
        <v>3133545.6692732708</v>
      </c>
      <c r="AA47" s="375">
        <f>INDEX('Summary - 2015'!$E$6:$Q$42,MATCH('Charts - 4yr'!$X47,'Summary - 2015'!$E$6:$E$42,0),MATCH($B$2,'Summary - 2015'!$E$6:$Q$6,0))</f>
        <v>3102238.169324324</v>
      </c>
      <c r="AB47" s="375">
        <f>INDEX('Summary - 2016'!$E$6:$Q$41,MATCH('Charts - 4yr'!$X47,'Summary - 2016'!$E$6:$E$41,0),MATCH($B$2,'Summary - 2016'!$E$6:$Q$6,0))</f>
        <v>8065635.0711673554</v>
      </c>
      <c r="AC47" s="391">
        <f t="shared" si="1"/>
        <v>1.5999406334827198</v>
      </c>
    </row>
    <row r="48" spans="2:30" ht="15.95" customHeight="1" thickBot="1">
      <c r="V48" s="364"/>
      <c r="W48" s="364"/>
      <c r="X48" s="384" t="s">
        <v>296</v>
      </c>
      <c r="Y48" s="385">
        <f>INDEX('Summary - 2013'!$E$6:$Q$42,MATCH('Charts - 4yr'!$X48,'Summary - 2013'!$E$6:$E$42,0),MATCH($B$2,'Summary - 2013'!$E$6:$Q$6,0))</f>
        <v>6969024.1521668797</v>
      </c>
      <c r="Z48" s="385">
        <f>INDEX('Summary - 2014'!$E$6:$Q$43,MATCH('Charts - 4yr'!$X48,'Summary - 2014'!$E$6:$E$43,0),MATCH($B$2,'Summary - 2014'!$E$6:$Q$6,0))</f>
        <v>9690155.4469751362</v>
      </c>
      <c r="AA48" s="385">
        <f>INDEX('Summary - 2015'!$E$6:$Q$42,MATCH('Charts - 4yr'!$X48,'Summary - 2015'!$E$6:$E$42,0),MATCH($B$2,'Summary - 2015'!$E$6:$Q$6,0))</f>
        <v>10627049.153000001</v>
      </c>
      <c r="AB48" s="385">
        <f>INDEX('Summary - 2016'!$E$6:$Q$41,MATCH('Charts - 4yr'!$X48,'Summary - 2016'!$E$6:$E$41,0),MATCH($B$2,'Summary - 2016'!$E$6:$Q$6,0))</f>
        <v>13053531.707292618</v>
      </c>
      <c r="AC48" s="392">
        <f t="shared" si="1"/>
        <v>0.22833079242958276</v>
      </c>
    </row>
    <row r="49" spans="22:29" ht="15" customHeight="1">
      <c r="V49" s="364"/>
      <c r="W49" s="364"/>
      <c r="X49" s="365"/>
      <c r="Y49" s="373"/>
      <c r="Z49" s="373"/>
      <c r="AA49" s="373"/>
      <c r="AB49" s="373"/>
      <c r="AC49" s="393"/>
    </row>
    <row r="50" spans="22:29" ht="15" customHeight="1">
      <c r="V50" s="364"/>
      <c r="W50" s="364"/>
      <c r="X50" s="365"/>
      <c r="Y50" s="373"/>
      <c r="Z50" s="373"/>
      <c r="AA50" s="373"/>
      <c r="AB50" s="373"/>
      <c r="AC50" s="374"/>
    </row>
    <row r="51" spans="22:29" ht="15" customHeight="1">
      <c r="V51" s="364"/>
      <c r="W51" s="364"/>
      <c r="X51" s="365"/>
      <c r="Y51" s="373"/>
      <c r="Z51" s="373"/>
      <c r="AA51" s="373"/>
      <c r="AB51" s="373"/>
      <c r="AC51" s="374"/>
    </row>
    <row r="52" spans="22:29" ht="15" customHeight="1">
      <c r="V52" s="364"/>
      <c r="W52" s="364"/>
      <c r="X52" s="365"/>
      <c r="Y52" s="366"/>
      <c r="Z52" s="366"/>
      <c r="AA52" s="366"/>
      <c r="AB52" s="366"/>
      <c r="AC52" s="366"/>
    </row>
    <row r="53" spans="22:29" ht="15" customHeight="1">
      <c r="V53" s="364"/>
      <c r="W53" s="364"/>
      <c r="X53" s="365"/>
      <c r="Y53" s="366"/>
      <c r="Z53" s="366"/>
      <c r="AA53" s="366"/>
      <c r="AB53" s="366"/>
      <c r="AC53" s="366"/>
    </row>
    <row r="54" spans="22:29" ht="15" customHeight="1">
      <c r="V54" s="364"/>
      <c r="W54" s="364"/>
      <c r="X54" s="365"/>
      <c r="Y54" s="366"/>
      <c r="Z54" s="366"/>
      <c r="AA54" s="366"/>
      <c r="AB54" s="366"/>
      <c r="AC54" s="366"/>
    </row>
    <row r="55" spans="22:29" ht="15" customHeight="1">
      <c r="V55" s="364"/>
      <c r="W55" s="364"/>
      <c r="X55" s="365"/>
      <c r="Y55" s="366"/>
      <c r="Z55" s="366"/>
      <c r="AA55" s="366"/>
      <c r="AB55" s="366"/>
      <c r="AC55" s="366"/>
    </row>
    <row r="56" spans="22:29" ht="15" customHeight="1">
      <c r="V56" s="364"/>
      <c r="W56" s="364"/>
      <c r="X56" s="365"/>
      <c r="Y56" s="366"/>
      <c r="Z56" s="366"/>
      <c r="AA56" s="366"/>
      <c r="AB56" s="366"/>
      <c r="AC56" s="366"/>
    </row>
    <row r="57" spans="22:29" ht="15" customHeight="1">
      <c r="V57" s="364"/>
      <c r="W57" s="364"/>
      <c r="X57" s="365"/>
      <c r="Y57" s="366"/>
      <c r="Z57" s="366"/>
      <c r="AA57" s="366"/>
      <c r="AB57" s="366"/>
      <c r="AC57" s="366"/>
    </row>
    <row r="58" spans="22:29" ht="15" customHeight="1">
      <c r="V58" s="364"/>
      <c r="W58" s="364"/>
      <c r="X58" s="365"/>
      <c r="Y58" s="366"/>
      <c r="Z58" s="366"/>
      <c r="AA58" s="366"/>
      <c r="AB58" s="366"/>
      <c r="AC58" s="366"/>
    </row>
    <row r="59" spans="22:29" ht="15" customHeight="1">
      <c r="V59" s="364"/>
      <c r="W59" s="364"/>
      <c r="X59" s="365"/>
      <c r="Y59" s="366"/>
      <c r="Z59" s="366"/>
      <c r="AA59" s="366"/>
      <c r="AB59" s="366"/>
      <c r="AC59" s="366"/>
    </row>
    <row r="60" spans="22:29" ht="15" customHeight="1">
      <c r="X60" s="365"/>
      <c r="Y60" s="366"/>
      <c r="Z60" s="366"/>
      <c r="AA60" s="366"/>
      <c r="AB60" s="366"/>
      <c r="AC60" s="366"/>
    </row>
    <row r="61" spans="22:29" ht="15" hidden="1"/>
    <row r="62" spans="22:29" ht="15" hidden="1"/>
    <row r="63" spans="22:29" ht="15" hidden="1"/>
    <row r="64" spans="22:29" ht="15" hidden="1"/>
    <row r="65" ht="15" hidden="1"/>
    <row r="66" ht="15" hidden="1"/>
    <row r="67" ht="15" hidden="1"/>
    <row r="68" ht="15" hidden="1"/>
    <row r="69" ht="15" hidden="1"/>
    <row r="70" ht="15" hidden="1"/>
    <row r="71" ht="15" hidden="1"/>
    <row r="72" ht="15" hidden="1"/>
    <row r="73" ht="15" hidden="1"/>
    <row r="74" ht="15" hidden="1"/>
    <row r="75" ht="15" hidden="1"/>
    <row r="76" ht="15" hidden="1"/>
    <row r="77" ht="15" hidden="1"/>
    <row r="78" ht="15" hidden="1"/>
    <row r="79" ht="15" hidden="1"/>
    <row r="80" ht="15" hidden="1"/>
    <row r="81" ht="15" hidden="1"/>
    <row r="82" ht="15" hidden="1"/>
    <row r="83" ht="15" hidden="1"/>
    <row r="84" ht="15" hidden="1"/>
    <row r="85" ht="15" hidden="1"/>
    <row r="86" ht="15" hidden="1"/>
    <row r="87" ht="15" hidden="1"/>
    <row r="88" ht="15" hidden="1"/>
    <row r="89" ht="15" hidden="1"/>
    <row r="90" ht="15" hidden="1" customHeight="1"/>
    <row r="91" ht="15" hidden="1" customHeight="1"/>
    <row r="92" ht="15" hidden="1" customHeight="1"/>
    <row r="93" ht="15" hidden="1" customHeight="1"/>
    <row r="94" ht="15" hidden="1" customHeight="1"/>
    <row r="95" ht="15" hidden="1" customHeight="1"/>
    <row r="96" ht="15" hidden="1" customHeight="1"/>
    <row r="97" ht="15" hidden="1" customHeight="1"/>
    <row r="98" ht="15" hidden="1" customHeight="1"/>
    <row r="99" ht="15" hidden="1" customHeight="1"/>
    <row r="100" ht="15" hidden="1" customHeight="1"/>
    <row r="101" ht="15" hidden="1" customHeight="1"/>
    <row r="102" ht="15" hidden="1" customHeight="1"/>
    <row r="103" ht="15" hidden="1" customHeight="1"/>
    <row r="104" ht="15" hidden="1" customHeight="1"/>
    <row r="105" ht="15" hidden="1" customHeight="1"/>
    <row r="106" ht="15" hidden="1" customHeight="1"/>
    <row r="107" ht="15" hidden="1" customHeight="1"/>
    <row r="108" ht="15" hidden="1" customHeight="1"/>
    <row r="109" ht="15" hidden="1" customHeight="1"/>
    <row r="110" ht="15" hidden="1" customHeight="1"/>
    <row r="111" ht="15" hidden="1" customHeight="1"/>
    <row r="112" ht="15" hidden="1" customHeight="1"/>
    <row r="113" ht="15" hidden="1" customHeight="1"/>
    <row r="114" ht="15" hidden="1" customHeight="1"/>
    <row r="115" ht="15" hidden="1" customHeight="1"/>
    <row r="116" ht="15" hidden="1" customHeight="1"/>
    <row r="117" ht="15" hidden="1" customHeight="1"/>
    <row r="118" ht="15" hidden="1" customHeight="1"/>
    <row r="119" ht="15" hidden="1" customHeight="1"/>
    <row r="120" ht="15" hidden="1" customHeight="1"/>
    <row r="121" ht="15" hidden="1" customHeight="1"/>
    <row r="122" ht="15" hidden="1" customHeight="1"/>
    <row r="123" ht="15" hidden="1" customHeight="1"/>
    <row r="124" ht="15" hidden="1" customHeight="1"/>
    <row r="125" ht="15" hidden="1" customHeight="1"/>
    <row r="126" ht="15" hidden="1" customHeight="1"/>
    <row r="127" ht="15" hidden="1" customHeight="1"/>
    <row r="128" ht="15" hidden="1" customHeight="1"/>
    <row r="129" ht="15" hidden="1" customHeight="1"/>
    <row r="130" ht="15" hidden="1" customHeight="1"/>
    <row r="131" ht="15" hidden="1" customHeight="1"/>
    <row r="132" ht="15" hidden="1" customHeight="1"/>
    <row r="133" ht="15" hidden="1" customHeight="1"/>
    <row r="134" ht="15" hidden="1" customHeight="1"/>
    <row r="135" ht="15" hidden="1" customHeight="1"/>
    <row r="136" ht="15" hidden="1" customHeight="1"/>
    <row r="137" ht="15" hidden="1" customHeight="1"/>
    <row r="138" ht="15" hidden="1" customHeight="1"/>
    <row r="139" ht="15" hidden="1" customHeight="1"/>
    <row r="140" ht="15" hidden="1" customHeight="1"/>
    <row r="141" ht="15" hidden="1" customHeight="1"/>
    <row r="142" ht="15" hidden="1" customHeight="1"/>
    <row r="143" ht="15" hidden="1" customHeight="1"/>
    <row r="144" ht="15" hidden="1" customHeight="1"/>
    <row r="145" ht="15" hidden="1" customHeight="1"/>
    <row r="146" ht="15" hidden="1" customHeight="1"/>
    <row r="147" ht="15" hidden="1" customHeight="1"/>
    <row r="148" ht="15" hidden="1" customHeight="1"/>
    <row r="149" ht="15" hidden="1" customHeight="1"/>
    <row r="150" ht="15" hidden="1" customHeight="1"/>
    <row r="151" ht="15" hidden="1" customHeight="1"/>
    <row r="152" ht="15" hidden="1" customHeight="1"/>
    <row r="153" ht="15" hidden="1" customHeight="1"/>
    <row r="154" ht="15" hidden="1" customHeight="1"/>
    <row r="155" ht="15" hidden="1" customHeight="1"/>
    <row r="156" ht="15" hidden="1" customHeight="1"/>
    <row r="157" ht="15" hidden="1" customHeight="1"/>
    <row r="158" ht="15" hidden="1" customHeight="1"/>
    <row r="159" ht="15" hidden="1" customHeight="1"/>
    <row r="160" ht="15" hidden="1" customHeight="1"/>
    <row r="161" ht="15" hidden="1" customHeight="1"/>
    <row r="162" ht="15" hidden="1" customHeight="1"/>
    <row r="163" ht="15" hidden="1" customHeight="1"/>
    <row r="164" ht="15" hidden="1" customHeight="1"/>
    <row r="165" ht="15" hidden="1" customHeight="1"/>
    <row r="166" ht="15" hidden="1" customHeight="1"/>
    <row r="167" ht="15" hidden="1" customHeight="1"/>
    <row r="168" ht="15" hidden="1" customHeight="1"/>
    <row r="169" ht="15" hidden="1" customHeight="1"/>
    <row r="170" ht="15" hidden="1" customHeight="1"/>
    <row r="171" ht="15" hidden="1" customHeight="1"/>
    <row r="172" ht="0" hidden="1" customHeight="1"/>
  </sheetData>
  <sheetProtection password="ED2F" sheet="1" objects="1" scenarios="1"/>
  <mergeCells count="1">
    <mergeCell ref="B2:F2"/>
  </mergeCells>
  <dataValidations count="1">
    <dataValidation type="list" allowBlank="1" showInputMessage="1" showErrorMessage="1" sqref="B2">
      <formula1>$W$10:$W$21</formula1>
    </dataValidation>
  </dataValidations>
  <printOptions horizontalCentered="1"/>
  <pageMargins left="0.70866141732283472" right="0.70866141732283472" top="0.55118110236220474" bottom="0.55118110236220474" header="0.31496062992125984" footer="0.11811023622047245"/>
  <pageSetup paperSize="9" scale="59" orientation="landscape" r:id="rId1"/>
  <headerFooter>
    <oddFooter>&amp;LEuropean Banking Authority&amp;REnd-2016 G-SII disclosure exercise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 tint="0.79998168889431442"/>
    <pageSetUpPr fitToPage="1"/>
  </sheetPr>
  <dimension ref="A1:Y98"/>
  <sheetViews>
    <sheetView view="pageBreakPreview" zoomScale="90" zoomScaleNormal="90" zoomScaleSheetLayoutView="90" workbookViewId="0">
      <selection activeCell="A2" sqref="A2"/>
    </sheetView>
  </sheetViews>
  <sheetFormatPr defaultColWidth="0" defaultRowHeight="12.75" zeroHeight="1"/>
  <cols>
    <col min="1" max="1" width="6.85546875" style="401" customWidth="1"/>
    <col min="2" max="16" width="9.140625" style="401" customWidth="1"/>
    <col min="17" max="17" width="4.28515625" style="401" customWidth="1"/>
    <col min="18" max="20" width="0" style="401" hidden="1" customWidth="1"/>
    <col min="21" max="21" width="11.28515625" style="401" hidden="1" customWidth="1"/>
    <col min="22" max="22" width="11.85546875" style="401" hidden="1" customWidth="1"/>
    <col min="23" max="23" width="12" style="401" hidden="1" customWidth="1"/>
    <col min="24" max="24" width="11.5703125" style="401" hidden="1" customWidth="1"/>
    <col min="25" max="25" width="0" style="401" hidden="1" customWidth="1"/>
    <col min="26" max="16384" width="9.140625" style="401" hidden="1"/>
  </cols>
  <sheetData>
    <row r="1" spans="1:24">
      <c r="A1" s="412"/>
      <c r="B1" s="428" t="s">
        <v>808</v>
      </c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</row>
    <row r="2" spans="1:24" ht="31.5" customHeight="1">
      <c r="B2" s="497" t="s">
        <v>294</v>
      </c>
      <c r="C2" s="498"/>
      <c r="D2" s="498"/>
      <c r="E2" s="499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</row>
    <row r="3" spans="1:24" ht="13.5" thickBot="1">
      <c r="P3" s="445" t="s">
        <v>806</v>
      </c>
    </row>
    <row r="4" spans="1:24" s="424" customFormat="1" ht="24.95" customHeight="1">
      <c r="B4" s="504" t="s">
        <v>313</v>
      </c>
      <c r="C4" s="505"/>
      <c r="D4" s="505"/>
      <c r="E4" s="505"/>
      <c r="F4" s="505"/>
      <c r="G4" s="505"/>
      <c r="H4" s="505"/>
      <c r="I4" s="505"/>
      <c r="J4" s="505"/>
      <c r="K4" s="505"/>
      <c r="L4" s="505"/>
      <c r="M4" s="505"/>
      <c r="N4" s="505"/>
      <c r="O4" s="505"/>
      <c r="P4" s="506"/>
    </row>
    <row r="5" spans="1:24">
      <c r="B5" s="394"/>
      <c r="C5" s="395"/>
      <c r="D5" s="395"/>
      <c r="E5" s="395"/>
      <c r="F5" s="395"/>
      <c r="G5" s="395"/>
      <c r="H5" s="500" t="str">
        <f>T14</f>
        <v>Total exposures</v>
      </c>
      <c r="I5" s="500"/>
      <c r="J5" s="500"/>
      <c r="K5" s="395"/>
      <c r="L5" s="395"/>
      <c r="M5" s="395"/>
      <c r="N5" s="395"/>
      <c r="O5" s="395"/>
      <c r="P5" s="396"/>
    </row>
    <row r="6" spans="1:24">
      <c r="B6" s="394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5"/>
      <c r="N6" s="395"/>
      <c r="O6" s="395"/>
      <c r="P6" s="396"/>
    </row>
    <row r="7" spans="1:24">
      <c r="B7" s="394"/>
      <c r="C7" s="395"/>
      <c r="D7" s="395"/>
      <c r="E7" s="395"/>
      <c r="F7" s="395"/>
      <c r="G7" s="395"/>
      <c r="H7" s="395"/>
      <c r="I7" s="395"/>
      <c r="J7" s="395"/>
      <c r="K7" s="395"/>
      <c r="L7" s="395"/>
      <c r="M7" s="395"/>
      <c r="N7" s="395"/>
      <c r="O7" s="395"/>
      <c r="P7" s="396"/>
    </row>
    <row r="8" spans="1:24">
      <c r="B8" s="394"/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5"/>
      <c r="P8" s="396"/>
    </row>
    <row r="9" spans="1:24">
      <c r="B9" s="394"/>
      <c r="C9" s="395"/>
      <c r="D9" s="395"/>
      <c r="E9" s="395"/>
      <c r="F9" s="395"/>
      <c r="G9" s="395"/>
      <c r="H9" s="395"/>
      <c r="I9" s="395"/>
      <c r="J9" s="395"/>
      <c r="K9" s="395"/>
      <c r="L9" s="395"/>
      <c r="M9" s="395"/>
      <c r="N9" s="395"/>
      <c r="O9" s="395"/>
      <c r="P9" s="396"/>
    </row>
    <row r="10" spans="1:24">
      <c r="B10" s="394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395"/>
      <c r="P10" s="396"/>
    </row>
    <row r="11" spans="1:24">
      <c r="B11" s="394"/>
      <c r="C11" s="395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95"/>
      <c r="O11" s="395"/>
      <c r="P11" s="396"/>
    </row>
    <row r="12" spans="1:24">
      <c r="B12" s="394"/>
      <c r="C12" s="395"/>
      <c r="D12" s="395"/>
      <c r="E12" s="395"/>
      <c r="F12" s="395"/>
      <c r="G12" s="395"/>
      <c r="H12" s="395"/>
      <c r="I12" s="395"/>
      <c r="J12" s="395"/>
      <c r="K12" s="395"/>
      <c r="L12" s="395"/>
      <c r="M12" s="395"/>
      <c r="N12" s="395"/>
      <c r="O12" s="395"/>
      <c r="P12" s="396"/>
    </row>
    <row r="13" spans="1:24" ht="13.5" thickBot="1">
      <c r="B13" s="394"/>
      <c r="C13" s="395"/>
      <c r="D13" s="395"/>
      <c r="E13" s="395"/>
      <c r="F13" s="395"/>
      <c r="G13" s="395"/>
      <c r="H13" s="395"/>
      <c r="I13" s="395"/>
      <c r="J13" s="395"/>
      <c r="K13" s="395"/>
      <c r="L13" s="395"/>
      <c r="M13" s="395"/>
      <c r="N13" s="395"/>
      <c r="O13" s="395"/>
      <c r="P13" s="396"/>
      <c r="U13" s="401">
        <v>2013</v>
      </c>
      <c r="V13" s="401">
        <v>2014</v>
      </c>
      <c r="W13" s="401">
        <v>2015</v>
      </c>
      <c r="X13" s="401">
        <v>2016</v>
      </c>
    </row>
    <row r="14" spans="1:24">
      <c r="B14" s="394"/>
      <c r="C14" s="395"/>
      <c r="D14" s="395"/>
      <c r="E14" s="395"/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6"/>
      <c r="S14" s="401" t="s">
        <v>394</v>
      </c>
      <c r="T14" s="402" t="s">
        <v>394</v>
      </c>
      <c r="U14" s="403">
        <f>INDEX('Summary - 2013'!$E$6:$Q$42,MATCH($B$2,'Summary - 2013'!$E$6:$E$42,0),MATCH($T14,'Summary - 2013'!$E$6:$Q$6,0))</f>
        <v>218642.36201695254</v>
      </c>
      <c r="V14" s="403">
        <f>INDEX('Summary - 2014'!$E$6:$Q$43,MATCH($B$2,'Summary - 2014'!$E$6:$E$43,0),MATCH($T14,'Summary - 2014'!$E$6:$Q$6,0))</f>
        <v>248499.67050661848</v>
      </c>
      <c r="W14" s="403">
        <f>INDEX('Summary - 2015'!$E$6:$Q$43,MATCH($B$2,'Summary - 2015'!$E$6:$E$43,0),MATCH($T14,'Summary - 2015'!$E$6:$Q$6,0))</f>
        <v>230884.9568487248</v>
      </c>
      <c r="X14" s="404">
        <f>INDEX('Summary - 2016'!$E$6:$Q$42,MATCH($B$2,'Summary - 2016'!$E$6:$E$42,0),MATCH($T14,'Summary - 2016'!$E$6:$Q$6,0))</f>
        <v>221716.12431511696</v>
      </c>
    </row>
    <row r="15" spans="1:24" ht="13.5" thickBot="1">
      <c r="B15" s="394"/>
      <c r="C15" s="395"/>
      <c r="D15" s="395"/>
      <c r="E15" s="395"/>
      <c r="F15" s="395"/>
      <c r="G15" s="395"/>
      <c r="H15" s="395"/>
      <c r="I15" s="395"/>
      <c r="J15" s="395"/>
      <c r="K15" s="395"/>
      <c r="L15" s="395"/>
      <c r="M15" s="395"/>
      <c r="N15" s="395"/>
      <c r="O15" s="395"/>
      <c r="P15" s="396"/>
      <c r="T15" s="405"/>
      <c r="U15" s="406">
        <f>U14/$U14*100</f>
        <v>100</v>
      </c>
      <c r="V15" s="406">
        <f>V14/$U14*100</f>
        <v>113.65577476122898</v>
      </c>
      <c r="W15" s="406">
        <f>W14/$U14*100</f>
        <v>105.59937000260867</v>
      </c>
      <c r="X15" s="407">
        <f>X14/$U14*100</f>
        <v>101.40584023599513</v>
      </c>
    </row>
    <row r="16" spans="1:24">
      <c r="B16" s="394"/>
      <c r="C16" s="395"/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6"/>
      <c r="T16" s="402" t="s">
        <v>320</v>
      </c>
      <c r="U16" s="403">
        <f>INDEX('Summary - 2013'!$E$6:$Q$42,MATCH($B$2,'Summary - 2013'!$E$6:$E$42,0),MATCH($T16,'Summary - 2013'!$E$6:$Q$6,0))</f>
        <v>23202.732020163341</v>
      </c>
      <c r="V16" s="403">
        <f>INDEX('Summary - 2014'!$E$6:$Q$43,MATCH($B$2,'Summary - 2014'!$E$6:$E$43,0),MATCH($T16,'Summary - 2014'!$E$6:$Q$6,0))</f>
        <v>23540.558791843468</v>
      </c>
      <c r="W16" s="403">
        <f>INDEX('Summary - 2015'!$E$6:$Q$43,MATCH($B$2,'Summary - 2015'!$E$6:$E$43,0),MATCH($T16,'Summary - 2015'!$E$6:$Q$6,0))</f>
        <v>19771.093795463632</v>
      </c>
      <c r="X16" s="404">
        <f>INDEX('Summary - 2016'!$E$6:$Q$42,MATCH($B$2,'Summary - 2016'!$E$6:$E$42,0),MATCH($T16,'Summary - 2016'!$E$6:$Q$6,0))</f>
        <v>22599.854963664337</v>
      </c>
    </row>
    <row r="17" spans="2:24">
      <c r="B17" s="394"/>
      <c r="C17" s="395"/>
      <c r="D17" s="395"/>
      <c r="E17" s="395"/>
      <c r="F17" s="395"/>
      <c r="G17" s="395"/>
      <c r="H17" s="395"/>
      <c r="I17" s="395"/>
      <c r="J17" s="395"/>
      <c r="K17" s="395"/>
      <c r="L17" s="395"/>
      <c r="M17" s="395"/>
      <c r="N17" s="395"/>
      <c r="O17" s="395"/>
      <c r="P17" s="396"/>
      <c r="T17" s="408"/>
      <c r="U17" s="395">
        <f>U16/$U16*100</f>
        <v>100</v>
      </c>
      <c r="V17" s="395">
        <f>V16/$U16*100</f>
        <v>101.45597842265536</v>
      </c>
      <c r="W17" s="395">
        <f>W16/$U16*100</f>
        <v>85.210197567607153</v>
      </c>
      <c r="X17" s="409">
        <f>X16/$U16*100</f>
        <v>97.401697972570219</v>
      </c>
    </row>
    <row r="18" spans="2:24">
      <c r="B18" s="394"/>
      <c r="C18" s="395"/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395"/>
      <c r="O18" s="395"/>
      <c r="P18" s="396"/>
      <c r="T18" s="408" t="s">
        <v>321</v>
      </c>
      <c r="U18" s="410">
        <f>INDEX('Summary - 2013'!$E$6:$Q$42,MATCH($B$2,'Summary - 2013'!$E$6:$E$42,0),MATCH($T18,'Summary - 2013'!$E$6:$Q$6,0))</f>
        <v>18355.597577633223</v>
      </c>
      <c r="V18" s="410">
        <f>INDEX('Summary - 2014'!$E$6:$Q$43,MATCH($B$2,'Summary - 2014'!$E$6:$E$43,0),MATCH($T18,'Summary - 2014'!$E$6:$Q$6,0))</f>
        <v>23949.048730664483</v>
      </c>
      <c r="W18" s="410">
        <f>INDEX('Summary - 2015'!$E$6:$Q$43,MATCH($B$2,'Summary - 2015'!$E$6:$E$43,0),MATCH($T18,'Summary - 2015'!$E$6:$Q$6,0))</f>
        <v>24642.16981774793</v>
      </c>
      <c r="X18" s="411">
        <f>INDEX('Summary - 2016'!$E$6:$Q$42,MATCH($B$2,'Summary - 2016'!$E$6:$E$42,0),MATCH($T18,'Summary - 2016'!$E$6:$Q$6,0))</f>
        <v>12948.757147448316</v>
      </c>
    </row>
    <row r="19" spans="2:24">
      <c r="B19" s="394"/>
      <c r="C19" s="395"/>
      <c r="D19" s="395"/>
      <c r="E19" s="395"/>
      <c r="F19" s="395"/>
      <c r="G19" s="395"/>
      <c r="H19" s="395"/>
      <c r="I19" s="395"/>
      <c r="J19" s="395"/>
      <c r="K19" s="395"/>
      <c r="L19" s="395"/>
      <c r="M19" s="395"/>
      <c r="N19" s="395"/>
      <c r="O19" s="395"/>
      <c r="P19" s="396"/>
      <c r="T19" s="408"/>
      <c r="U19" s="395">
        <f>U18/$U18*100</f>
        <v>100</v>
      </c>
      <c r="V19" s="395">
        <f>V18/$U18*100</f>
        <v>130.47272707616463</v>
      </c>
      <c r="W19" s="395">
        <f>W18/$U18*100</f>
        <v>134.24880183565944</v>
      </c>
      <c r="X19" s="409">
        <f>X18/$U18*100</f>
        <v>70.543914970257987</v>
      </c>
    </row>
    <row r="20" spans="2:24">
      <c r="B20" s="394"/>
      <c r="C20" s="395"/>
      <c r="D20" s="395"/>
      <c r="E20" s="395"/>
      <c r="F20" s="395"/>
      <c r="G20" s="395"/>
      <c r="H20" s="395"/>
      <c r="I20" s="395"/>
      <c r="J20" s="395"/>
      <c r="K20" s="395"/>
      <c r="L20" s="395"/>
      <c r="M20" s="395"/>
      <c r="N20" s="395"/>
      <c r="O20" s="395"/>
      <c r="P20" s="396"/>
      <c r="T20" s="408" t="s">
        <v>322</v>
      </c>
      <c r="U20" s="410">
        <f>INDEX('Summary - 2013'!$E$6:$Q$42,MATCH($B$2,'Summary - 2013'!$E$6:$E$42,0),MATCH($T20,'Summary - 2013'!$E$6:$Q$6,0))</f>
        <v>84953.317005785037</v>
      </c>
      <c r="V20" s="410">
        <f>INDEX('Summary - 2014'!$E$6:$Q$43,MATCH($B$2,'Summary - 2014'!$E$6:$E$43,0),MATCH($T20,'Summary - 2014'!$E$6:$Q$6,0))</f>
        <v>114656.00504041764</v>
      </c>
      <c r="W20" s="410">
        <f>INDEX('Summary - 2015'!$E$6:$Q$43,MATCH($B$2,'Summary - 2015'!$E$6:$E$43,0),MATCH($T20,'Summary - 2015'!$E$6:$Q$6,0))</f>
        <v>115985.95936042137</v>
      </c>
      <c r="X20" s="411">
        <f>INDEX('Summary - 2016'!$E$6:$Q$42,MATCH($B$2,'Summary - 2016'!$E$6:$E$42,0),MATCH($T20,'Summary - 2016'!$E$6:$Q$6,0))</f>
        <v>117357.93737930094</v>
      </c>
    </row>
    <row r="21" spans="2:24" ht="13.5" thickBot="1">
      <c r="B21" s="397"/>
      <c r="C21" s="398"/>
      <c r="D21" s="398"/>
      <c r="E21" s="398"/>
      <c r="F21" s="398"/>
      <c r="G21" s="398"/>
      <c r="H21" s="398"/>
      <c r="I21" s="398"/>
      <c r="J21" s="398"/>
      <c r="K21" s="398"/>
      <c r="L21" s="398"/>
      <c r="M21" s="398"/>
      <c r="N21" s="398"/>
      <c r="O21" s="398"/>
      <c r="P21" s="399"/>
      <c r="T21" s="408"/>
      <c r="U21" s="395">
        <f>U20/$U20*100</f>
        <v>100</v>
      </c>
      <c r="V21" s="395">
        <f>V20/$U20*100</f>
        <v>134.96354125008438</v>
      </c>
      <c r="W21" s="395">
        <f>W20/$U20*100</f>
        <v>136.52905318873317</v>
      </c>
      <c r="X21" s="409">
        <f>X20/$U20*100</f>
        <v>138.14403194087083</v>
      </c>
    </row>
    <row r="22" spans="2:24" ht="13.5" thickBot="1">
      <c r="T22" s="402" t="s">
        <v>323</v>
      </c>
      <c r="U22" s="403">
        <f>INDEX('Summary - 2013'!$E$6:$Q$42,MATCH($B$2,'Summary - 2013'!$E$6:$E$42,0),MATCH($T22,'Summary - 2013'!$E$6:$Q$6,0))</f>
        <v>3043025.4850084134</v>
      </c>
      <c r="V22" s="403">
        <f>INDEX('Summary - 2014'!$E$6:$Q$43,MATCH($B$2,'Summary - 2014'!$E$6:$E$43,0),MATCH($T22,'Summary - 2014'!$E$6:$Q$6,0))</f>
        <v>3133545.6692732708</v>
      </c>
      <c r="W22" s="403">
        <f>INDEX('Summary - 2015'!$E$6:$Q$43,MATCH($B$2,'Summary - 2015'!$E$6:$E$43,0),MATCH($T22,'Summary - 2015'!$E$6:$Q$6,0))</f>
        <v>3102238.169324324</v>
      </c>
      <c r="X22" s="404">
        <f>INDEX('Summary - 2016'!$E$6:$Q$42,MATCH($B$2,'Summary - 2016'!$E$6:$E$42,0),MATCH($T22,'Summary - 2016'!$E$6:$Q$6,0))</f>
        <v>8065635.0711673554</v>
      </c>
    </row>
    <row r="23" spans="2:24" s="424" customFormat="1" ht="24.95" customHeight="1">
      <c r="B23" s="504" t="s">
        <v>314</v>
      </c>
      <c r="C23" s="505"/>
      <c r="D23" s="505"/>
      <c r="E23" s="505"/>
      <c r="F23" s="505"/>
      <c r="G23" s="505"/>
      <c r="H23" s="505"/>
      <c r="I23" s="505"/>
      <c r="J23" s="505"/>
      <c r="K23" s="505"/>
      <c r="L23" s="505"/>
      <c r="M23" s="505"/>
      <c r="N23" s="505"/>
      <c r="O23" s="505"/>
      <c r="P23" s="506"/>
      <c r="T23" s="425"/>
      <c r="U23" s="426">
        <f>U22/$U22*100</f>
        <v>100</v>
      </c>
      <c r="V23" s="426">
        <f>V22/$U22*100</f>
        <v>102.97467716622187</v>
      </c>
      <c r="W23" s="426">
        <f>W22/$U22*100</f>
        <v>101.94584910996061</v>
      </c>
      <c r="X23" s="427">
        <f>X22/$U22*100</f>
        <v>265.05315551588473</v>
      </c>
    </row>
    <row r="24" spans="2:24">
      <c r="B24" s="394"/>
      <c r="C24" s="395"/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6"/>
      <c r="T24" s="408" t="s">
        <v>324</v>
      </c>
      <c r="U24" s="410">
        <f>INDEX('Summary - 2013'!$E$6:$Q$42,MATCH($B$2,'Summary - 2013'!$E$6:$E$42,0),MATCH($T24,'Summary - 2013'!$E$6:$Q$6,0))</f>
        <v>169762.10262620778</v>
      </c>
      <c r="V24" s="410">
        <f>INDEX('Summary - 2014'!$E$6:$Q$43,MATCH($B$2,'Summary - 2014'!$E$6:$E$43,0),MATCH($T24,'Summary - 2014'!$E$6:$Q$6,0))</f>
        <v>147543.07519630971</v>
      </c>
      <c r="W24" s="410">
        <f>INDEX('Summary - 2015'!$E$6:$Q$43,MATCH($B$2,'Summary - 2015'!$E$6:$E$43,0),MATCH($T24,'Summary - 2015'!$E$6:$Q$6,0))</f>
        <v>150810.39330823199</v>
      </c>
      <c r="X24" s="411">
        <f>INDEX('Summary - 2016'!$E$6:$Q$42,MATCH($B$2,'Summary - 2016'!$E$6:$E$42,0),MATCH($T24,'Summary - 2016'!$E$6:$Q$6,0))</f>
        <v>184698.20255751495</v>
      </c>
    </row>
    <row r="25" spans="2:24">
      <c r="B25" s="394"/>
      <c r="C25" s="500" t="str">
        <f>T16</f>
        <v>Intra-financial system assets</v>
      </c>
      <c r="D25" s="500"/>
      <c r="E25" s="500"/>
      <c r="F25" s="395"/>
      <c r="G25" s="395"/>
      <c r="H25" s="500" t="str">
        <f>T18</f>
        <v>Intra-financial system liabilities</v>
      </c>
      <c r="I25" s="500"/>
      <c r="J25" s="500"/>
      <c r="K25" s="395"/>
      <c r="L25" s="395"/>
      <c r="M25" s="500" t="str">
        <f>T20</f>
        <v>Securities outstanding</v>
      </c>
      <c r="N25" s="500"/>
      <c r="O25" s="500"/>
      <c r="P25" s="396"/>
      <c r="T25" s="408"/>
      <c r="U25" s="395">
        <f>U24/$U24*100</f>
        <v>100</v>
      </c>
      <c r="V25" s="395">
        <f>V24/$U24*100</f>
        <v>86.911668101318682</v>
      </c>
      <c r="W25" s="395">
        <f>W24/$U24*100</f>
        <v>88.836313273225187</v>
      </c>
      <c r="X25" s="409">
        <f>X24/$U24*100</f>
        <v>108.79825337943319</v>
      </c>
    </row>
    <row r="26" spans="2:24">
      <c r="B26" s="394"/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6"/>
      <c r="T26" s="408" t="s">
        <v>325</v>
      </c>
      <c r="U26" s="410">
        <f>INDEX('Summary - 2013'!$E$6:$Q$42,MATCH($B$2,'Summary - 2013'!$E$6:$E$42,0),MATCH($T26,'Summary - 2013'!$E$6:$Q$6,0))</f>
        <v>35.086633974587997</v>
      </c>
      <c r="V26" s="410">
        <f>INDEX('Summary - 2014'!$E$6:$Q$43,MATCH($B$2,'Summary - 2014'!$E$6:$E$43,0),MATCH($T26,'Summary - 2014'!$E$6:$Q$6,0))</f>
        <v>61.626743244739998</v>
      </c>
      <c r="W26" s="410">
        <f>INDEX('Summary - 2015'!$E$6:$Q$43,MATCH($B$2,'Summary - 2015'!$E$6:$E$43,0),MATCH($T26,'Summary - 2015'!$E$6:$Q$6,0))</f>
        <v>0.52026769806899997</v>
      </c>
      <c r="X26" s="411">
        <f>INDEX('Summary - 2016'!$E$6:$Q$42,MATCH($B$2,'Summary - 2016'!$E$6:$E$42,0),MATCH($T26,'Summary - 2016'!$E$6:$Q$6,0))</f>
        <v>377.26773265629998</v>
      </c>
    </row>
    <row r="27" spans="2:24" ht="13.5" thickBot="1">
      <c r="B27" s="394"/>
      <c r="C27" s="395"/>
      <c r="D27" s="395"/>
      <c r="E27" s="395"/>
      <c r="F27" s="395"/>
      <c r="G27" s="395"/>
      <c r="H27" s="395"/>
      <c r="I27" s="395"/>
      <c r="J27" s="395"/>
      <c r="K27" s="395"/>
      <c r="L27" s="395"/>
      <c r="M27" s="395"/>
      <c r="N27" s="395"/>
      <c r="O27" s="395"/>
      <c r="P27" s="396"/>
      <c r="T27" s="405"/>
      <c r="U27" s="406">
        <f>U26/$U26*100</f>
        <v>100</v>
      </c>
      <c r="V27" s="406">
        <f>V26/$U26*100</f>
        <v>175.64165114662768</v>
      </c>
      <c r="W27" s="406">
        <f>W26/$U26*100</f>
        <v>1.4828088053297201</v>
      </c>
      <c r="X27" s="407">
        <f>X26/$U26*100</f>
        <v>1075.2462972924152</v>
      </c>
    </row>
    <row r="28" spans="2:24">
      <c r="B28" s="394"/>
      <c r="C28" s="395"/>
      <c r="D28" s="395"/>
      <c r="E28" s="395"/>
      <c r="F28" s="395"/>
      <c r="G28" s="395"/>
      <c r="H28" s="395"/>
      <c r="I28" s="395"/>
      <c r="J28" s="395"/>
      <c r="K28" s="395"/>
      <c r="L28" s="395"/>
      <c r="M28" s="395"/>
      <c r="N28" s="395"/>
      <c r="O28" s="395"/>
      <c r="P28" s="396"/>
      <c r="T28" s="402" t="s">
        <v>395</v>
      </c>
      <c r="U28" s="403">
        <f>INDEX('Summary - 2013'!$E$6:$Q$42,MATCH($B$2,'Summary - 2013'!$E$6:$E$42,0),MATCH($T28,'Summary - 2013'!$E$6:$Q$6,0))</f>
        <v>1433273.1693765672</v>
      </c>
      <c r="V28" s="403">
        <f>INDEX('Summary - 2014'!$E$6:$Q$43,MATCH($B$2,'Summary - 2014'!$E$6:$E$43,0),MATCH($T28,'Summary - 2014'!$E$6:$Q$6,0))</f>
        <v>921549.82982009253</v>
      </c>
      <c r="W28" s="403">
        <f>INDEX('Summary - 2015'!$E$6:$Q$43,MATCH($B$2,'Summary - 2015'!$E$6:$E$43,0),MATCH($T28,'Summary - 2015'!$E$6:$Q$6,0))</f>
        <v>694675.95236175798</v>
      </c>
      <c r="X28" s="404">
        <f>INDEX('Summary - 2016'!$E$6:$Q$42,MATCH($B$2,'Summary - 2016'!$E$6:$E$42,0),MATCH($T28,'Summary - 2016'!$E$6:$Q$6,0))</f>
        <v>729827.05850171892</v>
      </c>
    </row>
    <row r="29" spans="2:24">
      <c r="B29" s="394"/>
      <c r="C29" s="395"/>
      <c r="D29" s="395"/>
      <c r="E29" s="395"/>
      <c r="F29" s="395"/>
      <c r="G29" s="395"/>
      <c r="H29" s="395"/>
      <c r="I29" s="395"/>
      <c r="J29" s="395"/>
      <c r="K29" s="395"/>
      <c r="L29" s="395"/>
      <c r="M29" s="395"/>
      <c r="N29" s="395"/>
      <c r="O29" s="395"/>
      <c r="P29" s="396"/>
      <c r="T29" s="408"/>
      <c r="U29" s="395">
        <f>U28/$U28*100</f>
        <v>100</v>
      </c>
      <c r="V29" s="395">
        <f>V28/$U28*100</f>
        <v>64.296873025324288</v>
      </c>
      <c r="W29" s="395">
        <f>W28/$U28*100</f>
        <v>48.467798547008464</v>
      </c>
      <c r="X29" s="409">
        <f>X28/$U28*100</f>
        <v>50.920304244526726</v>
      </c>
    </row>
    <row r="30" spans="2:24">
      <c r="B30" s="394"/>
      <c r="C30" s="395"/>
      <c r="D30" s="395"/>
      <c r="E30" s="395"/>
      <c r="F30" s="395"/>
      <c r="G30" s="395"/>
      <c r="H30" s="395"/>
      <c r="I30" s="395"/>
      <c r="J30" s="395"/>
      <c r="K30" s="395"/>
      <c r="L30" s="395"/>
      <c r="M30" s="395"/>
      <c r="N30" s="395"/>
      <c r="O30" s="395"/>
      <c r="P30" s="396"/>
      <c r="T30" s="408" t="s">
        <v>326</v>
      </c>
      <c r="U30" s="410">
        <f>INDEX('Summary - 2013'!$E$6:$Q$42,MATCH($B$2,'Summary - 2013'!$E$6:$E$42,0),MATCH($T30,'Summary - 2013'!$E$6:$Q$6,0))</f>
        <v>4362.0981681187113</v>
      </c>
      <c r="V30" s="410">
        <f>INDEX('Summary - 2014'!$E$6:$Q$43,MATCH($B$2,'Summary - 2014'!$E$6:$E$43,0),MATCH($T30,'Summary - 2014'!$E$6:$Q$6,0))</f>
        <v>4330.2219685577247</v>
      </c>
      <c r="W30" s="410">
        <f>INDEX('Summary - 2015'!$E$6:$Q$43,MATCH($B$2,'Summary - 2015'!$E$6:$E$43,0),MATCH($T30,'Summary - 2015'!$E$6:$Q$6,0))</f>
        <v>3151.6364404035867</v>
      </c>
      <c r="X30" s="411">
        <f>INDEX('Summary - 2016'!$E$6:$Q$42,MATCH($B$2,'Summary - 2016'!$E$6:$E$42,0),MATCH($T30,'Summary - 2016'!$E$6:$Q$6,0))</f>
        <v>3117.889781091596</v>
      </c>
    </row>
    <row r="31" spans="2:24">
      <c r="B31" s="394"/>
      <c r="C31" s="395"/>
      <c r="D31" s="395"/>
      <c r="E31" s="395"/>
      <c r="F31" s="395"/>
      <c r="G31" s="395"/>
      <c r="H31" s="395"/>
      <c r="I31" s="395"/>
      <c r="J31" s="395"/>
      <c r="K31" s="395"/>
      <c r="L31" s="395"/>
      <c r="M31" s="395"/>
      <c r="N31" s="395"/>
      <c r="O31" s="395"/>
      <c r="P31" s="396"/>
      <c r="T31" s="408"/>
      <c r="U31" s="395">
        <f>U30/$U30*100</f>
        <v>100</v>
      </c>
      <c r="V31" s="395">
        <f>V30/$U30*100</f>
        <v>99.269246167040436</v>
      </c>
      <c r="W31" s="395">
        <f>W30/$U30*100</f>
        <v>72.250470276849057</v>
      </c>
      <c r="X31" s="409">
        <f>X30/$U30*100</f>
        <v>71.476836625991879</v>
      </c>
    </row>
    <row r="32" spans="2:24">
      <c r="B32" s="394"/>
      <c r="C32" s="395"/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395"/>
      <c r="O32" s="395"/>
      <c r="P32" s="396"/>
      <c r="T32" s="408" t="s">
        <v>327</v>
      </c>
      <c r="U32" s="410">
        <f>INDEX('Summary - 2013'!$E$6:$Q$42,MATCH($B$2,'Summary - 2013'!$E$6:$E$42,0),MATCH($T32,'Summary - 2013'!$E$6:$Q$6,0))</f>
        <v>21.44687377</v>
      </c>
      <c r="V32" s="410">
        <f>INDEX('Summary - 2014'!$E$6:$Q$43,MATCH($B$2,'Summary - 2014'!$E$6:$E$43,0),MATCH($T32,'Summary - 2014'!$E$6:$Q$6,0))</f>
        <v>16.821036921999998</v>
      </c>
      <c r="W32" s="410">
        <f>INDEX('Summary - 2015'!$E$6:$Q$43,MATCH($B$2,'Summary - 2015'!$E$6:$E$43,0),MATCH($T32,'Summary - 2015'!$E$6:$Q$6,0))</f>
        <v>20.137548336846002</v>
      </c>
      <c r="X32" s="411">
        <f>INDEX('Summary - 2016'!$E$6:$Q$42,MATCH($B$2,'Summary - 2016'!$E$6:$E$42,0),MATCH($T32,'Summary - 2016'!$E$6:$Q$6,0))</f>
        <v>23.361109762166002</v>
      </c>
    </row>
    <row r="33" spans="2:24" ht="13.5" thickBot="1">
      <c r="B33" s="394"/>
      <c r="C33" s="395"/>
      <c r="D33" s="395"/>
      <c r="E33" s="395"/>
      <c r="F33" s="395"/>
      <c r="G33" s="395"/>
      <c r="H33" s="395"/>
      <c r="I33" s="395"/>
      <c r="J33" s="395"/>
      <c r="K33" s="395"/>
      <c r="L33" s="395"/>
      <c r="M33" s="395"/>
      <c r="N33" s="395"/>
      <c r="O33" s="395"/>
      <c r="P33" s="396"/>
      <c r="T33" s="405"/>
      <c r="U33" s="406">
        <f>U32/$U32*100</f>
        <v>100</v>
      </c>
      <c r="V33" s="406">
        <f>V32/$U32*100</f>
        <v>78.431183502041918</v>
      </c>
      <c r="W33" s="406">
        <f>W32/$U32*100</f>
        <v>93.895028957621378</v>
      </c>
      <c r="X33" s="407">
        <f>X32/$U32*100</f>
        <v>108.92547796333676</v>
      </c>
    </row>
    <row r="34" spans="2:24">
      <c r="B34" s="394"/>
      <c r="C34" s="395"/>
      <c r="D34" s="395"/>
      <c r="E34" s="395"/>
      <c r="F34" s="395"/>
      <c r="G34" s="395"/>
      <c r="H34" s="395"/>
      <c r="I34" s="395"/>
      <c r="J34" s="395"/>
      <c r="K34" s="395"/>
      <c r="L34" s="395"/>
      <c r="M34" s="395"/>
      <c r="N34" s="395"/>
      <c r="O34" s="395"/>
      <c r="P34" s="396"/>
      <c r="T34" s="402" t="s">
        <v>328</v>
      </c>
      <c r="U34" s="403">
        <f>INDEX('Summary - 2013'!$E$6:$Q$42,MATCH($B$2,'Summary - 2013'!$E$6:$E$42,0),MATCH($T34,'Summary - 2013'!$E$6:$Q$6,0))</f>
        <v>32446.085003634529</v>
      </c>
      <c r="V34" s="403">
        <f>INDEX('Summary - 2014'!$E$6:$Q$43,MATCH($B$2,'Summary - 2014'!$E$6:$E$43,0),MATCH($T34,'Summary - 2014'!$E$6:$Q$6,0))</f>
        <v>21851.497684555565</v>
      </c>
      <c r="W34" s="403">
        <f>INDEX('Summary - 2015'!$E$6:$Q$43,MATCH($B$2,'Summary - 2015'!$E$6:$E$43,0),MATCH($T34,'Summary - 2015'!$E$6:$Q$6,0))</f>
        <v>13391.08115714166</v>
      </c>
      <c r="X34" s="404">
        <f>INDEX('Summary - 2016'!$E$6:$Q$42,MATCH($B$2,'Summary - 2016'!$E$6:$E$42,0),MATCH($T34,'Summary - 2016'!$E$6:$Q$6,0))</f>
        <v>18233.958312791267</v>
      </c>
    </row>
    <row r="35" spans="2:24">
      <c r="B35" s="394"/>
      <c r="C35" s="395"/>
      <c r="D35" s="395"/>
      <c r="E35" s="395"/>
      <c r="F35" s="395"/>
      <c r="G35" s="395"/>
      <c r="H35" s="395"/>
      <c r="I35" s="395"/>
      <c r="J35" s="395"/>
      <c r="K35" s="395"/>
      <c r="L35" s="395"/>
      <c r="M35" s="395"/>
      <c r="N35" s="395"/>
      <c r="O35" s="395"/>
      <c r="P35" s="396"/>
      <c r="T35" s="408"/>
      <c r="U35" s="395">
        <f>U34/$U34*100</f>
        <v>100</v>
      </c>
      <c r="V35" s="395">
        <f>V34/$U34*100</f>
        <v>67.347101143659742</v>
      </c>
      <c r="W35" s="395">
        <f>W34/$U34*100</f>
        <v>41.27179336317964</v>
      </c>
      <c r="X35" s="409">
        <f>X34/$U34*100</f>
        <v>56.197714795941465</v>
      </c>
    </row>
    <row r="36" spans="2:24">
      <c r="B36" s="394"/>
      <c r="C36" s="395"/>
      <c r="D36" s="395"/>
      <c r="E36" s="395"/>
      <c r="F36" s="395"/>
      <c r="G36" s="395"/>
      <c r="H36" s="395"/>
      <c r="I36" s="395"/>
      <c r="J36" s="395"/>
      <c r="K36" s="395"/>
      <c r="L36" s="395"/>
      <c r="M36" s="395"/>
      <c r="N36" s="395"/>
      <c r="O36" s="395"/>
      <c r="P36" s="396"/>
      <c r="T36" s="408" t="s">
        <v>329</v>
      </c>
      <c r="U36" s="410">
        <f>INDEX('Summary - 2013'!$E$6:$Q$42,MATCH($B$2,'Summary - 2013'!$E$6:$E$42,0),MATCH($T36,'Summary - 2013'!$E$6:$Q$6,0))</f>
        <v>144960.29954652203</v>
      </c>
      <c r="V36" s="410">
        <f>INDEX('Summary - 2014'!$E$6:$Q$43,MATCH($B$2,'Summary - 2014'!$E$6:$E$43,0),MATCH($T36,'Summary - 2014'!$E$6:$Q$6,0))</f>
        <v>90822.814539038794</v>
      </c>
      <c r="W36" s="410">
        <f>INDEX('Summary - 2015'!$E$6:$Q$43,MATCH($B$2,'Summary - 2015'!$E$6:$E$43,0),MATCH($T36,'Summary - 2015'!$E$6:$Q$6,0))</f>
        <v>82035.348800080756</v>
      </c>
      <c r="X36" s="411">
        <f>INDEX('Summary - 2016'!$E$6:$Q$42,MATCH($B$2,'Summary - 2016'!$E$6:$E$42,0),MATCH($T36,'Summary - 2016'!$E$6:$Q$6,0))</f>
        <v>34083.009627162821</v>
      </c>
    </row>
    <row r="37" spans="2:24" ht="13.5" thickBot="1">
      <c r="B37" s="394"/>
      <c r="C37" s="395"/>
      <c r="D37" s="395"/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5"/>
      <c r="P37" s="396"/>
      <c r="T37" s="405"/>
      <c r="U37" s="406">
        <f>U36/$U36*100</f>
        <v>100</v>
      </c>
      <c r="V37" s="406">
        <f>V36/$U36*100</f>
        <v>62.653578133571031</v>
      </c>
      <c r="W37" s="406">
        <f>W36/$U36*100</f>
        <v>56.591597186754704</v>
      </c>
      <c r="X37" s="407">
        <f>X36/$U36*100</f>
        <v>23.511961367204943</v>
      </c>
    </row>
    <row r="38" spans="2:24">
      <c r="B38" s="394"/>
      <c r="C38" s="395"/>
      <c r="D38" s="395"/>
      <c r="E38" s="395"/>
      <c r="F38" s="395"/>
      <c r="G38" s="395"/>
      <c r="H38" s="395"/>
      <c r="I38" s="395"/>
      <c r="J38" s="395"/>
      <c r="K38" s="395"/>
      <c r="L38" s="395"/>
      <c r="M38" s="395"/>
      <c r="N38" s="395"/>
      <c r="O38" s="395"/>
      <c r="P38" s="396"/>
    </row>
    <row r="39" spans="2:24">
      <c r="B39" s="394"/>
      <c r="C39" s="395"/>
      <c r="D39" s="395"/>
      <c r="E39" s="400"/>
      <c r="F39" s="395"/>
      <c r="G39" s="395"/>
      <c r="H39" s="395"/>
      <c r="I39" s="395"/>
      <c r="J39" s="395"/>
      <c r="K39" s="395"/>
      <c r="L39" s="395"/>
      <c r="M39" s="395"/>
      <c r="N39" s="395"/>
      <c r="O39" s="395"/>
      <c r="P39" s="396"/>
    </row>
    <row r="40" spans="2:24" ht="13.5" thickBot="1">
      <c r="B40" s="397"/>
      <c r="C40" s="398"/>
      <c r="D40" s="398"/>
      <c r="E40" s="398"/>
      <c r="F40" s="398"/>
      <c r="G40" s="398"/>
      <c r="H40" s="398"/>
      <c r="I40" s="398"/>
      <c r="J40" s="398"/>
      <c r="K40" s="398"/>
      <c r="L40" s="398"/>
      <c r="M40" s="398"/>
      <c r="N40" s="398"/>
      <c r="O40" s="398"/>
      <c r="P40" s="399"/>
    </row>
    <row r="41" spans="2:24" ht="13.5" thickBot="1"/>
    <row r="42" spans="2:24" ht="24.95" customHeight="1">
      <c r="B42" s="501" t="s">
        <v>805</v>
      </c>
      <c r="C42" s="502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502"/>
      <c r="O42" s="502"/>
      <c r="P42" s="503"/>
    </row>
    <row r="43" spans="2:24">
      <c r="B43" s="394"/>
      <c r="C43" s="500" t="str">
        <f>T22</f>
        <v xml:space="preserve">Payments activity </v>
      </c>
      <c r="D43" s="500"/>
      <c r="E43" s="500"/>
      <c r="F43" s="395"/>
      <c r="G43" s="395"/>
      <c r="H43" s="500" t="str">
        <f>T24</f>
        <v>Assets under custody</v>
      </c>
      <c r="I43" s="500"/>
      <c r="J43" s="500"/>
      <c r="K43" s="395"/>
      <c r="L43" s="395"/>
      <c r="M43" s="500" t="str">
        <f>T26</f>
        <v>Underwriting activity</v>
      </c>
      <c r="N43" s="500"/>
      <c r="O43" s="500"/>
      <c r="P43" s="396"/>
    </row>
    <row r="44" spans="2:24">
      <c r="B44" s="394"/>
      <c r="C44" s="395"/>
      <c r="D44" s="395"/>
      <c r="E44" s="395"/>
      <c r="F44" s="395"/>
      <c r="G44" s="395"/>
      <c r="H44" s="395"/>
      <c r="I44" s="395"/>
      <c r="J44" s="395"/>
      <c r="K44" s="395"/>
      <c r="L44" s="395"/>
      <c r="M44" s="395"/>
      <c r="N44" s="395"/>
      <c r="O44" s="395"/>
      <c r="P44" s="396"/>
    </row>
    <row r="45" spans="2:24">
      <c r="B45" s="394"/>
      <c r="C45" s="395"/>
      <c r="D45" s="395"/>
      <c r="E45" s="395"/>
      <c r="F45" s="395"/>
      <c r="G45" s="395"/>
      <c r="H45" s="395"/>
      <c r="I45" s="395"/>
      <c r="J45" s="395"/>
      <c r="K45" s="395"/>
      <c r="L45" s="395"/>
      <c r="M45" s="395"/>
      <c r="N45" s="395"/>
      <c r="O45" s="395"/>
      <c r="P45" s="396"/>
    </row>
    <row r="46" spans="2:24">
      <c r="B46" s="394"/>
      <c r="C46" s="395"/>
      <c r="D46" s="395"/>
      <c r="E46" s="395"/>
      <c r="F46" s="395"/>
      <c r="G46" s="395"/>
      <c r="H46" s="395"/>
      <c r="I46" s="395"/>
      <c r="J46" s="395"/>
      <c r="K46" s="395"/>
      <c r="L46" s="395"/>
      <c r="M46" s="395"/>
      <c r="N46" s="395"/>
      <c r="O46" s="395"/>
      <c r="P46" s="396"/>
    </row>
    <row r="47" spans="2:24">
      <c r="B47" s="394"/>
      <c r="C47" s="395"/>
      <c r="D47" s="395"/>
      <c r="E47" s="395"/>
      <c r="F47" s="395"/>
      <c r="G47" s="395"/>
      <c r="H47" s="395"/>
      <c r="I47" s="395"/>
      <c r="J47" s="395"/>
      <c r="K47" s="395"/>
      <c r="L47" s="395"/>
      <c r="M47" s="395"/>
      <c r="N47" s="395"/>
      <c r="O47" s="395"/>
      <c r="P47" s="396"/>
    </row>
    <row r="48" spans="2:24">
      <c r="B48" s="394"/>
      <c r="C48" s="395"/>
      <c r="D48" s="395"/>
      <c r="E48" s="395"/>
      <c r="F48" s="395"/>
      <c r="G48" s="395"/>
      <c r="H48" s="395"/>
      <c r="I48" s="395"/>
      <c r="J48" s="395"/>
      <c r="K48" s="395"/>
      <c r="L48" s="395"/>
      <c r="M48" s="395"/>
      <c r="N48" s="395"/>
      <c r="O48" s="395"/>
      <c r="P48" s="396"/>
    </row>
    <row r="49" spans="2:16">
      <c r="B49" s="394"/>
      <c r="C49" s="395"/>
      <c r="D49" s="395"/>
      <c r="E49" s="395"/>
      <c r="F49" s="395"/>
      <c r="G49" s="395"/>
      <c r="H49" s="395"/>
      <c r="I49" s="395"/>
      <c r="J49" s="395"/>
      <c r="K49" s="395"/>
      <c r="L49" s="395"/>
      <c r="M49" s="395"/>
      <c r="N49" s="395"/>
      <c r="O49" s="395"/>
      <c r="P49" s="396"/>
    </row>
    <row r="50" spans="2:16">
      <c r="B50" s="394"/>
      <c r="C50" s="395"/>
      <c r="D50" s="395"/>
      <c r="E50" s="395"/>
      <c r="F50" s="395"/>
      <c r="G50" s="395"/>
      <c r="H50" s="395"/>
      <c r="I50" s="395"/>
      <c r="J50" s="395"/>
      <c r="K50" s="395"/>
      <c r="L50" s="395"/>
      <c r="M50" s="395"/>
      <c r="N50" s="395"/>
      <c r="O50" s="395"/>
      <c r="P50" s="396"/>
    </row>
    <row r="51" spans="2:16">
      <c r="B51" s="394"/>
      <c r="C51" s="395"/>
      <c r="D51" s="395"/>
      <c r="E51" s="395"/>
      <c r="F51" s="395"/>
      <c r="G51" s="395"/>
      <c r="H51" s="395"/>
      <c r="I51" s="395"/>
      <c r="J51" s="395"/>
      <c r="K51" s="395"/>
      <c r="L51" s="395"/>
      <c r="M51" s="395"/>
      <c r="N51" s="395"/>
      <c r="O51" s="395"/>
      <c r="P51" s="396"/>
    </row>
    <row r="52" spans="2:16">
      <c r="B52" s="394"/>
      <c r="C52" s="395"/>
      <c r="D52" s="395"/>
      <c r="E52" s="395"/>
      <c r="F52" s="395"/>
      <c r="G52" s="395"/>
      <c r="H52" s="395"/>
      <c r="I52" s="395"/>
      <c r="J52" s="395"/>
      <c r="K52" s="395"/>
      <c r="L52" s="395"/>
      <c r="M52" s="395"/>
      <c r="N52" s="395"/>
      <c r="O52" s="395"/>
      <c r="P52" s="396"/>
    </row>
    <row r="53" spans="2:16">
      <c r="B53" s="394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6"/>
    </row>
    <row r="54" spans="2:16">
      <c r="B54" s="394"/>
      <c r="C54" s="395"/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6"/>
    </row>
    <row r="55" spans="2:16">
      <c r="B55" s="394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6"/>
    </row>
    <row r="56" spans="2:16">
      <c r="B56" s="394"/>
      <c r="C56" s="395"/>
      <c r="D56" s="395"/>
      <c r="E56" s="395"/>
      <c r="F56" s="395"/>
      <c r="G56" s="395"/>
      <c r="H56" s="395"/>
      <c r="I56" s="395"/>
      <c r="J56" s="395"/>
      <c r="K56" s="395"/>
      <c r="L56" s="395"/>
      <c r="M56" s="395"/>
      <c r="N56" s="395"/>
      <c r="O56" s="395"/>
      <c r="P56" s="396"/>
    </row>
    <row r="57" spans="2:16">
      <c r="B57" s="394"/>
      <c r="C57" s="395"/>
      <c r="D57" s="395"/>
      <c r="E57" s="395"/>
      <c r="F57" s="395"/>
      <c r="G57" s="395"/>
      <c r="H57" s="395"/>
      <c r="I57" s="395"/>
      <c r="J57" s="395"/>
      <c r="K57" s="395"/>
      <c r="L57" s="395"/>
      <c r="M57" s="395"/>
      <c r="N57" s="395"/>
      <c r="O57" s="395"/>
      <c r="P57" s="396"/>
    </row>
    <row r="58" spans="2:16">
      <c r="B58" s="394"/>
      <c r="C58" s="395"/>
      <c r="D58" s="395"/>
      <c r="E58" s="395"/>
      <c r="F58" s="395"/>
      <c r="G58" s="395"/>
      <c r="H58" s="395"/>
      <c r="I58" s="395"/>
      <c r="J58" s="395"/>
      <c r="K58" s="395"/>
      <c r="L58" s="395"/>
      <c r="M58" s="395"/>
      <c r="N58" s="395"/>
      <c r="O58" s="395"/>
      <c r="P58" s="396"/>
    </row>
    <row r="59" spans="2:16" ht="13.5" thickBot="1">
      <c r="B59" s="397"/>
      <c r="C59" s="398"/>
      <c r="D59" s="398"/>
      <c r="E59" s="398"/>
      <c r="F59" s="398"/>
      <c r="G59" s="398"/>
      <c r="H59" s="398"/>
      <c r="I59" s="398"/>
      <c r="J59" s="398"/>
      <c r="K59" s="398"/>
      <c r="L59" s="398"/>
      <c r="M59" s="398"/>
      <c r="N59" s="398"/>
      <c r="O59" s="398"/>
      <c r="P59" s="399"/>
    </row>
    <row r="60" spans="2:16" ht="13.5" thickBot="1"/>
    <row r="61" spans="2:16" ht="24.95" customHeight="1">
      <c r="B61" s="501" t="s">
        <v>316</v>
      </c>
      <c r="C61" s="502"/>
      <c r="D61" s="502"/>
      <c r="E61" s="502"/>
      <c r="F61" s="502"/>
      <c r="G61" s="502"/>
      <c r="H61" s="502"/>
      <c r="I61" s="502"/>
      <c r="J61" s="502"/>
      <c r="K61" s="502"/>
      <c r="L61" s="502"/>
      <c r="M61" s="502"/>
      <c r="N61" s="502"/>
      <c r="O61" s="502"/>
      <c r="P61" s="503"/>
    </row>
    <row r="62" spans="2:16">
      <c r="B62" s="394"/>
      <c r="C62" s="500" t="str">
        <f>T28</f>
        <v>OTC derivatives</v>
      </c>
      <c r="D62" s="500"/>
      <c r="E62" s="500"/>
      <c r="F62" s="395"/>
      <c r="G62" s="395"/>
      <c r="H62" s="500" t="str">
        <f>T30</f>
        <v>Trading and AFS securities</v>
      </c>
      <c r="I62" s="500"/>
      <c r="J62" s="500"/>
      <c r="K62" s="395"/>
      <c r="L62" s="395"/>
      <c r="M62" s="500" t="str">
        <f>T32</f>
        <v>Level 3 assets</v>
      </c>
      <c r="N62" s="500"/>
      <c r="O62" s="500"/>
      <c r="P62" s="396"/>
    </row>
    <row r="63" spans="2:16">
      <c r="B63" s="394"/>
      <c r="C63" s="395"/>
      <c r="D63" s="395"/>
      <c r="E63" s="395"/>
      <c r="F63" s="395"/>
      <c r="G63" s="395"/>
      <c r="H63" s="395"/>
      <c r="I63" s="395"/>
      <c r="J63" s="395"/>
      <c r="K63" s="395"/>
      <c r="L63" s="395"/>
      <c r="M63" s="395"/>
      <c r="N63" s="395"/>
      <c r="O63" s="395"/>
      <c r="P63" s="396"/>
    </row>
    <row r="64" spans="2:16">
      <c r="B64" s="394"/>
      <c r="C64" s="395"/>
      <c r="D64" s="395"/>
      <c r="E64" s="395"/>
      <c r="F64" s="395"/>
      <c r="G64" s="395"/>
      <c r="H64" s="395"/>
      <c r="I64" s="395"/>
      <c r="J64" s="395"/>
      <c r="K64" s="395"/>
      <c r="L64" s="395"/>
      <c r="M64" s="395"/>
      <c r="N64" s="395"/>
      <c r="O64" s="395"/>
      <c r="P64" s="396"/>
    </row>
    <row r="65" spans="2:16">
      <c r="B65" s="394"/>
      <c r="C65" s="395"/>
      <c r="D65" s="395"/>
      <c r="E65" s="395"/>
      <c r="F65" s="395"/>
      <c r="G65" s="395"/>
      <c r="H65" s="395"/>
      <c r="I65" s="395"/>
      <c r="J65" s="395"/>
      <c r="K65" s="395"/>
      <c r="L65" s="395"/>
      <c r="M65" s="395"/>
      <c r="N65" s="395"/>
      <c r="O65" s="395"/>
      <c r="P65" s="396"/>
    </row>
    <row r="66" spans="2:16">
      <c r="B66" s="394"/>
      <c r="C66" s="395"/>
      <c r="D66" s="395"/>
      <c r="E66" s="395"/>
      <c r="F66" s="395"/>
      <c r="G66" s="395"/>
      <c r="H66" s="395"/>
      <c r="I66" s="395"/>
      <c r="J66" s="395"/>
      <c r="K66" s="395"/>
      <c r="L66" s="395"/>
      <c r="M66" s="395"/>
      <c r="N66" s="395"/>
      <c r="O66" s="395"/>
      <c r="P66" s="396"/>
    </row>
    <row r="67" spans="2:16">
      <c r="B67" s="394"/>
      <c r="C67" s="395"/>
      <c r="D67" s="395"/>
      <c r="E67" s="395"/>
      <c r="F67" s="395"/>
      <c r="G67" s="395"/>
      <c r="H67" s="395"/>
      <c r="I67" s="395"/>
      <c r="J67" s="395"/>
      <c r="K67" s="395"/>
      <c r="L67" s="395"/>
      <c r="M67" s="395"/>
      <c r="N67" s="395"/>
      <c r="O67" s="395"/>
      <c r="P67" s="396"/>
    </row>
    <row r="68" spans="2:16">
      <c r="B68" s="394"/>
      <c r="C68" s="395"/>
      <c r="D68" s="395"/>
      <c r="E68" s="395"/>
      <c r="F68" s="395"/>
      <c r="G68" s="395"/>
      <c r="H68" s="395"/>
      <c r="I68" s="395"/>
      <c r="J68" s="395"/>
      <c r="K68" s="395"/>
      <c r="L68" s="395"/>
      <c r="M68" s="395"/>
      <c r="N68" s="395"/>
      <c r="O68" s="395"/>
      <c r="P68" s="396"/>
    </row>
    <row r="69" spans="2:16">
      <c r="B69" s="394"/>
      <c r="C69" s="395"/>
      <c r="D69" s="395"/>
      <c r="E69" s="395"/>
      <c r="F69" s="395"/>
      <c r="G69" s="395"/>
      <c r="H69" s="395"/>
      <c r="I69" s="395"/>
      <c r="J69" s="395"/>
      <c r="K69" s="395"/>
      <c r="L69" s="395"/>
      <c r="M69" s="395"/>
      <c r="N69" s="395"/>
      <c r="O69" s="395"/>
      <c r="P69" s="396"/>
    </row>
    <row r="70" spans="2:16">
      <c r="B70" s="394"/>
      <c r="C70" s="395"/>
      <c r="D70" s="395"/>
      <c r="E70" s="395"/>
      <c r="F70" s="395"/>
      <c r="G70" s="395"/>
      <c r="H70" s="395"/>
      <c r="I70" s="395"/>
      <c r="J70" s="395"/>
      <c r="K70" s="395"/>
      <c r="L70" s="395"/>
      <c r="M70" s="395"/>
      <c r="N70" s="395"/>
      <c r="O70" s="395"/>
      <c r="P70" s="396"/>
    </row>
    <row r="71" spans="2:16">
      <c r="B71" s="394"/>
      <c r="C71" s="395"/>
      <c r="D71" s="395"/>
      <c r="E71" s="395"/>
      <c r="F71" s="395"/>
      <c r="G71" s="395"/>
      <c r="H71" s="395"/>
      <c r="I71" s="395"/>
      <c r="J71" s="395"/>
      <c r="K71" s="395"/>
      <c r="L71" s="395"/>
      <c r="M71" s="395"/>
      <c r="N71" s="395"/>
      <c r="O71" s="395"/>
      <c r="P71" s="396"/>
    </row>
    <row r="72" spans="2:16">
      <c r="B72" s="394"/>
      <c r="C72" s="395"/>
      <c r="D72" s="395"/>
      <c r="E72" s="395"/>
      <c r="F72" s="395"/>
      <c r="G72" s="395"/>
      <c r="H72" s="395"/>
      <c r="I72" s="395"/>
      <c r="J72" s="395"/>
      <c r="K72" s="395"/>
      <c r="L72" s="395"/>
      <c r="M72" s="395"/>
      <c r="N72" s="395"/>
      <c r="O72" s="395"/>
      <c r="P72" s="396"/>
    </row>
    <row r="73" spans="2:16">
      <c r="B73" s="394"/>
      <c r="C73" s="395"/>
      <c r="D73" s="395"/>
      <c r="E73" s="395"/>
      <c r="F73" s="395"/>
      <c r="G73" s="395"/>
      <c r="H73" s="395"/>
      <c r="I73" s="395"/>
      <c r="J73" s="395"/>
      <c r="K73" s="395"/>
      <c r="L73" s="395"/>
      <c r="M73" s="395"/>
      <c r="N73" s="395"/>
      <c r="O73" s="395"/>
      <c r="P73" s="396"/>
    </row>
    <row r="74" spans="2:16">
      <c r="B74" s="394"/>
      <c r="C74" s="395"/>
      <c r="D74" s="395"/>
      <c r="E74" s="395"/>
      <c r="F74" s="395"/>
      <c r="G74" s="395"/>
      <c r="H74" s="395"/>
      <c r="I74" s="395"/>
      <c r="J74" s="395"/>
      <c r="K74" s="395"/>
      <c r="L74" s="395"/>
      <c r="M74" s="395"/>
      <c r="N74" s="395"/>
      <c r="O74" s="395"/>
      <c r="P74" s="396"/>
    </row>
    <row r="75" spans="2:16">
      <c r="B75" s="394"/>
      <c r="C75" s="395"/>
      <c r="D75" s="395"/>
      <c r="E75" s="395"/>
      <c r="F75" s="395"/>
      <c r="G75" s="395"/>
      <c r="H75" s="395"/>
      <c r="I75" s="395"/>
      <c r="J75" s="395"/>
      <c r="K75" s="395"/>
      <c r="L75" s="395"/>
      <c r="M75" s="395"/>
      <c r="N75" s="395"/>
      <c r="O75" s="395"/>
      <c r="P75" s="396"/>
    </row>
    <row r="76" spans="2:16">
      <c r="B76" s="394"/>
      <c r="C76" s="395"/>
      <c r="D76" s="395"/>
      <c r="E76" s="395"/>
      <c r="F76" s="395"/>
      <c r="G76" s="395"/>
      <c r="H76" s="395"/>
      <c r="I76" s="395"/>
      <c r="J76" s="395"/>
      <c r="K76" s="395"/>
      <c r="L76" s="395"/>
      <c r="M76" s="395"/>
      <c r="N76" s="395"/>
      <c r="O76" s="395"/>
      <c r="P76" s="396"/>
    </row>
    <row r="77" spans="2:16">
      <c r="B77" s="394"/>
      <c r="C77" s="395"/>
      <c r="D77" s="395"/>
      <c r="E77" s="395"/>
      <c r="F77" s="395"/>
      <c r="G77" s="395"/>
      <c r="H77" s="395"/>
      <c r="I77" s="395"/>
      <c r="J77" s="395"/>
      <c r="K77" s="395"/>
      <c r="L77" s="395"/>
      <c r="M77" s="395"/>
      <c r="N77" s="395"/>
      <c r="O77" s="395"/>
      <c r="P77" s="396"/>
    </row>
    <row r="78" spans="2:16" ht="13.5" thickBot="1">
      <c r="B78" s="397"/>
      <c r="C78" s="398"/>
      <c r="D78" s="398"/>
      <c r="E78" s="398"/>
      <c r="F78" s="398"/>
      <c r="G78" s="398"/>
      <c r="H78" s="398"/>
      <c r="I78" s="398"/>
      <c r="J78" s="398"/>
      <c r="K78" s="398"/>
      <c r="L78" s="398"/>
      <c r="M78" s="398"/>
      <c r="N78" s="398"/>
      <c r="O78" s="398"/>
      <c r="P78" s="399"/>
    </row>
    <row r="79" spans="2:16" ht="13.5" thickBot="1"/>
    <row r="80" spans="2:16" ht="24.95" customHeight="1">
      <c r="B80" s="501" t="s">
        <v>317</v>
      </c>
      <c r="C80" s="502"/>
      <c r="D80" s="502"/>
      <c r="E80" s="502"/>
      <c r="F80" s="502"/>
      <c r="G80" s="502"/>
      <c r="H80" s="502"/>
      <c r="I80" s="502"/>
      <c r="J80" s="502"/>
      <c r="K80" s="502"/>
      <c r="L80" s="502"/>
      <c r="M80" s="502"/>
      <c r="N80" s="502"/>
      <c r="O80" s="502"/>
      <c r="P80" s="503"/>
    </row>
    <row r="81" spans="2:16">
      <c r="B81" s="394"/>
      <c r="C81" s="395"/>
      <c r="D81" s="500" t="str">
        <f>T34</f>
        <v>Cross-jurisdictional claims</v>
      </c>
      <c r="E81" s="500"/>
      <c r="F81" s="500"/>
      <c r="G81" s="500"/>
      <c r="H81" s="395"/>
      <c r="I81" s="395"/>
      <c r="J81" s="395"/>
      <c r="K81" s="395"/>
      <c r="L81" s="500" t="str">
        <f>T36</f>
        <v>Cross-jurisdictional liabilities</v>
      </c>
      <c r="M81" s="500"/>
      <c r="N81" s="500"/>
      <c r="O81" s="395"/>
      <c r="P81" s="396"/>
    </row>
    <row r="82" spans="2:16">
      <c r="B82" s="394"/>
      <c r="C82" s="395"/>
      <c r="D82" s="395"/>
      <c r="E82" s="395"/>
      <c r="F82" s="395"/>
      <c r="G82" s="395"/>
      <c r="H82" s="395"/>
      <c r="I82" s="395"/>
      <c r="J82" s="395"/>
      <c r="K82" s="395"/>
      <c r="L82" s="395"/>
      <c r="M82" s="395"/>
      <c r="N82" s="395"/>
      <c r="O82" s="395"/>
      <c r="P82" s="396"/>
    </row>
    <row r="83" spans="2:16">
      <c r="B83" s="394"/>
      <c r="C83" s="395"/>
      <c r="D83" s="395"/>
      <c r="E83" s="395"/>
      <c r="F83" s="395"/>
      <c r="G83" s="395"/>
      <c r="H83" s="395"/>
      <c r="I83" s="395"/>
      <c r="J83" s="395"/>
      <c r="K83" s="395"/>
      <c r="L83" s="395"/>
      <c r="M83" s="395"/>
      <c r="N83" s="395"/>
      <c r="O83" s="395"/>
      <c r="P83" s="396"/>
    </row>
    <row r="84" spans="2:16">
      <c r="B84" s="394"/>
      <c r="C84" s="395"/>
      <c r="D84" s="395"/>
      <c r="E84" s="395"/>
      <c r="F84" s="395"/>
      <c r="G84" s="395"/>
      <c r="H84" s="395"/>
      <c r="I84" s="395"/>
      <c r="J84" s="395"/>
      <c r="K84" s="395"/>
      <c r="L84" s="395"/>
      <c r="M84" s="395"/>
      <c r="N84" s="395"/>
      <c r="O84" s="395"/>
      <c r="P84" s="396"/>
    </row>
    <row r="85" spans="2:16">
      <c r="B85" s="394"/>
      <c r="C85" s="395"/>
      <c r="D85" s="395"/>
      <c r="E85" s="395"/>
      <c r="F85" s="395"/>
      <c r="G85" s="395"/>
      <c r="H85" s="395"/>
      <c r="I85" s="395"/>
      <c r="J85" s="395"/>
      <c r="K85" s="395"/>
      <c r="L85" s="395"/>
      <c r="M85" s="395"/>
      <c r="N85" s="395"/>
      <c r="O85" s="395"/>
      <c r="P85" s="396"/>
    </row>
    <row r="86" spans="2:16">
      <c r="B86" s="394"/>
      <c r="C86" s="395"/>
      <c r="D86" s="395"/>
      <c r="E86" s="395"/>
      <c r="F86" s="395"/>
      <c r="G86" s="395"/>
      <c r="H86" s="395"/>
      <c r="I86" s="395"/>
      <c r="J86" s="395"/>
      <c r="K86" s="395"/>
      <c r="L86" s="395"/>
      <c r="M86" s="395"/>
      <c r="N86" s="395"/>
      <c r="O86" s="395"/>
      <c r="P86" s="396"/>
    </row>
    <row r="87" spans="2:16">
      <c r="B87" s="394"/>
      <c r="C87" s="395"/>
      <c r="D87" s="395"/>
      <c r="E87" s="395"/>
      <c r="F87" s="395"/>
      <c r="G87" s="395"/>
      <c r="H87" s="395"/>
      <c r="I87" s="395"/>
      <c r="J87" s="395"/>
      <c r="K87" s="395"/>
      <c r="L87" s="395"/>
      <c r="M87" s="395"/>
      <c r="N87" s="395"/>
      <c r="O87" s="395"/>
      <c r="P87" s="396"/>
    </row>
    <row r="88" spans="2:16">
      <c r="B88" s="394"/>
      <c r="C88" s="395"/>
      <c r="D88" s="395"/>
      <c r="E88" s="395"/>
      <c r="F88" s="395"/>
      <c r="G88" s="395"/>
      <c r="H88" s="395"/>
      <c r="I88" s="395"/>
      <c r="J88" s="395"/>
      <c r="K88" s="395"/>
      <c r="L88" s="395"/>
      <c r="M88" s="395"/>
      <c r="N88" s="395"/>
      <c r="O88" s="395"/>
      <c r="P88" s="396"/>
    </row>
    <row r="89" spans="2:16">
      <c r="B89" s="394"/>
      <c r="C89" s="395"/>
      <c r="D89" s="395"/>
      <c r="E89" s="395"/>
      <c r="F89" s="395"/>
      <c r="G89" s="395"/>
      <c r="H89" s="395"/>
      <c r="I89" s="395"/>
      <c r="J89" s="395"/>
      <c r="K89" s="395"/>
      <c r="L89" s="395"/>
      <c r="M89" s="395"/>
      <c r="N89" s="395"/>
      <c r="O89" s="395"/>
      <c r="P89" s="396"/>
    </row>
    <row r="90" spans="2:16">
      <c r="B90" s="394"/>
      <c r="C90" s="395"/>
      <c r="D90" s="395"/>
      <c r="E90" s="395"/>
      <c r="F90" s="395"/>
      <c r="G90" s="395"/>
      <c r="H90" s="395"/>
      <c r="I90" s="395"/>
      <c r="J90" s="395"/>
      <c r="K90" s="395"/>
      <c r="L90" s="395"/>
      <c r="M90" s="395"/>
      <c r="N90" s="395"/>
      <c r="O90" s="395"/>
      <c r="P90" s="396"/>
    </row>
    <row r="91" spans="2:16">
      <c r="B91" s="394"/>
      <c r="C91" s="395"/>
      <c r="D91" s="395"/>
      <c r="E91" s="395"/>
      <c r="F91" s="395"/>
      <c r="G91" s="395"/>
      <c r="H91" s="395"/>
      <c r="I91" s="395"/>
      <c r="J91" s="395"/>
      <c r="K91" s="395"/>
      <c r="L91" s="395"/>
      <c r="M91" s="395"/>
      <c r="N91" s="395"/>
      <c r="O91" s="395"/>
      <c r="P91" s="396"/>
    </row>
    <row r="92" spans="2:16">
      <c r="B92" s="394"/>
      <c r="C92" s="395"/>
      <c r="D92" s="395"/>
      <c r="E92" s="395"/>
      <c r="F92" s="395"/>
      <c r="G92" s="395"/>
      <c r="H92" s="395"/>
      <c r="I92" s="395"/>
      <c r="J92" s="395"/>
      <c r="K92" s="395"/>
      <c r="L92" s="395"/>
      <c r="M92" s="395"/>
      <c r="N92" s="395"/>
      <c r="O92" s="395"/>
      <c r="P92" s="396"/>
    </row>
    <row r="93" spans="2:16">
      <c r="B93" s="394"/>
      <c r="C93" s="395"/>
      <c r="D93" s="395"/>
      <c r="E93" s="395"/>
      <c r="F93" s="395"/>
      <c r="G93" s="395"/>
      <c r="H93" s="395"/>
      <c r="I93" s="395"/>
      <c r="J93" s="395"/>
      <c r="K93" s="395"/>
      <c r="L93" s="395"/>
      <c r="M93" s="395"/>
      <c r="N93" s="395"/>
      <c r="O93" s="395"/>
      <c r="P93" s="396"/>
    </row>
    <row r="94" spans="2:16">
      <c r="B94" s="394"/>
      <c r="C94" s="395"/>
      <c r="D94" s="395"/>
      <c r="E94" s="395"/>
      <c r="F94" s="395"/>
      <c r="G94" s="395"/>
      <c r="H94" s="395"/>
      <c r="I94" s="395"/>
      <c r="J94" s="395"/>
      <c r="K94" s="395"/>
      <c r="L94" s="395"/>
      <c r="M94" s="395"/>
      <c r="N94" s="395"/>
      <c r="O94" s="395"/>
      <c r="P94" s="396"/>
    </row>
    <row r="95" spans="2:16">
      <c r="B95" s="394"/>
      <c r="C95" s="395"/>
      <c r="D95" s="395"/>
      <c r="E95" s="395"/>
      <c r="F95" s="395"/>
      <c r="G95" s="395"/>
      <c r="H95" s="395"/>
      <c r="I95" s="395"/>
      <c r="J95" s="395"/>
      <c r="K95" s="395"/>
      <c r="L95" s="395"/>
      <c r="M95" s="395"/>
      <c r="N95" s="395"/>
      <c r="O95" s="395"/>
      <c r="P95" s="396"/>
    </row>
    <row r="96" spans="2:16">
      <c r="B96" s="394"/>
      <c r="C96" s="395"/>
      <c r="D96" s="395"/>
      <c r="E96" s="395"/>
      <c r="F96" s="395"/>
      <c r="G96" s="395"/>
      <c r="H96" s="395"/>
      <c r="I96" s="395"/>
      <c r="J96" s="395"/>
      <c r="K96" s="395"/>
      <c r="L96" s="395"/>
      <c r="M96" s="395"/>
      <c r="N96" s="395"/>
      <c r="O96" s="395"/>
      <c r="P96" s="396"/>
    </row>
    <row r="97" spans="2:16" ht="13.5" thickBot="1">
      <c r="B97" s="397"/>
      <c r="C97" s="398"/>
      <c r="D97" s="398"/>
      <c r="E97" s="398"/>
      <c r="F97" s="398"/>
      <c r="G97" s="398"/>
      <c r="H97" s="398"/>
      <c r="I97" s="398"/>
      <c r="J97" s="398"/>
      <c r="K97" s="398"/>
      <c r="L97" s="398"/>
      <c r="M97" s="398"/>
      <c r="N97" s="398"/>
      <c r="O97" s="398"/>
      <c r="P97" s="399"/>
    </row>
    <row r="98" spans="2:16"/>
  </sheetData>
  <sheetProtection password="ED2F" sheet="1" objects="1" scenarios="1"/>
  <mergeCells count="18">
    <mergeCell ref="B2:E2"/>
    <mergeCell ref="B23:P23"/>
    <mergeCell ref="C25:E25"/>
    <mergeCell ref="H25:J25"/>
    <mergeCell ref="M25:O25"/>
    <mergeCell ref="B4:P4"/>
    <mergeCell ref="H5:J5"/>
    <mergeCell ref="B42:P42"/>
    <mergeCell ref="C43:E43"/>
    <mergeCell ref="H43:J43"/>
    <mergeCell ref="M43:O43"/>
    <mergeCell ref="B61:P61"/>
    <mergeCell ref="C62:E62"/>
    <mergeCell ref="H62:J62"/>
    <mergeCell ref="M62:O62"/>
    <mergeCell ref="B80:P80"/>
    <mergeCell ref="D81:G81"/>
    <mergeCell ref="L81:N8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 xml:space="preserve">&amp;LEuropean Banking Authority&amp;REnd-2016 G-SII disclosure exercise 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sample!$G$3:$G$35</xm:f>
          </x14:formula1>
          <xm:sqref>B2:E2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5"/>
    <pageSetUpPr fitToPage="1"/>
  </sheetPr>
  <dimension ref="A1:AB60"/>
  <sheetViews>
    <sheetView zoomScale="70" zoomScaleNormal="70" workbookViewId="0">
      <selection activeCell="F2" sqref="F2"/>
    </sheetView>
  </sheetViews>
  <sheetFormatPr defaultColWidth="0" defaultRowHeight="12.75" zeroHeight="1"/>
  <cols>
    <col min="1" max="1" width="6.7109375" style="419" customWidth="1"/>
    <col min="2" max="2" width="30.7109375" customWidth="1"/>
    <col min="3" max="19" width="15.7109375" customWidth="1"/>
    <col min="20" max="20" width="2.7109375" customWidth="1"/>
    <col min="21" max="28" width="0" hidden="1" customWidth="1"/>
    <col min="29" max="16384" width="9.140625" hidden="1"/>
  </cols>
  <sheetData>
    <row r="1" spans="1:19" ht="13.5" thickBot="1">
      <c r="B1" s="419"/>
      <c r="C1" s="419" t="s">
        <v>762</v>
      </c>
      <c r="D1" s="419"/>
      <c r="E1" s="419" t="s">
        <v>763</v>
      </c>
      <c r="F1" s="419" t="s">
        <v>764</v>
      </c>
      <c r="G1" s="419" t="s">
        <v>765</v>
      </c>
      <c r="H1" s="419"/>
      <c r="I1" s="419" t="s">
        <v>772</v>
      </c>
      <c r="J1" s="419" t="s">
        <v>773</v>
      </c>
      <c r="K1" s="419" t="s">
        <v>766</v>
      </c>
      <c r="L1" s="419"/>
      <c r="M1" s="419" t="s">
        <v>767</v>
      </c>
      <c r="N1" s="419" t="s">
        <v>768</v>
      </c>
      <c r="O1" s="419" t="s">
        <v>769</v>
      </c>
      <c r="P1" s="419"/>
      <c r="Q1" s="419" t="s">
        <v>770</v>
      </c>
      <c r="R1" s="419" t="s">
        <v>771</v>
      </c>
      <c r="S1" s="419"/>
    </row>
    <row r="2" spans="1:19" ht="45" customHeight="1" thickTop="1" thickBot="1">
      <c r="B2" s="420">
        <v>2016</v>
      </c>
    </row>
    <row r="3" spans="1:19" ht="20.100000000000001" customHeight="1" thickTop="1"/>
    <row r="4" spans="1:19">
      <c r="B4" s="421" t="s">
        <v>775</v>
      </c>
    </row>
    <row r="5" spans="1:19" ht="20.100000000000001" customHeight="1" thickBot="1"/>
    <row r="6" spans="1:19" s="452" customFormat="1" ht="49.5" customHeight="1">
      <c r="A6" s="449"/>
      <c r="B6" s="450"/>
      <c r="C6" s="446" t="s">
        <v>313</v>
      </c>
      <c r="D6" s="507" t="s">
        <v>314</v>
      </c>
      <c r="E6" s="508"/>
      <c r="F6" s="508"/>
      <c r="G6" s="509"/>
      <c r="H6" s="515" t="s">
        <v>315</v>
      </c>
      <c r="I6" s="516"/>
      <c r="J6" s="516"/>
      <c r="K6" s="517"/>
      <c r="L6" s="512" t="s">
        <v>316</v>
      </c>
      <c r="M6" s="513"/>
      <c r="N6" s="513"/>
      <c r="O6" s="514"/>
      <c r="P6" s="510" t="s">
        <v>317</v>
      </c>
      <c r="Q6" s="511"/>
      <c r="R6" s="511"/>
      <c r="S6" s="451"/>
    </row>
    <row r="7" spans="1:19" s="448" customFormat="1" ht="80.099999999999994" customHeight="1">
      <c r="A7" s="447"/>
      <c r="B7" s="441" t="s">
        <v>774</v>
      </c>
      <c r="C7" s="453" t="s">
        <v>394</v>
      </c>
      <c r="D7" s="454"/>
      <c r="E7" s="455" t="s">
        <v>320</v>
      </c>
      <c r="F7" s="455" t="s">
        <v>321</v>
      </c>
      <c r="G7" s="456" t="s">
        <v>322</v>
      </c>
      <c r="H7" s="457"/>
      <c r="I7" s="458" t="s">
        <v>323</v>
      </c>
      <c r="J7" s="458" t="s">
        <v>324</v>
      </c>
      <c r="K7" s="459" t="s">
        <v>325</v>
      </c>
      <c r="L7" s="460"/>
      <c r="M7" s="461" t="s">
        <v>395</v>
      </c>
      <c r="N7" s="461" t="s">
        <v>326</v>
      </c>
      <c r="O7" s="462" t="s">
        <v>327</v>
      </c>
      <c r="P7" s="463"/>
      <c r="Q7" s="464" t="s">
        <v>328</v>
      </c>
      <c r="R7" s="465" t="s">
        <v>329</v>
      </c>
      <c r="S7" s="466" t="s">
        <v>761</v>
      </c>
    </row>
    <row r="8" spans="1:19" ht="18" customHeight="1">
      <c r="A8" s="433">
        <v>7</v>
      </c>
      <c r="B8" s="422" t="str">
        <f t="shared" ref="B8:B44" ca="1" si="0">INDIRECT("'Summary - "&amp;$B$2&amp;"'!E"&amp;A8)</f>
        <v>ABN Amro</v>
      </c>
      <c r="C8" s="416">
        <f ca="1">0.2*10000*INDIRECT("'Summary - "&amp;$B$2&amp;"'!"&amp;C$1&amp;$A8)/'Interactive Heatmap'!C$51</f>
        <v>38.402082090613291</v>
      </c>
      <c r="D8" s="418">
        <f t="shared" ref="D8:D44" ca="1" si="1">0.2/3*E8+0.2/3*F8+0.2/3*G8</f>
        <v>40.664334394682392</v>
      </c>
      <c r="E8" s="414">
        <f ca="1">10000*INDIRECT("'Summary - "&amp;$B$2&amp;"'!"&amp;E$1&amp;$A8)/'Interactive Heatmap'!E$51</f>
        <v>310.14663505885892</v>
      </c>
      <c r="F8" s="414">
        <f ca="1">10000*INDIRECT("'Summary - "&amp;$B$2&amp;"'!"&amp;F$1&amp;$A8)/'Interactive Heatmap'!F$51</f>
        <v>112.93419929523442</v>
      </c>
      <c r="G8" s="415">
        <f ca="1">10000*INDIRECT("'Summary - "&amp;$B$2&amp;"'!"&amp;G$1&amp;$A8)/'Interactive Heatmap'!G$51</f>
        <v>186.88418156614253</v>
      </c>
      <c r="H8" s="418">
        <f t="shared" ref="H8:H44" ca="1" si="2">0.2/3*I8+0.2/3*J8+0.2/3*K8</f>
        <v>10.313909068419798</v>
      </c>
      <c r="I8" s="414">
        <f ca="1">10000*INDIRECT("'Summary - "&amp;$B$2&amp;"'!"&amp;I$1&amp;$A8)/'Interactive Heatmap'!I$51</f>
        <v>51.422057438822947</v>
      </c>
      <c r="J8" s="414">
        <f ca="1">10000*INDIRECT("'Summary - "&amp;$B$2&amp;"'!"&amp;J$1&amp;$A8)/'Interactive Heatmap'!J$51</f>
        <v>64.518095367130542</v>
      </c>
      <c r="K8" s="415">
        <f ca="1">10000*INDIRECT("'Summary - "&amp;$B$2&amp;"'!"&amp;K$1&amp;$A8)/'Interactive Heatmap'!K$51</f>
        <v>38.768483220343498</v>
      </c>
      <c r="L8" s="418">
        <f t="shared" ref="L8:L44" ca="1" si="3">0.2/3*M8+0.2/3*N8+0.2/3*O8</f>
        <v>13.350200789501018</v>
      </c>
      <c r="M8" s="414">
        <f ca="1">10000*INDIRECT("'Summary - "&amp;$B$2&amp;"'!"&amp;M$1&amp;$A8)/'Interactive Heatmap'!M$51</f>
        <v>54.606143153825123</v>
      </c>
      <c r="N8" s="414">
        <f ca="1">10000*INDIRECT("'Summary - "&amp;$B$2&amp;"'!"&amp;N$1&amp;$A8)/'Interactive Heatmap'!N$51</f>
        <v>19.28630275088365</v>
      </c>
      <c r="O8" s="415">
        <f ca="1">10000*INDIRECT("'Summary - "&amp;$B$2&amp;"'!"&amp;O$1&amp;$A8)/'Interactive Heatmap'!O$51</f>
        <v>126.3605659378065</v>
      </c>
      <c r="P8" s="417">
        <f t="shared" ref="P8:P44" ca="1" si="4">0.1*Q8+0.1*R8</f>
        <v>25.374210202414101</v>
      </c>
      <c r="Q8" s="414">
        <f ca="1">10000*INDIRECT("'Summary - "&amp;$B$2&amp;"'!"&amp;Q$1&amp;$A8)/'Interactive Heatmap'!Q$51</f>
        <v>115.76960423948417</v>
      </c>
      <c r="R8" s="416">
        <f ca="1">10000*INDIRECT("'Summary - "&amp;$B$2&amp;"'!"&amp;R$1&amp;$A8)/'Interactive Heatmap'!R$51</f>
        <v>137.97249778465684</v>
      </c>
      <c r="S8" s="442">
        <f t="shared" ref="S8:S44" ca="1" si="5">AVERAGE(P8,L8,H8,D8,C8)</f>
        <v>25.62094730912612</v>
      </c>
    </row>
    <row r="9" spans="1:19" ht="18" customHeight="1">
      <c r="A9" s="433">
        <v>8</v>
      </c>
      <c r="B9" s="423" t="str">
        <f t="shared" ca="1" si="0"/>
        <v>Banque Postale</v>
      </c>
      <c r="C9" s="416">
        <f ca="1">0.2*10000*INDIRECT("'Summary - "&amp;$B$2&amp;"'!"&amp;C$1&amp;$A9)/'Interactive Heatmap'!C$51</f>
        <v>18.947810782684478</v>
      </c>
      <c r="D9" s="418">
        <f t="shared" ca="1" si="1"/>
        <v>8.9341844651471423</v>
      </c>
      <c r="E9" s="414">
        <f ca="1">10000*INDIRECT("'Summary - "&amp;$B$2&amp;"'!"&amp;E$1&amp;$A9)/'Interactive Heatmap'!E$51</f>
        <v>88.513848557064321</v>
      </c>
      <c r="F9" s="414">
        <f ca="1">10000*INDIRECT("'Summary - "&amp;$B$2&amp;"'!"&amp;F$1&amp;$A9)/'Interactive Heatmap'!F$51</f>
        <v>16.508039135873744</v>
      </c>
      <c r="G9" s="415">
        <f ca="1">10000*INDIRECT("'Summary - "&amp;$B$2&amp;"'!"&amp;G$1&amp;$A9)/'Interactive Heatmap'!G$51</f>
        <v>28.990879284269063</v>
      </c>
      <c r="H9" s="418">
        <f t="shared" ca="1" si="2"/>
        <v>4.6716362014861783</v>
      </c>
      <c r="I9" s="414">
        <f ca="1">10000*INDIRECT("'Summary - "&amp;$B$2&amp;"'!"&amp;I$1&amp;$A9)/'Interactive Heatmap'!I$51</f>
        <v>2.9460193886993298</v>
      </c>
      <c r="J9" s="414">
        <f ca="1">10000*INDIRECT("'Summary - "&amp;$B$2&amp;"'!"&amp;J$1&amp;$A9)/'Interactive Heatmap'!J$51</f>
        <v>67.128523633593346</v>
      </c>
      <c r="K9" s="415">
        <f ca="1">10000*INDIRECT("'Summary - "&amp;$B$2&amp;"'!"&amp;K$1&amp;$A9)/'Interactive Heatmap'!K$51</f>
        <v>0</v>
      </c>
      <c r="L9" s="418">
        <f t="shared" ca="1" si="3"/>
        <v>2.9821508000878261</v>
      </c>
      <c r="M9" s="414">
        <f ca="1">10000*INDIRECT("'Summary - "&amp;$B$2&amp;"'!"&amp;M$1&amp;$A9)/'Interactive Heatmap'!M$51</f>
        <v>3.3755058677704093</v>
      </c>
      <c r="N9" s="414">
        <f ca="1">10000*INDIRECT("'Summary - "&amp;$B$2&amp;"'!"&amp;N$1&amp;$A9)/'Interactive Heatmap'!N$51</f>
        <v>20.017668909524954</v>
      </c>
      <c r="O9" s="415">
        <f ca="1">10000*INDIRECT("'Summary - "&amp;$B$2&amp;"'!"&amp;O$1&amp;$A9)/'Interactive Heatmap'!O$51</f>
        <v>21.339087224022023</v>
      </c>
      <c r="P9" s="417">
        <f t="shared" ca="1" si="4"/>
        <v>3.2983944255525977</v>
      </c>
      <c r="Q9" s="414">
        <f ca="1">10000*INDIRECT("'Summary - "&amp;$B$2&amp;"'!"&amp;Q$1&amp;$A9)/'Interactive Heatmap'!Q$51</f>
        <v>24.410592781687903</v>
      </c>
      <c r="R9" s="416">
        <f ca="1">10000*INDIRECT("'Summary - "&amp;$B$2&amp;"'!"&amp;R$1&amp;$A9)/'Interactive Heatmap'!R$51</f>
        <v>8.5733514738380716</v>
      </c>
      <c r="S9" s="442">
        <f t="shared" ca="1" si="5"/>
        <v>7.7668353349916446</v>
      </c>
    </row>
    <row r="10" spans="1:19" ht="18" customHeight="1">
      <c r="A10" s="433">
        <v>9</v>
      </c>
      <c r="B10" s="423" t="str">
        <f t="shared" ca="1" si="0"/>
        <v>Barclays</v>
      </c>
      <c r="C10" s="416">
        <f ca="1">0.2*10000*INDIRECT("'Summary - "&amp;$B$2&amp;"'!"&amp;C$1&amp;$A10)/'Interactive Heatmap'!C$51</f>
        <v>106.57976900616639</v>
      </c>
      <c r="D10" s="418">
        <f t="shared" ca="1" si="1"/>
        <v>120.8000392231815</v>
      </c>
      <c r="E10" s="414">
        <f ca="1">10000*INDIRECT("'Summary - "&amp;$B$2&amp;"'!"&amp;E$1&amp;$A10)/'Interactive Heatmap'!E$51</f>
        <v>720.11285760759529</v>
      </c>
      <c r="F10" s="414">
        <f ca="1">10000*INDIRECT("'Summary - "&amp;$B$2&amp;"'!"&amp;F$1&amp;$A10)/'Interactive Heatmap'!F$51</f>
        <v>660.75514724739094</v>
      </c>
      <c r="G10" s="415">
        <f ca="1">10000*INDIRECT("'Summary - "&amp;$B$2&amp;"'!"&amp;G$1&amp;$A10)/'Interactive Heatmap'!G$51</f>
        <v>431.13258349273622</v>
      </c>
      <c r="H10" s="418">
        <f t="shared" ca="1" si="2"/>
        <v>165.2343636534462</v>
      </c>
      <c r="I10" s="414">
        <f ca="1">10000*INDIRECT("'Summary - "&amp;$B$2&amp;"'!"&amp;I$1&amp;$A10)/'Interactive Heatmap'!I$51</f>
        <v>672.18626847714972</v>
      </c>
      <c r="J10" s="414">
        <f ca="1">10000*INDIRECT("'Summary - "&amp;$B$2&amp;"'!"&amp;J$1&amp;$A10)/'Interactive Heatmap'!J$51</f>
        <v>50.741896542877335</v>
      </c>
      <c r="K10" s="415">
        <f ca="1">10000*INDIRECT("'Summary - "&amp;$B$2&amp;"'!"&amp;K$1&amp;$A10)/'Interactive Heatmap'!K$51</f>
        <v>1755.5872897816662</v>
      </c>
      <c r="L10" s="418">
        <f t="shared" ca="1" si="3"/>
        <v>258.37106296301414</v>
      </c>
      <c r="M10" s="414">
        <f ca="1">10000*INDIRECT("'Summary - "&amp;$B$2&amp;"'!"&amp;M$1&amp;$A10)/'Interactive Heatmap'!M$51</f>
        <v>1370.3115020875562</v>
      </c>
      <c r="N10" s="414">
        <f ca="1">10000*INDIRECT("'Summary - "&amp;$B$2&amp;"'!"&amp;N$1&amp;$A10)/'Interactive Heatmap'!N$51</f>
        <v>1039.4142378689155</v>
      </c>
      <c r="O10" s="415">
        <f ca="1">10000*INDIRECT("'Summary - "&amp;$B$2&amp;"'!"&amp;O$1&amp;$A10)/'Interactive Heatmap'!O$51</f>
        <v>1465.8402044887405</v>
      </c>
      <c r="P10" s="417">
        <f t="shared" ca="1" si="4"/>
        <v>136.28597183630819</v>
      </c>
      <c r="Q10" s="414">
        <f ca="1">10000*INDIRECT("'Summary - "&amp;$B$2&amp;"'!"&amp;Q$1&amp;$A10)/'Interactive Heatmap'!Q$51</f>
        <v>711.34102459777012</v>
      </c>
      <c r="R10" s="416">
        <f ca="1">10000*INDIRECT("'Summary - "&amp;$B$2&amp;"'!"&amp;R$1&amp;$A10)/'Interactive Heatmap'!R$51</f>
        <v>651.51869376531181</v>
      </c>
      <c r="S10" s="442">
        <f t="shared" ca="1" si="5"/>
        <v>157.45424133642331</v>
      </c>
    </row>
    <row r="11" spans="1:19" ht="18" customHeight="1">
      <c r="A11" s="433">
        <v>10</v>
      </c>
      <c r="B11" s="423" t="str">
        <f t="shared" ca="1" si="0"/>
        <v>Bayern LB</v>
      </c>
      <c r="C11" s="416">
        <f ca="1">0.2*10000*INDIRECT("'Summary - "&amp;$B$2&amp;"'!"&amp;C$1&amp;$A11)/'Interactive Heatmap'!C$51</f>
        <v>18.200398108676772</v>
      </c>
      <c r="D11" s="418">
        <f t="shared" ca="1" si="1"/>
        <v>40.767972761909142</v>
      </c>
      <c r="E11" s="414">
        <f ca="1">10000*INDIRECT("'Summary - "&amp;$B$2&amp;"'!"&amp;E$1&amp;$A11)/'Interactive Heatmap'!E$51</f>
        <v>175.95735835983723</v>
      </c>
      <c r="F11" s="414">
        <f ca="1">10000*INDIRECT("'Summary - "&amp;$B$2&amp;"'!"&amp;F$1&amp;$A11)/'Interactive Heatmap'!F$51</f>
        <v>345.12491621677225</v>
      </c>
      <c r="G11" s="415">
        <f ca="1">10000*INDIRECT("'Summary - "&amp;$B$2&amp;"'!"&amp;G$1&amp;$A11)/'Interactive Heatmap'!G$51</f>
        <v>90.437316852027763</v>
      </c>
      <c r="H11" s="418">
        <f t="shared" ca="1" si="2"/>
        <v>7.9709109455115303</v>
      </c>
      <c r="I11" s="414">
        <f ca="1">10000*INDIRECT("'Summary - "&amp;$B$2&amp;"'!"&amp;I$1&amp;$A11)/'Interactive Heatmap'!I$51</f>
        <v>29.729623712144363</v>
      </c>
      <c r="J11" s="414">
        <f ca="1">10000*INDIRECT("'Summary - "&amp;$B$2&amp;"'!"&amp;J$1&amp;$A11)/'Interactive Heatmap'!J$51</f>
        <v>32.417430883007071</v>
      </c>
      <c r="K11" s="415">
        <f ca="1">10000*INDIRECT("'Summary - "&amp;$B$2&amp;"'!"&amp;K$1&amp;$A11)/'Interactive Heatmap'!K$51</f>
        <v>57.416609587521528</v>
      </c>
      <c r="L11" s="418">
        <f t="shared" ca="1" si="3"/>
        <v>11.344550193955856</v>
      </c>
      <c r="M11" s="414">
        <f ca="1">10000*INDIRECT("'Summary - "&amp;$B$2&amp;"'!"&amp;M$1&amp;$A11)/'Interactive Heatmap'!M$51</f>
        <v>48.575148055554564</v>
      </c>
      <c r="N11" s="414">
        <f ca="1">10000*INDIRECT("'Summary - "&amp;$B$2&amp;"'!"&amp;N$1&amp;$A11)/'Interactive Heatmap'!N$51</f>
        <v>40.346470711989781</v>
      </c>
      <c r="O11" s="415">
        <f ca="1">10000*INDIRECT("'Summary - "&amp;$B$2&amp;"'!"&amp;O$1&amp;$A11)/'Interactive Heatmap'!O$51</f>
        <v>81.246634141793493</v>
      </c>
      <c r="P11" s="417">
        <f t="shared" ca="1" si="4"/>
        <v>3.9528644537014497</v>
      </c>
      <c r="Q11" s="414">
        <f ca="1">10000*INDIRECT("'Summary - "&amp;$B$2&amp;"'!"&amp;Q$1&amp;$A11)/'Interactive Heatmap'!Q$51</f>
        <v>30.114363452513039</v>
      </c>
      <c r="R11" s="416">
        <f ca="1">10000*INDIRECT("'Summary - "&amp;$B$2&amp;"'!"&amp;R$1&amp;$A11)/'Interactive Heatmap'!R$51</f>
        <v>9.4142810845014555</v>
      </c>
      <c r="S11" s="442">
        <f t="shared" ca="1" si="5"/>
        <v>16.44733929275095</v>
      </c>
    </row>
    <row r="12" spans="1:19" ht="18" customHeight="1">
      <c r="A12" s="433">
        <v>11</v>
      </c>
      <c r="B12" s="423" t="str">
        <f t="shared" ca="1" si="0"/>
        <v>BBVA</v>
      </c>
      <c r="C12" s="416">
        <f ca="1">0.2*10000*INDIRECT("'Summary - "&amp;$B$2&amp;"'!"&amp;C$1&amp;$A12)/'Interactive Heatmap'!C$51</f>
        <v>61.864578810871102</v>
      </c>
      <c r="D12" s="418">
        <f t="shared" ca="1" si="1"/>
        <v>53.616981376419318</v>
      </c>
      <c r="E12" s="414">
        <f ca="1">10000*INDIRECT("'Summary - "&amp;$B$2&amp;"'!"&amp;E$1&amp;$A12)/'Interactive Heatmap'!E$51</f>
        <v>240.08725546905271</v>
      </c>
      <c r="F12" s="414">
        <f ca="1">10000*INDIRECT("'Summary - "&amp;$B$2&amp;"'!"&amp;F$1&amp;$A12)/'Interactive Heatmap'!F$51</f>
        <v>294.33974631640314</v>
      </c>
      <c r="G12" s="415">
        <f ca="1">10000*INDIRECT("'Summary - "&amp;$B$2&amp;"'!"&amp;G$1&amp;$A12)/'Interactive Heatmap'!G$51</f>
        <v>269.82771886083395</v>
      </c>
      <c r="H12" s="418">
        <f t="shared" ca="1" si="2"/>
        <v>34.041014406453733</v>
      </c>
      <c r="I12" s="414">
        <f ca="1">10000*INDIRECT("'Summary - "&amp;$B$2&amp;"'!"&amp;I$1&amp;$A12)/'Interactive Heatmap'!I$51</f>
        <v>99.83672222557945</v>
      </c>
      <c r="J12" s="414">
        <f ca="1">10000*INDIRECT("'Summary - "&amp;$B$2&amp;"'!"&amp;J$1&amp;$A12)/'Interactive Heatmap'!J$51</f>
        <v>247.76611429508847</v>
      </c>
      <c r="K12" s="415">
        <f ca="1">10000*INDIRECT("'Summary - "&amp;$B$2&amp;"'!"&amp;K$1&amp;$A12)/'Interactive Heatmap'!K$51</f>
        <v>163.01237957613804</v>
      </c>
      <c r="L12" s="418">
        <f t="shared" ca="1" si="3"/>
        <v>22.878813827070044</v>
      </c>
      <c r="M12" s="414">
        <f ca="1">10000*INDIRECT("'Summary - "&amp;$B$2&amp;"'!"&amp;M$1&amp;$A12)/'Interactive Heatmap'!M$51</f>
        <v>96.224804364211394</v>
      </c>
      <c r="N12" s="414">
        <f ca="1">10000*INDIRECT("'Summary - "&amp;$B$2&amp;"'!"&amp;N$1&amp;$A12)/'Interactive Heatmap'!N$51</f>
        <v>174.25065039707911</v>
      </c>
      <c r="O12" s="415">
        <f ca="1">10000*INDIRECT("'Summary - "&amp;$B$2&amp;"'!"&amp;O$1&amp;$A12)/'Interactive Heatmap'!O$51</f>
        <v>72.706752644760158</v>
      </c>
      <c r="P12" s="417">
        <f t="shared" ca="1" si="4"/>
        <v>79.92484288529117</v>
      </c>
      <c r="Q12" s="414">
        <f ca="1">10000*INDIRECT("'Summary - "&amp;$B$2&amp;"'!"&amp;Q$1&amp;$A12)/'Interactive Heatmap'!Q$51</f>
        <v>361.95177806528301</v>
      </c>
      <c r="R12" s="416">
        <f ca="1">10000*INDIRECT("'Summary - "&amp;$B$2&amp;"'!"&amp;R$1&amp;$A12)/'Interactive Heatmap'!R$51</f>
        <v>437.29665078762866</v>
      </c>
      <c r="S12" s="442">
        <f t="shared" ca="1" si="5"/>
        <v>50.465246261221075</v>
      </c>
    </row>
    <row r="13" spans="1:19" ht="18" customHeight="1">
      <c r="A13" s="433">
        <v>12</v>
      </c>
      <c r="B13" s="423" t="str">
        <f t="shared" ca="1" si="0"/>
        <v>BFA</v>
      </c>
      <c r="C13" s="416">
        <f ca="1">0.2*10000*INDIRECT("'Summary - "&amp;$B$2&amp;"'!"&amp;C$1&amp;$A13)/'Interactive Heatmap'!C$51</f>
        <v>15.532222435715433</v>
      </c>
      <c r="D13" s="418">
        <f t="shared" ca="1" si="1"/>
        <v>8.0149704758120208</v>
      </c>
      <c r="E13" s="414">
        <f ca="1">10000*INDIRECT("'Summary - "&amp;$B$2&amp;"'!"&amp;E$1&amp;$A13)/'Interactive Heatmap'!E$51</f>
        <v>9.7558562208645583</v>
      </c>
      <c r="F13" s="414">
        <f ca="1">10000*INDIRECT("'Summary - "&amp;$B$2&amp;"'!"&amp;F$1&amp;$A13)/'Interactive Heatmap'!F$51</f>
        <v>47.422563654867282</v>
      </c>
      <c r="G13" s="415">
        <f ca="1">10000*INDIRECT("'Summary - "&amp;$B$2&amp;"'!"&amp;G$1&amp;$A13)/'Interactive Heatmap'!G$51</f>
        <v>63.046137261448486</v>
      </c>
      <c r="H13" s="418">
        <f t="shared" ca="1" si="2"/>
        <v>2.2250138305868341</v>
      </c>
      <c r="I13" s="414">
        <f ca="1">10000*INDIRECT("'Summary - "&amp;$B$2&amp;"'!"&amp;I$1&amp;$A13)/'Interactive Heatmap'!I$51</f>
        <v>14.383227364249819</v>
      </c>
      <c r="J13" s="414">
        <f ca="1">10000*INDIRECT("'Summary - "&amp;$B$2&amp;"'!"&amp;J$1&amp;$A13)/'Interactive Heatmap'!J$51</f>
        <v>12.778154892153086</v>
      </c>
      <c r="K13" s="415">
        <f ca="1">10000*INDIRECT("'Summary - "&amp;$B$2&amp;"'!"&amp;K$1&amp;$A13)/'Interactive Heatmap'!K$51</f>
        <v>6.2138252023996063</v>
      </c>
      <c r="L13" s="418">
        <f t="shared" ca="1" si="3"/>
        <v>3.5000809297554363</v>
      </c>
      <c r="M13" s="414">
        <f ca="1">10000*INDIRECT("'Summary - "&amp;$B$2&amp;"'!"&amp;M$1&amp;$A13)/'Interactive Heatmap'!M$51</f>
        <v>15.976396535508609</v>
      </c>
      <c r="N13" s="414">
        <f ca="1">10000*INDIRECT("'Summary - "&amp;$B$2&amp;"'!"&amp;N$1&amp;$A13)/'Interactive Heatmap'!N$51</f>
        <v>29.787327300759404</v>
      </c>
      <c r="O13" s="415">
        <f ca="1">10000*INDIRECT("'Summary - "&amp;$B$2&amp;"'!"&amp;O$1&amp;$A13)/'Interactive Heatmap'!O$51</f>
        <v>6.7374901100635336</v>
      </c>
      <c r="P13" s="417">
        <f t="shared" ca="1" si="4"/>
        <v>3.6654407767753288</v>
      </c>
      <c r="Q13" s="414">
        <f ca="1">10000*INDIRECT("'Summary - "&amp;$B$2&amp;"'!"&amp;Q$1&amp;$A13)/'Interactive Heatmap'!Q$51</f>
        <v>12.409838017965837</v>
      </c>
      <c r="R13" s="416">
        <f ca="1">10000*INDIRECT("'Summary - "&amp;$B$2&amp;"'!"&amp;R$1&amp;$A13)/'Interactive Heatmap'!R$51</f>
        <v>24.244569749787448</v>
      </c>
      <c r="S13" s="442">
        <f t="shared" ca="1" si="5"/>
        <v>6.5875456897290103</v>
      </c>
    </row>
    <row r="14" spans="1:19" ht="18" customHeight="1">
      <c r="A14" s="433">
        <v>13</v>
      </c>
      <c r="B14" s="423" t="str">
        <f t="shared" ca="1" si="0"/>
        <v>BNP Paribas</v>
      </c>
      <c r="C14" s="416">
        <f ca="1">0.2*10000*INDIRECT("'Summary - "&amp;$B$2&amp;"'!"&amp;C$1&amp;$A14)/'Interactive Heatmap'!C$51</f>
        <v>150.42626950686196</v>
      </c>
      <c r="D14" s="418">
        <f t="shared" ca="1" si="1"/>
        <v>107.70166496761546</v>
      </c>
      <c r="E14" s="414">
        <f ca="1">10000*INDIRECT("'Summary - "&amp;$B$2&amp;"'!"&amp;E$1&amp;$A14)/'Interactive Heatmap'!E$51</f>
        <v>477.2145133597005</v>
      </c>
      <c r="F14" s="414">
        <f ca="1">10000*INDIRECT("'Summary - "&amp;$B$2&amp;"'!"&amp;F$1&amp;$A14)/'Interactive Heatmap'!F$51</f>
        <v>533.15308643667458</v>
      </c>
      <c r="G14" s="415">
        <f ca="1">10000*INDIRECT("'Summary - "&amp;$B$2&amp;"'!"&amp;G$1&amp;$A14)/'Interactive Heatmap'!G$51</f>
        <v>605.15737471785678</v>
      </c>
      <c r="H14" s="418">
        <f t="shared" ca="1" si="2"/>
        <v>219.66387113500991</v>
      </c>
      <c r="I14" s="414">
        <f ca="1">10000*INDIRECT("'Summary - "&amp;$B$2&amp;"'!"&amp;I$1&amp;$A14)/'Interactive Heatmap'!I$51</f>
        <v>489.5588769477302</v>
      </c>
      <c r="J14" s="414">
        <f ca="1">10000*INDIRECT("'Summary - "&amp;$B$2&amp;"'!"&amp;J$1&amp;$A14)/'Interactive Heatmap'!J$51</f>
        <v>1842.9330279201374</v>
      </c>
      <c r="K14" s="415">
        <f ca="1">10000*INDIRECT("'Summary - "&amp;$B$2&amp;"'!"&amp;K$1&amp;$A14)/'Interactive Heatmap'!K$51</f>
        <v>962.46616215728125</v>
      </c>
      <c r="L14" s="418">
        <f t="shared" ca="1" si="3"/>
        <v>188.93057866099156</v>
      </c>
      <c r="M14" s="414">
        <f ca="1">10000*INDIRECT("'Summary - "&amp;$B$2&amp;"'!"&amp;M$1&amp;$A14)/'Interactive Heatmap'!M$51</f>
        <v>972.24306039351518</v>
      </c>
      <c r="N14" s="414">
        <f ca="1">10000*INDIRECT("'Summary - "&amp;$B$2&amp;"'!"&amp;N$1&amp;$A14)/'Interactive Heatmap'!N$51</f>
        <v>1004.5585514072064</v>
      </c>
      <c r="O14" s="415">
        <f ca="1">10000*INDIRECT("'Summary - "&amp;$B$2&amp;"'!"&amp;O$1&amp;$A14)/'Interactive Heatmap'!O$51</f>
        <v>857.15706811415168</v>
      </c>
      <c r="P14" s="417">
        <f t="shared" ca="1" si="4"/>
        <v>194.81798169766978</v>
      </c>
      <c r="Q14" s="414">
        <f ca="1">10000*INDIRECT("'Summary - "&amp;$B$2&amp;"'!"&amp;Q$1&amp;$A14)/'Interactive Heatmap'!Q$51</f>
        <v>976.34392946844218</v>
      </c>
      <c r="R14" s="416">
        <f ca="1">10000*INDIRECT("'Summary - "&amp;$B$2&amp;"'!"&amp;R$1&amp;$A14)/'Interactive Heatmap'!R$51</f>
        <v>971.83588750825561</v>
      </c>
      <c r="S14" s="442">
        <f t="shared" ca="1" si="5"/>
        <v>172.3080731936297</v>
      </c>
    </row>
    <row r="15" spans="1:19" ht="18" customHeight="1">
      <c r="A15" s="433">
        <v>14</v>
      </c>
      <c r="B15" s="423" t="str">
        <f t="shared" ca="1" si="0"/>
        <v>BPCE</v>
      </c>
      <c r="C15" s="416">
        <f ca="1">0.2*10000*INDIRECT("'Summary - "&amp;$B$2&amp;"'!"&amp;C$1&amp;$A15)/'Interactive Heatmap'!C$51</f>
        <v>93.071973376053705</v>
      </c>
      <c r="D15" s="418">
        <f t="shared" ca="1" si="1"/>
        <v>74.847512831064037</v>
      </c>
      <c r="E15" s="414">
        <f ca="1">10000*INDIRECT("'Summary - "&amp;$B$2&amp;"'!"&amp;E$1&amp;$A15)/'Interactive Heatmap'!E$51</f>
        <v>215.14132357600209</v>
      </c>
      <c r="F15" s="414">
        <f ca="1">10000*INDIRECT("'Summary - "&amp;$B$2&amp;"'!"&amp;F$1&amp;$A15)/'Interactive Heatmap'!F$51</f>
        <v>337.44694670814204</v>
      </c>
      <c r="G15" s="415">
        <f ca="1">10000*INDIRECT("'Summary - "&amp;$B$2&amp;"'!"&amp;G$1&amp;$A15)/'Interactive Heatmap'!G$51</f>
        <v>570.12442218181639</v>
      </c>
      <c r="H15" s="418">
        <f t="shared" ca="1" si="2"/>
        <v>40.875645896095513</v>
      </c>
      <c r="I15" s="414">
        <f ca="1">10000*INDIRECT("'Summary - "&amp;$B$2&amp;"'!"&amp;I$1&amp;$A15)/'Interactive Heatmap'!I$51</f>
        <v>353.85717785584836</v>
      </c>
      <c r="J15" s="414">
        <f ca="1">10000*INDIRECT("'Summary - "&amp;$B$2&amp;"'!"&amp;J$1&amp;$A15)/'Interactive Heatmap'!J$51</f>
        <v>31.954042941631592</v>
      </c>
      <c r="K15" s="415">
        <f ca="1">10000*INDIRECT("'Summary - "&amp;$B$2&amp;"'!"&amp;K$1&amp;$A15)/'Interactive Heatmap'!K$51</f>
        <v>227.32346764395274</v>
      </c>
      <c r="L15" s="418">
        <f t="shared" ca="1" si="3"/>
        <v>105.97306949691094</v>
      </c>
      <c r="M15" s="414">
        <f ca="1">10000*INDIRECT("'Summary - "&amp;$B$2&amp;"'!"&amp;M$1&amp;$A15)/'Interactive Heatmap'!M$51</f>
        <v>402.20159667081799</v>
      </c>
      <c r="N15" s="414">
        <f ca="1">10000*INDIRECT("'Summary - "&amp;$B$2&amp;"'!"&amp;N$1&amp;$A15)/'Interactive Heatmap'!N$51</f>
        <v>330.64686438516259</v>
      </c>
      <c r="O15" s="415">
        <f ca="1">10000*INDIRECT("'Summary - "&amp;$B$2&amp;"'!"&amp;O$1&amp;$A15)/'Interactive Heatmap'!O$51</f>
        <v>856.74758139768358</v>
      </c>
      <c r="P15" s="417">
        <f t="shared" ca="1" si="4"/>
        <v>33.905686465838983</v>
      </c>
      <c r="Q15" s="414">
        <f ca="1">10000*INDIRECT("'Summary - "&amp;$B$2&amp;"'!"&amp;Q$1&amp;$A15)/'Interactive Heatmap'!Q$51</f>
        <v>202.04090772317042</v>
      </c>
      <c r="R15" s="416">
        <f ca="1">10000*INDIRECT("'Summary - "&amp;$B$2&amp;"'!"&amp;R$1&amp;$A15)/'Interactive Heatmap'!R$51</f>
        <v>137.01595693521941</v>
      </c>
      <c r="S15" s="442">
        <f t="shared" ca="1" si="5"/>
        <v>69.734777613192634</v>
      </c>
    </row>
    <row r="16" spans="1:19" ht="18" customHeight="1">
      <c r="A16" s="433">
        <v>15</v>
      </c>
      <c r="B16" s="423" t="str">
        <f t="shared" ca="1" si="0"/>
        <v>Commerzbank</v>
      </c>
      <c r="C16" s="416">
        <f ca="1">0.2*10000*INDIRECT("'Summary - "&amp;$B$2&amp;"'!"&amp;C$1&amp;$A16)/'Interactive Heatmap'!C$51</f>
        <v>39.410212180019599</v>
      </c>
      <c r="D16" s="418">
        <f t="shared" ca="1" si="1"/>
        <v>56.08329314717281</v>
      </c>
      <c r="E16" s="414">
        <f ca="1">10000*INDIRECT("'Summary - "&amp;$B$2&amp;"'!"&amp;E$1&amp;$A16)/'Interactive Heatmap'!E$51</f>
        <v>355.49309725420181</v>
      </c>
      <c r="F16" s="414">
        <f ca="1">10000*INDIRECT("'Summary - "&amp;$B$2&amp;"'!"&amp;F$1&amp;$A16)/'Interactive Heatmap'!F$51</f>
        <v>357.49400388878996</v>
      </c>
      <c r="G16" s="415">
        <f ca="1">10000*INDIRECT("'Summary - "&amp;$B$2&amp;"'!"&amp;G$1&amp;$A16)/'Interactive Heatmap'!G$51</f>
        <v>128.26229606460041</v>
      </c>
      <c r="H16" s="418">
        <f t="shared" ca="1" si="2"/>
        <v>45.96913842766071</v>
      </c>
      <c r="I16" s="414">
        <f ca="1">10000*INDIRECT("'Summary - "&amp;$B$2&amp;"'!"&amp;I$1&amp;$A16)/'Interactive Heatmap'!I$51</f>
        <v>388.40492022894801</v>
      </c>
      <c r="J16" s="414">
        <f ca="1">10000*INDIRECT("'Summary - "&amp;$B$2&amp;"'!"&amp;J$1&amp;$A16)/'Interactive Heatmap'!J$51</f>
        <v>101.78125702284979</v>
      </c>
      <c r="K16" s="415">
        <f ca="1">10000*INDIRECT("'Summary - "&amp;$B$2&amp;"'!"&amp;K$1&amp;$A16)/'Interactive Heatmap'!K$51</f>
        <v>199.35089916311276</v>
      </c>
      <c r="L16" s="418">
        <f t="shared" ca="1" si="3"/>
        <v>37.406140751166916</v>
      </c>
      <c r="M16" s="414">
        <f ca="1">10000*INDIRECT("'Summary - "&amp;$B$2&amp;"'!"&amp;M$1&amp;$A16)/'Interactive Heatmap'!M$51</f>
        <v>171.94586605202053</v>
      </c>
      <c r="N16" s="414">
        <f ca="1">10000*INDIRECT("'Summary - "&amp;$B$2&amp;"'!"&amp;N$1&amp;$A16)/'Interactive Heatmap'!N$51</f>
        <v>81.180893778444073</v>
      </c>
      <c r="O16" s="415">
        <f ca="1">10000*INDIRECT("'Summary - "&amp;$B$2&amp;"'!"&amp;O$1&amp;$A16)/'Interactive Heatmap'!O$51</f>
        <v>307.96535143703909</v>
      </c>
      <c r="P16" s="417">
        <f t="shared" ca="1" si="4"/>
        <v>32.392295553465729</v>
      </c>
      <c r="Q16" s="414">
        <f ca="1">10000*INDIRECT("'Summary - "&amp;$B$2&amp;"'!"&amp;Q$1&amp;$A16)/'Interactive Heatmap'!Q$51</f>
        <v>200.72736941713131</v>
      </c>
      <c r="R16" s="416">
        <f ca="1">10000*INDIRECT("'Summary - "&amp;$B$2&amp;"'!"&amp;R$1&amp;$A16)/'Interactive Heatmap'!R$51</f>
        <v>123.19558611752601</v>
      </c>
      <c r="S16" s="442">
        <f t="shared" ca="1" si="5"/>
        <v>42.252216011897154</v>
      </c>
    </row>
    <row r="17" spans="1:19" ht="18" customHeight="1">
      <c r="A17" s="433">
        <v>16</v>
      </c>
      <c r="B17" s="423" t="str">
        <f t="shared" ca="1" si="0"/>
        <v>Credit Agricole</v>
      </c>
      <c r="C17" s="416">
        <f ca="1">0.2*10000*INDIRECT("'Summary - "&amp;$B$2&amp;"'!"&amp;C$1&amp;$A17)/'Interactive Heatmap'!C$51</f>
        <v>115.78444432437951</v>
      </c>
      <c r="D17" s="418">
        <f t="shared" ca="1" si="1"/>
        <v>96.200536240735559</v>
      </c>
      <c r="E17" s="414">
        <f ca="1">10000*INDIRECT("'Summary - "&amp;$B$2&amp;"'!"&amp;E$1&amp;$A17)/'Interactive Heatmap'!E$51</f>
        <v>538.36375939990251</v>
      </c>
      <c r="F17" s="414">
        <f ca="1">10000*INDIRECT("'Summary - "&amp;$B$2&amp;"'!"&amp;F$1&amp;$A17)/'Interactive Heatmap'!F$51</f>
        <v>412.95748828490093</v>
      </c>
      <c r="G17" s="415">
        <f ca="1">10000*INDIRECT("'Summary - "&amp;$B$2&amp;"'!"&amp;G$1&amp;$A17)/'Interactive Heatmap'!G$51</f>
        <v>491.68679592622982</v>
      </c>
      <c r="H17" s="418">
        <f t="shared" ca="1" si="2"/>
        <v>118.69720841874593</v>
      </c>
      <c r="I17" s="414">
        <f ca="1">10000*INDIRECT("'Summary - "&amp;$B$2&amp;"'!"&amp;I$1&amp;$A17)/'Interactive Heatmap'!I$51</f>
        <v>432.59948662312763</v>
      </c>
      <c r="J17" s="414">
        <f ca="1">10000*INDIRECT("'Summary - "&amp;$B$2&amp;"'!"&amp;J$1&amp;$A17)/'Interactive Heatmap'!J$51</f>
        <v>918.52662499672454</v>
      </c>
      <c r="K17" s="415">
        <f ca="1">10000*INDIRECT("'Summary - "&amp;$B$2&amp;"'!"&amp;K$1&amp;$A17)/'Interactive Heatmap'!K$51</f>
        <v>429.33201466133704</v>
      </c>
      <c r="L17" s="418">
        <f t="shared" ca="1" si="3"/>
        <v>73.454521613143839</v>
      </c>
      <c r="M17" s="414">
        <f ca="1">10000*INDIRECT("'Summary - "&amp;$B$2&amp;"'!"&amp;M$1&amp;$A17)/'Interactive Heatmap'!M$51</f>
        <v>602.82491054756758</v>
      </c>
      <c r="N17" s="414">
        <f ca="1">10000*INDIRECT("'Summary - "&amp;$B$2&amp;"'!"&amp;N$1&amp;$A17)/'Interactive Heatmap'!N$51</f>
        <v>229.64930295924128</v>
      </c>
      <c r="O17" s="415">
        <f ca="1">10000*INDIRECT("'Summary - "&amp;$B$2&amp;"'!"&amp;O$1&amp;$A17)/'Interactive Heatmap'!O$51</f>
        <v>269.34361069034867</v>
      </c>
      <c r="P17" s="417">
        <f t="shared" ca="1" si="4"/>
        <v>56.501516553525668</v>
      </c>
      <c r="Q17" s="414">
        <f ca="1">10000*INDIRECT("'Summary - "&amp;$B$2&amp;"'!"&amp;Q$1&amp;$A17)/'Interactive Heatmap'!Q$51</f>
        <v>343.94150327188845</v>
      </c>
      <c r="R17" s="416">
        <f ca="1">10000*INDIRECT("'Summary - "&amp;$B$2&amp;"'!"&amp;R$1&amp;$A17)/'Interactive Heatmap'!R$51</f>
        <v>221.07366226336819</v>
      </c>
      <c r="S17" s="442">
        <f t="shared" ca="1" si="5"/>
        <v>92.127645430106099</v>
      </c>
    </row>
    <row r="18" spans="1:19" ht="18" customHeight="1">
      <c r="A18" s="433">
        <v>17</v>
      </c>
      <c r="B18" s="423" t="str">
        <f t="shared" ca="1" si="0"/>
        <v>Credit Mutuel</v>
      </c>
      <c r="C18" s="416">
        <f ca="1">0.2*10000*INDIRECT("'Summary - "&amp;$B$2&amp;"'!"&amp;C$1&amp;$A18)/'Interactive Heatmap'!C$51</f>
        <v>55.001253123332312</v>
      </c>
      <c r="D18" s="418">
        <f t="shared" ca="1" si="1"/>
        <v>49.489692011995601</v>
      </c>
      <c r="E18" s="414">
        <f ca="1">10000*INDIRECT("'Summary - "&amp;$B$2&amp;"'!"&amp;E$1&amp;$A18)/'Interactive Heatmap'!E$51</f>
        <v>231.74421526442796</v>
      </c>
      <c r="F18" s="414">
        <f ca="1">10000*INDIRECT("'Summary - "&amp;$B$2&amp;"'!"&amp;F$1&amp;$A18)/'Interactive Heatmap'!F$51</f>
        <v>209.60312390916476</v>
      </c>
      <c r="G18" s="415">
        <f ca="1">10000*INDIRECT("'Summary - "&amp;$B$2&amp;"'!"&amp;G$1&amp;$A18)/'Interactive Heatmap'!G$51</f>
        <v>300.99804100634123</v>
      </c>
      <c r="H18" s="418">
        <f t="shared" ca="1" si="2"/>
        <v>14.508408871558084</v>
      </c>
      <c r="I18" s="414">
        <f ca="1">10000*INDIRECT("'Summary - "&amp;$B$2&amp;"'!"&amp;I$1&amp;$A18)/'Interactive Heatmap'!I$51</f>
        <v>86.052503490542094</v>
      </c>
      <c r="J18" s="414">
        <f ca="1">10000*INDIRECT("'Summary - "&amp;$B$2&amp;"'!"&amp;J$1&amp;$A18)/'Interactive Heatmap'!J$51</f>
        <v>115.24310931300741</v>
      </c>
      <c r="K18" s="415">
        <f ca="1">10000*INDIRECT("'Summary - "&amp;$B$2&amp;"'!"&amp;K$1&amp;$A18)/'Interactive Heatmap'!K$51</f>
        <v>16.330520269821761</v>
      </c>
      <c r="L18" s="418">
        <f t="shared" ca="1" si="3"/>
        <v>54.061261962797786</v>
      </c>
      <c r="M18" s="414">
        <f ca="1">10000*INDIRECT("'Summary - "&amp;$B$2&amp;"'!"&amp;M$1&amp;$A18)/'Interactive Heatmap'!M$51</f>
        <v>20.57314707419021</v>
      </c>
      <c r="N18" s="414">
        <f ca="1">10000*INDIRECT("'Summary - "&amp;$B$2&amp;"'!"&amp;N$1&amp;$A18)/'Interactive Heatmap'!N$51</f>
        <v>357.86870039442567</v>
      </c>
      <c r="O18" s="415">
        <f ca="1">10000*INDIRECT("'Summary - "&amp;$B$2&amp;"'!"&amp;O$1&amp;$A18)/'Interactive Heatmap'!O$51</f>
        <v>432.47708197335101</v>
      </c>
      <c r="P18" s="417">
        <f t="shared" ca="1" si="4"/>
        <v>16.323592781635575</v>
      </c>
      <c r="Q18" s="414">
        <f ca="1">10000*INDIRECT("'Summary - "&amp;$B$2&amp;"'!"&amp;Q$1&amp;$A18)/'Interactive Heatmap'!Q$51</f>
        <v>87.995144553507487</v>
      </c>
      <c r="R18" s="416">
        <f ca="1">10000*INDIRECT("'Summary - "&amp;$B$2&amp;"'!"&amp;R$1&amp;$A18)/'Interactive Heatmap'!R$51</f>
        <v>75.240783262848268</v>
      </c>
      <c r="S18" s="442">
        <f t="shared" ca="1" si="5"/>
        <v>37.876841750263871</v>
      </c>
    </row>
    <row r="19" spans="1:19" ht="18" customHeight="1">
      <c r="A19" s="433">
        <v>18</v>
      </c>
      <c r="B19" s="423" t="str">
        <f t="shared" ca="1" si="0"/>
        <v>Danske Bank</v>
      </c>
      <c r="C19" s="416">
        <f ca="1">0.2*10000*INDIRECT("'Summary - "&amp;$B$2&amp;"'!"&amp;C$1&amp;$A19)/'Interactive Heatmap'!C$51</f>
        <v>36.511533981726139</v>
      </c>
      <c r="D19" s="418">
        <f t="shared" ca="1" si="1"/>
        <v>42.593017326125725</v>
      </c>
      <c r="E19" s="414">
        <f ca="1">10000*INDIRECT("'Summary - "&amp;$B$2&amp;"'!"&amp;E$1&amp;$A19)/'Interactive Heatmap'!E$51</f>
        <v>167.23743633311474</v>
      </c>
      <c r="F19" s="414">
        <f ca="1">10000*INDIRECT("'Summary - "&amp;$B$2&amp;"'!"&amp;F$1&amp;$A19)/'Interactive Heatmap'!F$51</f>
        <v>91.572895912439208</v>
      </c>
      <c r="G19" s="415">
        <f ca="1">10000*INDIRECT("'Summary - "&amp;$B$2&amp;"'!"&amp;G$1&amp;$A19)/'Interactive Heatmap'!G$51</f>
        <v>380.08492764633195</v>
      </c>
      <c r="H19" s="418">
        <f t="shared" ca="1" si="2"/>
        <v>11.112708708554464</v>
      </c>
      <c r="I19" s="414">
        <f ca="1">10000*INDIRECT("'Summary - "&amp;$B$2&amp;"'!"&amp;I$1&amp;$A19)/'Interactive Heatmap'!I$51</f>
        <v>8.8381990869623319</v>
      </c>
      <c r="J19" s="414">
        <f ca="1">10000*INDIRECT("'Summary - "&amp;$B$2&amp;"'!"&amp;J$1&amp;$A19)/'Interactive Heatmap'!J$51</f>
        <v>51.893154388385796</v>
      </c>
      <c r="K19" s="415">
        <f ca="1">10000*INDIRECT("'Summary - "&amp;$B$2&amp;"'!"&amp;K$1&amp;$A19)/'Interactive Heatmap'!K$51</f>
        <v>105.95927715296882</v>
      </c>
      <c r="L19" s="418">
        <f t="shared" ca="1" si="3"/>
        <v>18.331246765527645</v>
      </c>
      <c r="M19" s="414">
        <f ca="1">10000*INDIRECT("'Summary - "&amp;$B$2&amp;"'!"&amp;M$1&amp;$A19)/'Interactive Heatmap'!M$51</f>
        <v>192.50241492328098</v>
      </c>
      <c r="N19" s="414">
        <f ca="1">10000*INDIRECT("'Summary - "&amp;$B$2&amp;"'!"&amp;N$1&amp;$A19)/'Interactive Heatmap'!N$51</f>
        <v>7.6284216827781046</v>
      </c>
      <c r="O19" s="415">
        <f ca="1">10000*INDIRECT("'Summary - "&amp;$B$2&amp;"'!"&amp;O$1&amp;$A19)/'Interactive Heatmap'!O$51</f>
        <v>74.837864876855619</v>
      </c>
      <c r="P19" s="417">
        <f t="shared" ca="1" si="4"/>
        <v>38.1719275642577</v>
      </c>
      <c r="Q19" s="414">
        <f ca="1">10000*INDIRECT("'Summary - "&amp;$B$2&amp;"'!"&amp;Q$1&amp;$A19)/'Interactive Heatmap'!Q$51</f>
        <v>169.84291119654236</v>
      </c>
      <c r="R19" s="416">
        <f ca="1">10000*INDIRECT("'Summary - "&amp;$B$2&amp;"'!"&amp;R$1&amp;$A19)/'Interactive Heatmap'!R$51</f>
        <v>211.87636444603461</v>
      </c>
      <c r="S19" s="442">
        <f t="shared" ca="1" si="5"/>
        <v>29.344086869238332</v>
      </c>
    </row>
    <row r="20" spans="1:19" ht="18" customHeight="1">
      <c r="A20" s="433">
        <v>19</v>
      </c>
      <c r="B20" s="423" t="str">
        <f t="shared" ca="1" si="0"/>
        <v>Deutsche Bank</v>
      </c>
      <c r="C20" s="416">
        <f ca="1">0.2*10000*INDIRECT("'Summary - "&amp;$B$2&amp;"'!"&amp;C$1&amp;$A20)/'Interactive Heatmap'!C$51</f>
        <v>109.07412854196976</v>
      </c>
      <c r="D20" s="418">
        <f t="shared" ca="1" si="1"/>
        <v>121.70866787494714</v>
      </c>
      <c r="E20" s="414">
        <f ca="1">10000*INDIRECT("'Summary - "&amp;$B$2&amp;"'!"&amp;E$1&amp;$A20)/'Interactive Heatmap'!E$51</f>
        <v>699.96196916194492</v>
      </c>
      <c r="F20" s="414">
        <f ca="1">10000*INDIRECT("'Summary - "&amp;$B$2&amp;"'!"&amp;F$1&amp;$A20)/'Interactive Heatmap'!F$51</f>
        <v>762.85713230580996</v>
      </c>
      <c r="G20" s="415">
        <f ca="1">10000*INDIRECT("'Summary - "&amp;$B$2&amp;"'!"&amp;G$1&amp;$A20)/'Interactive Heatmap'!G$51</f>
        <v>362.81091665645226</v>
      </c>
      <c r="H20" s="418">
        <f t="shared" ca="1" si="2"/>
        <v>270.19298999781438</v>
      </c>
      <c r="I20" s="414">
        <f ca="1">10000*INDIRECT("'Summary - "&amp;$B$2&amp;"'!"&amp;I$1&amp;$A20)/'Interactive Heatmap'!I$51</f>
        <v>1533.9064404547962</v>
      </c>
      <c r="J20" s="414">
        <f ca="1">10000*INDIRECT("'Summary - "&amp;$B$2&amp;"'!"&amp;J$1&amp;$A20)/'Interactive Heatmap'!J$51</f>
        <v>1053.7465563373773</v>
      </c>
      <c r="K20" s="415">
        <f ca="1">10000*INDIRECT("'Summary - "&amp;$B$2&amp;"'!"&amp;K$1&amp;$A20)/'Interactive Heatmap'!K$51</f>
        <v>1465.2418531750423</v>
      </c>
      <c r="L20" s="418">
        <f t="shared" ca="1" si="3"/>
        <v>309.25175472785531</v>
      </c>
      <c r="M20" s="414">
        <f ca="1">10000*INDIRECT("'Summary - "&amp;$B$2&amp;"'!"&amp;M$1&amp;$A20)/'Interactive Heatmap'!M$51</f>
        <v>1619.9809145221047</v>
      </c>
      <c r="N20" s="414">
        <f ca="1">10000*INDIRECT("'Summary - "&amp;$B$2&amp;"'!"&amp;N$1&amp;$A20)/'Interactive Heatmap'!N$51</f>
        <v>1568.9589751582275</v>
      </c>
      <c r="O20" s="415">
        <f ca="1">10000*INDIRECT("'Summary - "&amp;$B$2&amp;"'!"&amp;O$1&amp;$A20)/'Interactive Heatmap'!O$51</f>
        <v>1449.8364312374974</v>
      </c>
      <c r="P20" s="417">
        <f t="shared" ca="1" si="4"/>
        <v>137.52419150960222</v>
      </c>
      <c r="Q20" s="414">
        <f ca="1">10000*INDIRECT("'Summary - "&amp;$B$2&amp;"'!"&amp;Q$1&amp;$A20)/'Interactive Heatmap'!Q$51</f>
        <v>741.23979895783305</v>
      </c>
      <c r="R20" s="416">
        <f ca="1">10000*INDIRECT("'Summary - "&amp;$B$2&amp;"'!"&amp;R$1&amp;$A20)/'Interactive Heatmap'!R$51</f>
        <v>634.00211613818908</v>
      </c>
      <c r="S20" s="442">
        <f t="shared" ca="1" si="5"/>
        <v>189.55034653043779</v>
      </c>
    </row>
    <row r="21" spans="1:19" ht="18" customHeight="1">
      <c r="A21" s="433">
        <v>20</v>
      </c>
      <c r="B21" s="423" t="str">
        <f t="shared" ca="1" si="0"/>
        <v>DNB</v>
      </c>
      <c r="C21" s="416">
        <f ca="1">0.2*10000*INDIRECT("'Summary - "&amp;$B$2&amp;"'!"&amp;C$1&amp;$A21)/'Interactive Heatmap'!C$51</f>
        <v>22.453788992020154</v>
      </c>
      <c r="D21" s="418">
        <f t="shared" ca="1" si="1"/>
        <v>20.188584027235564</v>
      </c>
      <c r="E21" s="414">
        <f ca="1">10000*INDIRECT("'Summary - "&amp;$B$2&amp;"'!"&amp;E$1&amp;$A21)/'Interactive Heatmap'!E$51</f>
        <v>55.571326431905383</v>
      </c>
      <c r="F21" s="414">
        <f ca="1">10000*INDIRECT("'Summary - "&amp;$B$2&amp;"'!"&amp;F$1&amp;$A21)/'Interactive Heatmap'!F$51</f>
        <v>74.480974642081748</v>
      </c>
      <c r="G21" s="415">
        <f ca="1">10000*INDIRECT("'Summary - "&amp;$B$2&amp;"'!"&amp;G$1&amp;$A21)/'Interactive Heatmap'!G$51</f>
        <v>172.77645933454633</v>
      </c>
      <c r="H21" s="418">
        <f t="shared" ca="1" si="2"/>
        <v>26.738693787281253</v>
      </c>
      <c r="I21" s="414">
        <f ca="1">10000*INDIRECT("'Summary - "&amp;$B$2&amp;"'!"&amp;I$1&amp;$A21)/'Interactive Heatmap'!I$51</f>
        <v>240.78632306667112</v>
      </c>
      <c r="J21" s="414">
        <f ca="1">10000*INDIRECT("'Summary - "&amp;$B$2&amp;"'!"&amp;J$1&amp;$A21)/'Interactive Heatmap'!J$51</f>
        <v>53.470645143330906</v>
      </c>
      <c r="K21" s="415">
        <f ca="1">10000*INDIRECT("'Summary - "&amp;$B$2&amp;"'!"&amp;K$1&amp;$A21)/'Interactive Heatmap'!K$51</f>
        <v>106.82343859921683</v>
      </c>
      <c r="L21" s="418">
        <f t="shared" ca="1" si="3"/>
        <v>33.370992980484978</v>
      </c>
      <c r="M21" s="414">
        <f ca="1">10000*INDIRECT("'Summary - "&amp;$B$2&amp;"'!"&amp;M$1&amp;$A21)/'Interactive Heatmap'!M$51</f>
        <v>25.7930135058198</v>
      </c>
      <c r="N21" s="414">
        <f ca="1">10000*INDIRECT("'Summary - "&amp;$B$2&amp;"'!"&amp;N$1&amp;$A21)/'Interactive Heatmap'!N$51</f>
        <v>18.284703496757917</v>
      </c>
      <c r="O21" s="415">
        <f ca="1">10000*INDIRECT("'Summary - "&amp;$B$2&amp;"'!"&amp;O$1&amp;$A21)/'Interactive Heatmap'!O$51</f>
        <v>456.48717770469693</v>
      </c>
      <c r="P21" s="417">
        <f t="shared" ca="1" si="4"/>
        <v>19.956202427101061</v>
      </c>
      <c r="Q21" s="414">
        <f ca="1">10000*INDIRECT("'Summary - "&amp;$B$2&amp;"'!"&amp;Q$1&amp;$A21)/'Interactive Heatmap'!Q$51</f>
        <v>105.92446356657459</v>
      </c>
      <c r="R21" s="416">
        <f ca="1">10000*INDIRECT("'Summary - "&amp;$B$2&amp;"'!"&amp;R$1&amp;$A21)/'Interactive Heatmap'!R$51</f>
        <v>93.637560704436012</v>
      </c>
      <c r="S21" s="442">
        <f t="shared" ca="1" si="5"/>
        <v>24.541652442824603</v>
      </c>
    </row>
    <row r="22" spans="1:19" ht="18" customHeight="1">
      <c r="A22" s="433">
        <v>21</v>
      </c>
      <c r="B22" s="423" t="str">
        <f t="shared" ca="1" si="0"/>
        <v>DZ Bank</v>
      </c>
      <c r="C22" s="416">
        <f ca="1">0.2*10000*INDIRECT("'Summary - "&amp;$B$2&amp;"'!"&amp;C$1&amp;$A22)/'Interactive Heatmap'!C$51</f>
        <v>35.474929357744209</v>
      </c>
      <c r="D22" s="418">
        <f t="shared" ca="1" si="1"/>
        <v>81.59960044145258</v>
      </c>
      <c r="E22" s="414">
        <f ca="1">10000*INDIRECT("'Summary - "&amp;$B$2&amp;"'!"&amp;E$1&amp;$A22)/'Interactive Heatmap'!E$51</f>
        <v>526.35910955648058</v>
      </c>
      <c r="F22" s="414">
        <f ca="1">10000*INDIRECT("'Summary - "&amp;$B$2&amp;"'!"&amp;F$1&amp;$A22)/'Interactive Heatmap'!F$51</f>
        <v>502.29462397947037</v>
      </c>
      <c r="G22" s="415">
        <f ca="1">10000*INDIRECT("'Summary - "&amp;$B$2&amp;"'!"&amp;G$1&amp;$A22)/'Interactive Heatmap'!G$51</f>
        <v>195.34027308583771</v>
      </c>
      <c r="H22" s="418">
        <f t="shared" ca="1" si="2"/>
        <v>39.102794671835795</v>
      </c>
      <c r="I22" s="414">
        <f ca="1">10000*INDIRECT("'Summary - "&amp;$B$2&amp;"'!"&amp;I$1&amp;$A22)/'Interactive Heatmap'!I$51</f>
        <v>96.58770269440015</v>
      </c>
      <c r="J22" s="414">
        <f ca="1">10000*INDIRECT("'Summary - "&amp;$B$2&amp;"'!"&amp;J$1&amp;$A22)/'Interactive Heatmap'!J$51</f>
        <v>316.7681311446745</v>
      </c>
      <c r="K22" s="415">
        <f ca="1">10000*INDIRECT("'Summary - "&amp;$B$2&amp;"'!"&amp;K$1&amp;$A22)/'Interactive Heatmap'!K$51</f>
        <v>173.18608623846225</v>
      </c>
      <c r="L22" s="418">
        <f t="shared" ca="1" si="3"/>
        <v>31.122754525220977</v>
      </c>
      <c r="M22" s="414">
        <f ca="1">10000*INDIRECT("'Summary - "&amp;$B$2&amp;"'!"&amp;M$1&amp;$A22)/'Interactive Heatmap'!M$51</f>
        <v>52.415668934507771</v>
      </c>
      <c r="N22" s="414">
        <f ca="1">10000*INDIRECT("'Summary - "&amp;$B$2&amp;"'!"&amp;N$1&amp;$A22)/'Interactive Heatmap'!N$51</f>
        <v>201.22812174743564</v>
      </c>
      <c r="O22" s="415">
        <f ca="1">10000*INDIRECT("'Summary - "&amp;$B$2&amp;"'!"&amp;O$1&amp;$A22)/'Interactive Heatmap'!O$51</f>
        <v>213.1975271963712</v>
      </c>
      <c r="P22" s="417">
        <f t="shared" ca="1" si="4"/>
        <v>12.586293325357392</v>
      </c>
      <c r="Q22" s="414">
        <f ca="1">10000*INDIRECT("'Summary - "&amp;$B$2&amp;"'!"&amp;Q$1&amp;$A22)/'Interactive Heatmap'!Q$51</f>
        <v>88.812648174217884</v>
      </c>
      <c r="R22" s="416">
        <f ca="1">10000*INDIRECT("'Summary - "&amp;$B$2&amp;"'!"&amp;R$1&amp;$A22)/'Interactive Heatmap'!R$51</f>
        <v>37.05028507935603</v>
      </c>
      <c r="S22" s="442">
        <f t="shared" ca="1" si="5"/>
        <v>39.977274464322193</v>
      </c>
    </row>
    <row r="23" spans="1:19" ht="18" customHeight="1">
      <c r="A23" s="433">
        <v>22</v>
      </c>
      <c r="B23" s="423" t="str">
        <f t="shared" ca="1" si="0"/>
        <v>Erste Group</v>
      </c>
      <c r="C23" s="416">
        <f ca="1">0.2*10000*INDIRECT("'Summary - "&amp;$B$2&amp;"'!"&amp;C$1&amp;$A23)/'Interactive Heatmap'!C$51</f>
        <v>17.989941816546249</v>
      </c>
      <c r="D23" s="418">
        <f t="shared" ca="1" si="1"/>
        <v>14.227842101865974</v>
      </c>
      <c r="E23" s="414">
        <f ca="1">10000*INDIRECT("'Summary - "&amp;$B$2&amp;"'!"&amp;E$1&amp;$A23)/'Interactive Heatmap'!E$51</f>
        <v>60.707066865025489</v>
      </c>
      <c r="F23" s="414">
        <f ca="1">10000*INDIRECT("'Summary - "&amp;$B$2&amp;"'!"&amp;F$1&amp;$A23)/'Interactive Heatmap'!F$51</f>
        <v>72.767652453154085</v>
      </c>
      <c r="G23" s="415">
        <f ca="1">10000*INDIRECT("'Summary - "&amp;$B$2&amp;"'!"&amp;G$1&amp;$A23)/'Interactive Heatmap'!G$51</f>
        <v>79.942912209810046</v>
      </c>
      <c r="H23" s="418">
        <f t="shared" ca="1" si="2"/>
        <v>11.277346470418941</v>
      </c>
      <c r="I23" s="414">
        <f ca="1">10000*INDIRECT("'Summary - "&amp;$B$2&amp;"'!"&amp;I$1&amp;$A23)/'Interactive Heatmap'!I$51</f>
        <v>102.50633131084589</v>
      </c>
      <c r="J23" s="414">
        <f ca="1">10000*INDIRECT("'Summary - "&amp;$B$2&amp;"'!"&amp;J$1&amp;$A23)/'Interactive Heatmap'!J$51</f>
        <v>66.476037938507304</v>
      </c>
      <c r="K23" s="415">
        <f ca="1">10000*INDIRECT("'Summary - "&amp;$B$2&amp;"'!"&amp;K$1&amp;$A23)/'Interactive Heatmap'!K$51</f>
        <v>0.17782780693090847</v>
      </c>
      <c r="L23" s="418">
        <f t="shared" ca="1" si="3"/>
        <v>9.3220468701591379</v>
      </c>
      <c r="M23" s="414">
        <f ca="1">10000*INDIRECT("'Summary - "&amp;$B$2&amp;"'!"&amp;M$1&amp;$A23)/'Interactive Heatmap'!M$51</f>
        <v>9.9980889028947093</v>
      </c>
      <c r="N23" s="414">
        <f ca="1">10000*INDIRECT("'Summary - "&amp;$B$2&amp;"'!"&amp;N$1&amp;$A23)/'Interactive Heatmap'!N$51</f>
        <v>71.587151092039434</v>
      </c>
      <c r="O23" s="415">
        <f ca="1">10000*INDIRECT("'Summary - "&amp;$B$2&amp;"'!"&amp;O$1&amp;$A23)/'Interactive Heatmap'!O$51</f>
        <v>58.24546305745293</v>
      </c>
      <c r="P23" s="417">
        <f t="shared" ca="1" si="4"/>
        <v>20.616939125384508</v>
      </c>
      <c r="Q23" s="414">
        <f ca="1">10000*INDIRECT("'Summary - "&amp;$B$2&amp;"'!"&amp;Q$1&amp;$A23)/'Interactive Heatmap'!Q$51</f>
        <v>104.03769509156123</v>
      </c>
      <c r="R23" s="416">
        <f ca="1">10000*INDIRECT("'Summary - "&amp;$B$2&amp;"'!"&amp;R$1&amp;$A23)/'Interactive Heatmap'!R$51</f>
        <v>102.13169616228384</v>
      </c>
      <c r="S23" s="442">
        <f t="shared" ca="1" si="5"/>
        <v>14.686823276874964</v>
      </c>
    </row>
    <row r="24" spans="1:19" ht="18" customHeight="1">
      <c r="A24" s="433">
        <v>23</v>
      </c>
      <c r="B24" s="423" t="str">
        <f t="shared" ca="1" si="0"/>
        <v>Handelsbanken</v>
      </c>
      <c r="C24" s="416">
        <f ca="1">0.2*10000*INDIRECT("'Summary - "&amp;$B$2&amp;"'!"&amp;C$1&amp;$A24)/'Interactive Heatmap'!C$51</f>
        <v>22.71053266829097</v>
      </c>
      <c r="D24" s="418">
        <f t="shared" ca="1" si="1"/>
        <v>29.400714606499555</v>
      </c>
      <c r="E24" s="414">
        <f ca="1">10000*INDIRECT("'Summary - "&amp;$B$2&amp;"'!"&amp;E$1&amp;$A24)/'Interactive Heatmap'!E$51</f>
        <v>60.070927158460286</v>
      </c>
      <c r="F24" s="414">
        <f ca="1">10000*INDIRECT("'Summary - "&amp;$B$2&amp;"'!"&amp;F$1&amp;$A24)/'Interactive Heatmap'!F$51</f>
        <v>53.130958493946764</v>
      </c>
      <c r="G24" s="415">
        <f ca="1">10000*INDIRECT("'Summary - "&amp;$B$2&amp;"'!"&amp;G$1&amp;$A24)/'Interactive Heatmap'!G$51</f>
        <v>327.80883344508629</v>
      </c>
      <c r="H24" s="418">
        <f t="shared" ca="1" si="2"/>
        <v>20.062473540205765</v>
      </c>
      <c r="I24" s="414">
        <f ca="1">10000*INDIRECT("'Summary - "&amp;$B$2&amp;"'!"&amp;I$1&amp;$A24)/'Interactive Heatmap'!I$51</f>
        <v>175.84014333532238</v>
      </c>
      <c r="J24" s="414">
        <f ca="1">10000*INDIRECT("'Summary - "&amp;$B$2&amp;"'!"&amp;J$1&amp;$A24)/'Interactive Heatmap'!J$51</f>
        <v>73.737896139353552</v>
      </c>
      <c r="K24" s="415">
        <f ca="1">10000*INDIRECT("'Summary - "&amp;$B$2&amp;"'!"&amp;K$1&amp;$A24)/'Interactive Heatmap'!K$51</f>
        <v>51.359063628410532</v>
      </c>
      <c r="L24" s="418">
        <f t="shared" ca="1" si="3"/>
        <v>4.3895558844549702</v>
      </c>
      <c r="M24" s="414">
        <f ca="1">10000*INDIRECT("'Summary - "&amp;$B$2&amp;"'!"&amp;M$1&amp;$A24)/'Interactive Heatmap'!M$51</f>
        <v>18.514895996449226</v>
      </c>
      <c r="N24" s="414">
        <f ca="1">10000*INDIRECT("'Summary - "&amp;$B$2&amp;"'!"&amp;N$1&amp;$A24)/'Interactive Heatmap'!N$51</f>
        <v>33.146452204843165</v>
      </c>
      <c r="O24" s="415">
        <f ca="1">10000*INDIRECT("'Summary - "&amp;$B$2&amp;"'!"&amp;O$1&amp;$A24)/'Interactive Heatmap'!O$51</f>
        <v>14.181990065532162</v>
      </c>
      <c r="P24" s="417">
        <f t="shared" ca="1" si="4"/>
        <v>16.863332035447097</v>
      </c>
      <c r="Q24" s="414">
        <f ca="1">10000*INDIRECT("'Summary - "&amp;$B$2&amp;"'!"&amp;Q$1&amp;$A24)/'Interactive Heatmap'!Q$51</f>
        <v>104.32695467743764</v>
      </c>
      <c r="R24" s="416">
        <f ca="1">10000*INDIRECT("'Summary - "&amp;$B$2&amp;"'!"&amp;R$1&amp;$A24)/'Interactive Heatmap'!R$51</f>
        <v>64.306365677033327</v>
      </c>
      <c r="S24" s="442">
        <f t="shared" ca="1" si="5"/>
        <v>18.685321746979675</v>
      </c>
    </row>
    <row r="25" spans="1:19" ht="18" customHeight="1">
      <c r="A25" s="433">
        <v>24</v>
      </c>
      <c r="B25" s="423" t="str">
        <f t="shared" ca="1" si="0"/>
        <v>HSBC</v>
      </c>
      <c r="C25" s="416">
        <f ca="1">0.2*10000*INDIRECT("'Summary - "&amp;$B$2&amp;"'!"&amp;C$1&amp;$A25)/'Interactive Heatmap'!C$51</f>
        <v>181.33218491448909</v>
      </c>
      <c r="D25" s="418">
        <f t="shared" ca="1" si="1"/>
        <v>146.94505658951596</v>
      </c>
      <c r="E25" s="414">
        <f ca="1">10000*INDIRECT("'Summary - "&amp;$B$2&amp;"'!"&amp;E$1&amp;$A25)/'Interactive Heatmap'!E$51</f>
        <v>719.04293307463377</v>
      </c>
      <c r="F25" s="414">
        <f ca="1">10000*INDIRECT("'Summary - "&amp;$B$2&amp;"'!"&amp;F$1&amp;$A25)/'Interactive Heatmap'!F$51</f>
        <v>727.7263582583339</v>
      </c>
      <c r="G25" s="415">
        <f ca="1">10000*INDIRECT("'Summary - "&amp;$B$2&amp;"'!"&amp;G$1&amp;$A25)/'Interactive Heatmap'!G$51</f>
        <v>757.40655750977157</v>
      </c>
      <c r="H25" s="418">
        <f t="shared" ca="1" si="2"/>
        <v>320.95410211573841</v>
      </c>
      <c r="I25" s="414">
        <f ca="1">10000*INDIRECT("'Summary - "&amp;$B$2&amp;"'!"&amp;I$1&amp;$A25)/'Interactive Heatmap'!I$51</f>
        <v>1397.3522748369858</v>
      </c>
      <c r="J25" s="414">
        <f ca="1">10000*INDIRECT("'Summary - "&amp;$B$2&amp;"'!"&amp;J$1&amp;$A25)/'Interactive Heatmap'!J$51</f>
        <v>2161.0551619198036</v>
      </c>
      <c r="K25" s="415">
        <f ca="1">10000*INDIRECT("'Summary - "&amp;$B$2&amp;"'!"&amp;K$1&amp;$A25)/'Interactive Heatmap'!K$51</f>
        <v>1255.9040949792866</v>
      </c>
      <c r="L25" s="418">
        <f t="shared" ca="1" si="3"/>
        <v>188.9750157721098</v>
      </c>
      <c r="M25" s="414">
        <f ca="1">10000*INDIRECT("'Summary - "&amp;$B$2&amp;"'!"&amp;M$1&amp;$A25)/'Interactive Heatmap'!M$51</f>
        <v>832.11100384350402</v>
      </c>
      <c r="N25" s="414">
        <f ca="1">10000*INDIRECT("'Summary - "&amp;$B$2&amp;"'!"&amp;N$1&amp;$A25)/'Interactive Heatmap'!N$51</f>
        <v>1132.9962930467204</v>
      </c>
      <c r="O25" s="415">
        <f ca="1">10000*INDIRECT("'Summary - "&amp;$B$2&amp;"'!"&amp;O$1&amp;$A25)/'Interactive Heatmap'!O$51</f>
        <v>869.51793969142238</v>
      </c>
      <c r="P25" s="417">
        <f t="shared" ca="1" si="4"/>
        <v>281.81179755826025</v>
      </c>
      <c r="Q25" s="414">
        <f ca="1">10000*INDIRECT("'Summary - "&amp;$B$2&amp;"'!"&amp;Q$1&amp;$A25)/'Interactive Heatmap'!Q$51</f>
        <v>1364.4908614838359</v>
      </c>
      <c r="R25" s="416">
        <f ca="1">10000*INDIRECT("'Summary - "&amp;$B$2&amp;"'!"&amp;R$1&amp;$A25)/'Interactive Heatmap'!R$51</f>
        <v>1453.6271140987665</v>
      </c>
      <c r="S25" s="442">
        <f t="shared" ca="1" si="5"/>
        <v>224.00363139002269</v>
      </c>
    </row>
    <row r="26" spans="1:19" ht="18" customHeight="1">
      <c r="A26" s="433">
        <v>25</v>
      </c>
      <c r="B26" s="423" t="str">
        <f t="shared" ca="1" si="0"/>
        <v>ING</v>
      </c>
      <c r="C26" s="416">
        <f ca="1">0.2*10000*INDIRECT("'Summary - "&amp;$B$2&amp;"'!"&amp;C$1&amp;$A26)/'Interactive Heatmap'!C$51</f>
        <v>87.87954765519531</v>
      </c>
      <c r="D26" s="418">
        <f t="shared" ca="1" si="1"/>
        <v>82.920340290740356</v>
      </c>
      <c r="E26" s="414">
        <f ca="1">10000*INDIRECT("'Summary - "&amp;$B$2&amp;"'!"&amp;E$1&amp;$A26)/'Interactive Heatmap'!E$51</f>
        <v>496.24370313215582</v>
      </c>
      <c r="F26" s="414">
        <f ca="1">10000*INDIRECT("'Summary - "&amp;$B$2&amp;"'!"&amp;F$1&amp;$A26)/'Interactive Heatmap'!F$51</f>
        <v>378.8299039693361</v>
      </c>
      <c r="G26" s="415">
        <f ca="1">10000*INDIRECT("'Summary - "&amp;$B$2&amp;"'!"&amp;G$1&amp;$A26)/'Interactive Heatmap'!G$51</f>
        <v>368.73149725961343</v>
      </c>
      <c r="H26" s="418">
        <f t="shared" ca="1" si="2"/>
        <v>45.337658594198949</v>
      </c>
      <c r="I26" s="414">
        <f ca="1">10000*INDIRECT("'Summary - "&amp;$B$2&amp;"'!"&amp;I$1&amp;$A26)/'Interactive Heatmap'!I$51</f>
        <v>364.005278582816</v>
      </c>
      <c r="J26" s="414">
        <f ca="1">10000*INDIRECT("'Summary - "&amp;$B$2&amp;"'!"&amp;J$1&amp;$A26)/'Interactive Heatmap'!J$51</f>
        <v>67.586733299174128</v>
      </c>
      <c r="K26" s="415">
        <f ca="1">10000*INDIRECT("'Summary - "&amp;$B$2&amp;"'!"&amp;K$1&amp;$A26)/'Interactive Heatmap'!K$51</f>
        <v>248.47286703099405</v>
      </c>
      <c r="L26" s="418">
        <f t="shared" ca="1" si="3"/>
        <v>27.582149129180308</v>
      </c>
      <c r="M26" s="414">
        <f ca="1">10000*INDIRECT("'Summary - "&amp;$B$2&amp;"'!"&amp;M$1&amp;$A26)/'Interactive Heatmap'!M$51</f>
        <v>175.14171815831796</v>
      </c>
      <c r="N26" s="414">
        <f ca="1">10000*INDIRECT("'Summary - "&amp;$B$2&amp;"'!"&amp;N$1&amp;$A26)/'Interactive Heatmap'!N$51</f>
        <v>97.267106386007029</v>
      </c>
      <c r="O26" s="415">
        <f ca="1">10000*INDIRECT("'Summary - "&amp;$B$2&amp;"'!"&amp;O$1&amp;$A26)/'Interactive Heatmap'!O$51</f>
        <v>141.32341239337967</v>
      </c>
      <c r="P26" s="417">
        <f t="shared" ca="1" si="4"/>
        <v>140.45919314653071</v>
      </c>
      <c r="Q26" s="414">
        <f ca="1">10000*INDIRECT("'Summary - "&amp;$B$2&amp;"'!"&amp;Q$1&amp;$A26)/'Interactive Heatmap'!Q$51</f>
        <v>693.04452446565745</v>
      </c>
      <c r="R26" s="416">
        <f ca="1">10000*INDIRECT("'Summary - "&amp;$B$2&amp;"'!"&amp;R$1&amp;$A26)/'Interactive Heatmap'!R$51</f>
        <v>711.54740699964952</v>
      </c>
      <c r="S26" s="442">
        <f t="shared" ca="1" si="5"/>
        <v>76.835777763169133</v>
      </c>
    </row>
    <row r="27" spans="1:19" ht="18" customHeight="1">
      <c r="A27" s="433">
        <v>26</v>
      </c>
      <c r="B27" s="423" t="str">
        <f t="shared" ca="1" si="0"/>
        <v>Intesa Sanpaolo</v>
      </c>
      <c r="C27" s="416">
        <f ca="1">0.2*10000*INDIRECT("'Summary - "&amp;$B$2&amp;"'!"&amp;C$1&amp;$A27)/'Interactive Heatmap'!C$51</f>
        <v>50.799199549046769</v>
      </c>
      <c r="D27" s="418">
        <f t="shared" ca="1" si="1"/>
        <v>63.728351393922395</v>
      </c>
      <c r="E27" s="414">
        <f ca="1">10000*INDIRECT("'Summary - "&amp;$B$2&amp;"'!"&amp;E$1&amp;$A27)/'Interactive Heatmap'!E$51</f>
        <v>439.65872856811671</v>
      </c>
      <c r="F27" s="414">
        <f ca="1">10000*INDIRECT("'Summary - "&amp;$B$2&amp;"'!"&amp;F$1&amp;$A27)/'Interactive Heatmap'!F$51</f>
        <v>232.61365147923271</v>
      </c>
      <c r="G27" s="415">
        <f ca="1">10000*INDIRECT("'Summary - "&amp;$B$2&amp;"'!"&amp;G$1&amp;$A27)/'Interactive Heatmap'!G$51</f>
        <v>283.65289086148653</v>
      </c>
      <c r="H27" s="418">
        <f t="shared" ca="1" si="2"/>
        <v>30.025276715513137</v>
      </c>
      <c r="I27" s="414">
        <f ca="1">10000*INDIRECT("'Summary - "&amp;$B$2&amp;"'!"&amp;I$1&amp;$A27)/'Interactive Heatmap'!I$51</f>
        <v>164.59429149942474</v>
      </c>
      <c r="J27" s="414">
        <f ca="1">10000*INDIRECT("'Summary - "&amp;$B$2&amp;"'!"&amp;J$1&amp;$A27)/'Interactive Heatmap'!J$51</f>
        <v>134.83660260381814</v>
      </c>
      <c r="K27" s="415">
        <f ca="1">10000*INDIRECT("'Summary - "&amp;$B$2&amp;"'!"&amp;K$1&amp;$A27)/'Interactive Heatmap'!K$51</f>
        <v>150.94825662945414</v>
      </c>
      <c r="L27" s="418">
        <f t="shared" ca="1" si="3"/>
        <v>35.345987991098504</v>
      </c>
      <c r="M27" s="414">
        <f ca="1">10000*INDIRECT("'Summary - "&amp;$B$2&amp;"'!"&amp;M$1&amp;$A27)/'Interactive Heatmap'!M$51</f>
        <v>111.81554469497652</v>
      </c>
      <c r="N27" s="414">
        <f ca="1">10000*INDIRECT("'Summary - "&amp;$B$2&amp;"'!"&amp;N$1&amp;$A27)/'Interactive Heatmap'!N$51</f>
        <v>220.18545192159306</v>
      </c>
      <c r="O27" s="415">
        <f ca="1">10000*INDIRECT("'Summary - "&amp;$B$2&amp;"'!"&amp;O$1&amp;$A27)/'Interactive Heatmap'!O$51</f>
        <v>198.18882324990795</v>
      </c>
      <c r="P27" s="417">
        <f t="shared" ca="1" si="4"/>
        <v>27.614291594527764</v>
      </c>
      <c r="Q27" s="414">
        <f ca="1">10000*INDIRECT("'Summary - "&amp;$B$2&amp;"'!"&amp;Q$1&amp;$A27)/'Interactive Heatmap'!Q$51</f>
        <v>145.81477908879242</v>
      </c>
      <c r="R27" s="416">
        <f ca="1">10000*INDIRECT("'Summary - "&amp;$B$2&amp;"'!"&amp;R$1&amp;$A27)/'Interactive Heatmap'!R$51</f>
        <v>130.3281368564852</v>
      </c>
      <c r="S27" s="442">
        <f t="shared" ca="1" si="5"/>
        <v>41.502621448821714</v>
      </c>
    </row>
    <row r="28" spans="1:19" ht="18" customHeight="1">
      <c r="A28" s="433">
        <v>27</v>
      </c>
      <c r="B28" s="423" t="str">
        <f t="shared" ca="1" si="0"/>
        <v>KBC</v>
      </c>
      <c r="C28" s="416">
        <f ca="1">0.2*10000*INDIRECT("'Summary - "&amp;$B$2&amp;"'!"&amp;C$1&amp;$A28)/'Interactive Heatmap'!C$51</f>
        <v>20.441769066763296</v>
      </c>
      <c r="D28" s="418">
        <f t="shared" ca="1" si="1"/>
        <v>28.463038506334104</v>
      </c>
      <c r="E28" s="414">
        <f ca="1">10000*INDIRECT("'Summary - "&amp;$B$2&amp;"'!"&amp;E$1&amp;$A28)/'Interactive Heatmap'!E$51</f>
        <v>124.63678254776624</v>
      </c>
      <c r="F28" s="414">
        <f ca="1">10000*INDIRECT("'Summary - "&amp;$B$2&amp;"'!"&amp;F$1&amp;$A28)/'Interactive Heatmap'!F$51</f>
        <v>247.95941359247965</v>
      </c>
      <c r="G28" s="415">
        <f ca="1">10000*INDIRECT("'Summary - "&amp;$B$2&amp;"'!"&amp;G$1&amp;$A28)/'Interactive Heatmap'!G$51</f>
        <v>54.349381454765755</v>
      </c>
      <c r="H28" s="418">
        <f t="shared" ca="1" si="2"/>
        <v>9.9164800244561224</v>
      </c>
      <c r="I28" s="414">
        <f ca="1">10000*INDIRECT("'Summary - "&amp;$B$2&amp;"'!"&amp;I$1&amp;$A28)/'Interactive Heatmap'!I$51</f>
        <v>60.47715949859986</v>
      </c>
      <c r="J28" s="414">
        <f ca="1">10000*INDIRECT("'Summary - "&amp;$B$2&amp;"'!"&amp;J$1&amp;$A28)/'Interactive Heatmap'!J$51</f>
        <v>85.47221670586238</v>
      </c>
      <c r="K28" s="415">
        <f ca="1">10000*INDIRECT("'Summary - "&amp;$B$2&amp;"'!"&amp;K$1&amp;$A28)/'Interactive Heatmap'!K$51</f>
        <v>2.7978241623796265</v>
      </c>
      <c r="L28" s="418">
        <f t="shared" ca="1" si="3"/>
        <v>16.397857836668937</v>
      </c>
      <c r="M28" s="414">
        <f ca="1">10000*INDIRECT("'Summary - "&amp;$B$2&amp;"'!"&amp;M$1&amp;$A28)/'Interactive Heatmap'!M$51</f>
        <v>24.563152513680752</v>
      </c>
      <c r="N28" s="414">
        <f ca="1">10000*INDIRECT("'Summary - "&amp;$B$2&amp;"'!"&amp;N$1&amp;$A28)/'Interactive Heatmap'!N$51</f>
        <v>49.290112930750844</v>
      </c>
      <c r="O28" s="415">
        <f ca="1">10000*INDIRECT("'Summary - "&amp;$B$2&amp;"'!"&amp;O$1&amp;$A28)/'Interactive Heatmap'!O$51</f>
        <v>172.11460210560244</v>
      </c>
      <c r="P28" s="417">
        <f t="shared" ca="1" si="4"/>
        <v>27.850853444071404</v>
      </c>
      <c r="Q28" s="414">
        <f ca="1">10000*INDIRECT("'Summary - "&amp;$B$2&amp;"'!"&amp;Q$1&amp;$A28)/'Interactive Heatmap'!Q$51</f>
        <v>106.29005663362638</v>
      </c>
      <c r="R28" s="416">
        <f ca="1">10000*INDIRECT("'Summary - "&amp;$B$2&amp;"'!"&amp;R$1&amp;$A28)/'Interactive Heatmap'!R$51</f>
        <v>172.21847780708762</v>
      </c>
      <c r="S28" s="442">
        <f t="shared" ca="1" si="5"/>
        <v>20.613999775658773</v>
      </c>
    </row>
    <row r="29" spans="1:19" ht="18" customHeight="1">
      <c r="A29" s="433">
        <v>28</v>
      </c>
      <c r="B29" s="423" t="str">
        <f t="shared" ca="1" si="0"/>
        <v>La Caixa</v>
      </c>
      <c r="C29" s="416">
        <f ca="1">0.2*10000*INDIRECT("'Summary - "&amp;$B$2&amp;"'!"&amp;C$1&amp;$A29)/'Interactive Heatmap'!C$51</f>
        <v>26.258978811668523</v>
      </c>
      <c r="D29" s="418">
        <f t="shared" ca="1" si="1"/>
        <v>12.541466194437717</v>
      </c>
      <c r="E29" s="414">
        <f ca="1">10000*INDIRECT("'Summary - "&amp;$B$2&amp;"'!"&amp;E$1&amp;$A29)/'Interactive Heatmap'!E$51</f>
        <v>39.220805372649373</v>
      </c>
      <c r="F29" s="414">
        <f ca="1">10000*INDIRECT("'Summary - "&amp;$B$2&amp;"'!"&amp;F$1&amp;$A29)/'Interactive Heatmap'!F$51</f>
        <v>35.761515309725411</v>
      </c>
      <c r="G29" s="415">
        <f ca="1">10000*INDIRECT("'Summary - "&amp;$B$2&amp;"'!"&amp;G$1&amp;$A29)/'Interactive Heatmap'!G$51</f>
        <v>113.13967223419098</v>
      </c>
      <c r="H29" s="418">
        <f t="shared" ca="1" si="2"/>
        <v>4.7242903393409117</v>
      </c>
      <c r="I29" s="414">
        <f ca="1">10000*INDIRECT("'Summary - "&amp;$B$2&amp;"'!"&amp;I$1&amp;$A29)/'Interactive Heatmap'!I$51</f>
        <v>38.767637859041464</v>
      </c>
      <c r="J29" s="414">
        <f ca="1">10000*INDIRECT("'Summary - "&amp;$B$2&amp;"'!"&amp;J$1&amp;$A29)/'Interactive Heatmap'!J$51</f>
        <v>32.007803327606752</v>
      </c>
      <c r="K29" s="415">
        <f ca="1">10000*INDIRECT("'Summary - "&amp;$B$2&amp;"'!"&amp;K$1&amp;$A29)/'Interactive Heatmap'!K$51</f>
        <v>8.8913903465454233E-2</v>
      </c>
      <c r="L29" s="418">
        <f t="shared" ca="1" si="3"/>
        <v>6.9230759724972692</v>
      </c>
      <c r="M29" s="414">
        <f ca="1">10000*INDIRECT("'Summary - "&amp;$B$2&amp;"'!"&amp;M$1&amp;$A29)/'Interactive Heatmap'!M$51</f>
        <v>20.736494320597849</v>
      </c>
      <c r="N29" s="414">
        <f ca="1">10000*INDIRECT("'Summary - "&amp;$B$2&amp;"'!"&amp;N$1&amp;$A29)/'Interactive Heatmap'!N$51</f>
        <v>46.270440943325866</v>
      </c>
      <c r="O29" s="415">
        <f ca="1">10000*INDIRECT("'Summary - "&amp;$B$2&amp;"'!"&amp;O$1&amp;$A29)/'Interactive Heatmap'!O$51</f>
        <v>36.839204323535334</v>
      </c>
      <c r="P29" s="417">
        <f t="shared" ca="1" si="4"/>
        <v>4.0283740634831542</v>
      </c>
      <c r="Q29" s="414">
        <f ca="1">10000*INDIRECT("'Summary - "&amp;$B$2&amp;"'!"&amp;Q$1&amp;$A29)/'Interactive Heatmap'!Q$51</f>
        <v>19.645337697500981</v>
      </c>
      <c r="R29" s="416">
        <f ca="1">10000*INDIRECT("'Summary - "&amp;$B$2&amp;"'!"&amp;R$1&amp;$A29)/'Interactive Heatmap'!R$51</f>
        <v>20.638402937330561</v>
      </c>
      <c r="S29" s="442">
        <f t="shared" ca="1" si="5"/>
        <v>10.895237076285515</v>
      </c>
    </row>
    <row r="30" spans="1:19" ht="18" customHeight="1">
      <c r="A30" s="433">
        <v>29</v>
      </c>
      <c r="B30" s="423" t="str">
        <f t="shared" ca="1" si="0"/>
        <v>LBBW</v>
      </c>
      <c r="C30" s="416">
        <f ca="1">0.2*10000*INDIRECT("'Summary - "&amp;$B$2&amp;"'!"&amp;C$1&amp;$A30)/'Interactive Heatmap'!C$51</f>
        <v>20.303806682644879</v>
      </c>
      <c r="D30" s="418">
        <f t="shared" ca="1" si="1"/>
        <v>41.712341391803264</v>
      </c>
      <c r="E30" s="414">
        <f ca="1">10000*INDIRECT("'Summary - "&amp;$B$2&amp;"'!"&amp;E$1&amp;$A30)/'Interactive Heatmap'!E$51</f>
        <v>295.05717421434929</v>
      </c>
      <c r="F30" s="414">
        <f ca="1">10000*INDIRECT("'Summary - "&amp;$B$2&amp;"'!"&amp;F$1&amp;$A30)/'Interactive Heatmap'!F$51</f>
        <v>236.04099072115292</v>
      </c>
      <c r="G30" s="415">
        <f ca="1">10000*INDIRECT("'Summary - "&amp;$B$2&amp;"'!"&amp;G$1&amp;$A30)/'Interactive Heatmap'!G$51</f>
        <v>94.586955941546762</v>
      </c>
      <c r="H30" s="418">
        <f t="shared" ca="1" si="2"/>
        <v>21.814395084929387</v>
      </c>
      <c r="I30" s="414">
        <f ca="1">10000*INDIRECT("'Summary - "&amp;$B$2&amp;"'!"&amp;I$1&amp;$A30)/'Interactive Heatmap'!I$51</f>
        <v>69.019397834684483</v>
      </c>
      <c r="J30" s="414">
        <f ca="1">10000*INDIRECT("'Summary - "&amp;$B$2&amp;"'!"&amp;J$1&amp;$A30)/'Interactive Heatmap'!J$51</f>
        <v>103.19054356291065</v>
      </c>
      <c r="K30" s="415">
        <f ca="1">10000*INDIRECT("'Summary - "&amp;$B$2&amp;"'!"&amp;K$1&amp;$A30)/'Interactive Heatmap'!K$51</f>
        <v>155.00598487634571</v>
      </c>
      <c r="L30" s="418">
        <f t="shared" ca="1" si="3"/>
        <v>24.581152945383892</v>
      </c>
      <c r="M30" s="414">
        <f ca="1">10000*INDIRECT("'Summary - "&amp;$B$2&amp;"'!"&amp;M$1&amp;$A30)/'Interactive Heatmap'!M$51</f>
        <v>69.048395419973062</v>
      </c>
      <c r="N30" s="414">
        <f ca="1">10000*INDIRECT("'Summary - "&amp;$B$2&amp;"'!"&amp;N$1&amp;$A30)/'Interactive Heatmap'!N$51</f>
        <v>173.94273005360211</v>
      </c>
      <c r="O30" s="415">
        <f ca="1">10000*INDIRECT("'Summary - "&amp;$B$2&amp;"'!"&amp;O$1&amp;$A30)/'Interactive Heatmap'!O$51</f>
        <v>125.72616870718319</v>
      </c>
      <c r="P30" s="417">
        <f t="shared" ca="1" si="4"/>
        <v>10.501698355669287</v>
      </c>
      <c r="Q30" s="414">
        <f ca="1">10000*INDIRECT("'Summary - "&amp;$B$2&amp;"'!"&amp;Q$1&amp;$A30)/'Interactive Heatmap'!Q$51</f>
        <v>64.701352754931349</v>
      </c>
      <c r="R30" s="416">
        <f ca="1">10000*INDIRECT("'Summary - "&amp;$B$2&amp;"'!"&amp;R$1&amp;$A30)/'Interactive Heatmap'!R$51</f>
        <v>40.315630801761507</v>
      </c>
      <c r="S30" s="442">
        <f t="shared" ca="1" si="5"/>
        <v>23.782678892086142</v>
      </c>
    </row>
    <row r="31" spans="1:19" ht="18" customHeight="1">
      <c r="A31" s="433">
        <v>30</v>
      </c>
      <c r="B31" s="423" t="str">
        <f t="shared" ca="1" si="0"/>
        <v>Lloyds</v>
      </c>
      <c r="C31" s="416">
        <f ca="1">0.2*10000*INDIRECT("'Summary - "&amp;$B$2&amp;"'!"&amp;C$1&amp;$A31)/'Interactive Heatmap'!C$51</f>
        <v>69.582689531386578</v>
      </c>
      <c r="D31" s="418">
        <f t="shared" ca="1" si="1"/>
        <v>52.483012243108121</v>
      </c>
      <c r="E31" s="414">
        <f ca="1">10000*INDIRECT("'Summary - "&amp;$B$2&amp;"'!"&amp;E$1&amp;$A31)/'Interactive Heatmap'!E$51</f>
        <v>210.99472461429676</v>
      </c>
      <c r="F31" s="414">
        <f ca="1">10000*INDIRECT("'Summary - "&amp;$B$2&amp;"'!"&amp;F$1&amp;$A31)/'Interactive Heatmap'!F$51</f>
        <v>232.70884215695364</v>
      </c>
      <c r="G31" s="415">
        <f ca="1">10000*INDIRECT("'Summary - "&amp;$B$2&amp;"'!"&amp;G$1&amp;$A31)/'Interactive Heatmap'!G$51</f>
        <v>343.5416168753714</v>
      </c>
      <c r="H31" s="418">
        <f t="shared" ca="1" si="2"/>
        <v>35.435532376707357</v>
      </c>
      <c r="I31" s="414">
        <f ca="1">10000*INDIRECT("'Summary - "&amp;$B$2&amp;"'!"&amp;I$1&amp;$A31)/'Interactive Heatmap'!I$51</f>
        <v>339.60863807095006</v>
      </c>
      <c r="J31" s="414">
        <f ca="1">10000*INDIRECT("'Summary - "&amp;$B$2&amp;"'!"&amp;J$1&amp;$A31)/'Interactive Heatmap'!J$51</f>
        <v>4.8013140490800286</v>
      </c>
      <c r="K31" s="415">
        <f ca="1">10000*INDIRECT("'Summary - "&amp;$B$2&amp;"'!"&amp;K$1&amp;$A31)/'Interactive Heatmap'!K$51</f>
        <v>187.12303353058027</v>
      </c>
      <c r="L31" s="418">
        <f t="shared" ca="1" si="3"/>
        <v>47.145502518853192</v>
      </c>
      <c r="M31" s="414">
        <f ca="1">10000*INDIRECT("'Summary - "&amp;$B$2&amp;"'!"&amp;M$1&amp;$A31)/'Interactive Heatmap'!M$51</f>
        <v>217.86494725465485</v>
      </c>
      <c r="N31" s="414">
        <f ca="1">10000*INDIRECT("'Summary - "&amp;$B$2&amp;"'!"&amp;N$1&amp;$A31)/'Interactive Heatmap'!N$51</f>
        <v>182.17724093888881</v>
      </c>
      <c r="O31" s="415">
        <f ca="1">10000*INDIRECT("'Summary - "&amp;$B$2&amp;"'!"&amp;O$1&amp;$A31)/'Interactive Heatmap'!O$51</f>
        <v>307.14034958925424</v>
      </c>
      <c r="P31" s="417">
        <f t="shared" ca="1" si="4"/>
        <v>19.922502330224088</v>
      </c>
      <c r="Q31" s="414">
        <f ca="1">10000*INDIRECT("'Summary - "&amp;$B$2&amp;"'!"&amp;Q$1&amp;$A31)/'Interactive Heatmap'!Q$51</f>
        <v>62.261029270991592</v>
      </c>
      <c r="R31" s="416">
        <f ca="1">10000*INDIRECT("'Summary - "&amp;$B$2&amp;"'!"&amp;R$1&amp;$A31)/'Interactive Heatmap'!R$51</f>
        <v>136.96399403124929</v>
      </c>
      <c r="S31" s="442">
        <f t="shared" ca="1" si="5"/>
        <v>44.913847800055862</v>
      </c>
    </row>
    <row r="32" spans="1:19" ht="18" customHeight="1">
      <c r="A32" s="433">
        <v>31</v>
      </c>
      <c r="B32" s="423" t="str">
        <f t="shared" ca="1" si="0"/>
        <v>Nationwide</v>
      </c>
      <c r="C32" s="416">
        <f ca="1">0.2*10000*INDIRECT("'Summary - "&amp;$B$2&amp;"'!"&amp;C$1&amp;$A32)/'Interactive Heatmap'!C$51</f>
        <v>21.89583974330035</v>
      </c>
      <c r="D32" s="418">
        <f t="shared" ca="1" si="1"/>
        <v>8.70111176969416</v>
      </c>
      <c r="E32" s="414">
        <f ca="1">10000*INDIRECT("'Summary - "&amp;$B$2&amp;"'!"&amp;E$1&amp;$A32)/'Interactive Heatmap'!E$51</f>
        <v>10.100124202032621</v>
      </c>
      <c r="F32" s="414">
        <f ca="1">10000*INDIRECT("'Summary - "&amp;$B$2&amp;"'!"&amp;F$1&amp;$A32)/'Interactive Heatmap'!F$51</f>
        <v>10.449354260889221</v>
      </c>
      <c r="G32" s="415">
        <f ca="1">10000*INDIRECT("'Summary - "&amp;$B$2&amp;"'!"&amp;G$1&amp;$A32)/'Interactive Heatmap'!G$51</f>
        <v>109.96719808249057</v>
      </c>
      <c r="H32" s="418">
        <f t="shared" ca="1" si="2"/>
        <v>0.71972688776666449</v>
      </c>
      <c r="I32" s="414">
        <f ca="1">10000*INDIRECT("'Summary - "&amp;$B$2&amp;"'!"&amp;I$1&amp;$A32)/'Interactive Heatmap'!I$51</f>
        <v>10.795903316499967</v>
      </c>
      <c r="J32" s="414">
        <f ca="1">10000*INDIRECT("'Summary - "&amp;$B$2&amp;"'!"&amp;J$1&amp;$A32)/'Interactive Heatmap'!J$51</f>
        <v>0</v>
      </c>
      <c r="K32" s="415">
        <f ca="1">10000*INDIRECT("'Summary - "&amp;$B$2&amp;"'!"&amp;K$1&amp;$A32)/'Interactive Heatmap'!K$51</f>
        <v>0</v>
      </c>
      <c r="L32" s="418">
        <f t="shared" ca="1" si="3"/>
        <v>3.4966192151465716</v>
      </c>
      <c r="M32" s="414">
        <f ca="1">10000*INDIRECT("'Summary - "&amp;$B$2&amp;"'!"&amp;M$1&amp;$A32)/'Interactive Heatmap'!M$51</f>
        <v>10.393424361034809</v>
      </c>
      <c r="N32" s="414">
        <f ca="1">10000*INDIRECT("'Summary - "&amp;$B$2&amp;"'!"&amp;N$1&amp;$A32)/'Interactive Heatmap'!N$51</f>
        <v>22.015558465895271</v>
      </c>
      <c r="O32" s="415">
        <f ca="1">10000*INDIRECT("'Summary - "&amp;$B$2&amp;"'!"&amp;O$1&amp;$A32)/'Interactive Heatmap'!O$51</f>
        <v>20.040305400268494</v>
      </c>
      <c r="P32" s="417">
        <f t="shared" ca="1" si="4"/>
        <v>1.5527090866250939</v>
      </c>
      <c r="Q32" s="414">
        <f ca="1">10000*INDIRECT("'Summary - "&amp;$B$2&amp;"'!"&amp;Q$1&amp;$A32)/'Interactive Heatmap'!Q$51</f>
        <v>5.6051891202004427</v>
      </c>
      <c r="R32" s="416">
        <f ca="1">10000*INDIRECT("'Summary - "&amp;$B$2&amp;"'!"&amp;R$1&amp;$A32)/'Interactive Heatmap'!R$51</f>
        <v>9.9219017460504944</v>
      </c>
      <c r="S32" s="442">
        <f t="shared" ca="1" si="5"/>
        <v>7.273201340506569</v>
      </c>
    </row>
    <row r="33" spans="1:19" ht="18" customHeight="1">
      <c r="A33" s="433">
        <v>32</v>
      </c>
      <c r="B33" s="423" t="str">
        <f t="shared" ca="1" si="0"/>
        <v>Nordea</v>
      </c>
      <c r="C33" s="416">
        <f ca="1">0.2*10000*INDIRECT("'Summary - "&amp;$B$2&amp;"'!"&amp;C$1&amp;$A33)/'Interactive Heatmap'!C$51</f>
        <v>44.69620664135801</v>
      </c>
      <c r="D33" s="418">
        <f t="shared" ca="1" si="1"/>
        <v>62.0237154788162</v>
      </c>
      <c r="E33" s="414">
        <f ca="1">10000*INDIRECT("'Summary - "&amp;$B$2&amp;"'!"&amp;E$1&amp;$A33)/'Interactive Heatmap'!E$51</f>
        <v>300.2238404480093</v>
      </c>
      <c r="F33" s="414">
        <f ca="1">10000*INDIRECT("'Summary - "&amp;$B$2&amp;"'!"&amp;F$1&amp;$A33)/'Interactive Heatmap'!F$51</f>
        <v>132.2537576433871</v>
      </c>
      <c r="G33" s="415">
        <f ca="1">10000*INDIRECT("'Summary - "&amp;$B$2&amp;"'!"&amp;G$1&amp;$A33)/'Interactive Heatmap'!G$51</f>
        <v>497.87813409084663</v>
      </c>
      <c r="H33" s="418">
        <f t="shared" ca="1" si="2"/>
        <v>76.016176080573217</v>
      </c>
      <c r="I33" s="414">
        <f ca="1">10000*INDIRECT("'Summary - "&amp;$B$2&amp;"'!"&amp;I$1&amp;$A33)/'Interactive Heatmap'!I$51</f>
        <v>529.17237765055233</v>
      </c>
      <c r="J33" s="414">
        <f ca="1">10000*INDIRECT("'Summary - "&amp;$B$2&amp;"'!"&amp;J$1&amp;$A33)/'Interactive Heatmap'!J$51</f>
        <v>258.95021029844219</v>
      </c>
      <c r="K33" s="415">
        <f ca="1">10000*INDIRECT("'Summary - "&amp;$B$2&amp;"'!"&amp;K$1&amp;$A33)/'Interactive Heatmap'!K$51</f>
        <v>352.12005325960376</v>
      </c>
      <c r="L33" s="418">
        <f t="shared" ca="1" si="3"/>
        <v>46.692081581839986</v>
      </c>
      <c r="M33" s="414">
        <f ca="1">10000*INDIRECT("'Summary - "&amp;$B$2&amp;"'!"&amp;M$1&amp;$A33)/'Interactive Heatmap'!M$51</f>
        <v>305.83218893130254</v>
      </c>
      <c r="N33" s="414">
        <f ca="1">10000*INDIRECT("'Summary - "&amp;$B$2&amp;"'!"&amp;N$1&amp;$A33)/'Interactive Heatmap'!N$51</f>
        <v>252.42003291859044</v>
      </c>
      <c r="O33" s="415">
        <f ca="1">10000*INDIRECT("'Summary - "&amp;$B$2&amp;"'!"&amp;O$1&amp;$A33)/'Interactive Heatmap'!O$51</f>
        <v>142.12900187770674</v>
      </c>
      <c r="P33" s="417">
        <f t="shared" ca="1" si="4"/>
        <v>74.384010853433324</v>
      </c>
      <c r="Q33" s="414">
        <f ca="1">10000*INDIRECT("'Summary - "&amp;$B$2&amp;"'!"&amp;Q$1&amp;$A33)/'Interactive Heatmap'!Q$51</f>
        <v>346.60650707169992</v>
      </c>
      <c r="R33" s="416">
        <f ca="1">10000*INDIRECT("'Summary - "&amp;$B$2&amp;"'!"&amp;R$1&amp;$A33)/'Interactive Heatmap'!R$51</f>
        <v>397.23360146263337</v>
      </c>
      <c r="S33" s="442">
        <f t="shared" ca="1" si="5"/>
        <v>60.762438127204142</v>
      </c>
    </row>
    <row r="34" spans="1:19" ht="18" customHeight="1">
      <c r="A34" s="433">
        <v>33</v>
      </c>
      <c r="B34" s="423" t="str">
        <f t="shared" ca="1" si="0"/>
        <v>Rabobank</v>
      </c>
      <c r="C34" s="416">
        <f ca="1">0.2*10000*INDIRECT("'Summary - "&amp;$B$2&amp;"'!"&amp;C$1&amp;$A34)/'Interactive Heatmap'!C$51</f>
        <v>54.539754086388605</v>
      </c>
      <c r="D34" s="418">
        <f t="shared" ca="1" si="1"/>
        <v>41.557423594383572</v>
      </c>
      <c r="E34" s="414">
        <f ca="1">10000*INDIRECT("'Summary - "&amp;$B$2&amp;"'!"&amp;E$1&amp;$A34)/'Interactive Heatmap'!E$51</f>
        <v>86.51947272896426</v>
      </c>
      <c r="F34" s="414">
        <f ca="1">10000*INDIRECT("'Summary - "&amp;$B$2&amp;"'!"&amp;F$1&amp;$A34)/'Interactive Heatmap'!F$51</f>
        <v>171.38935092026315</v>
      </c>
      <c r="G34" s="415">
        <f ca="1">10000*INDIRECT("'Summary - "&amp;$B$2&amp;"'!"&amp;G$1&amp;$A34)/'Interactive Heatmap'!G$51</f>
        <v>365.4525302665262</v>
      </c>
      <c r="H34" s="418">
        <f t="shared" ca="1" si="2"/>
        <v>18.081102809469058</v>
      </c>
      <c r="I34" s="414">
        <f ca="1">10000*INDIRECT("'Summary - "&amp;$B$2&amp;"'!"&amp;I$1&amp;$A34)/'Interactive Heatmap'!I$51</f>
        <v>211.5425764388863</v>
      </c>
      <c r="J34" s="414">
        <f ca="1">10000*INDIRECT("'Summary - "&amp;$B$2&amp;"'!"&amp;J$1&amp;$A34)/'Interactive Heatmap'!J$51</f>
        <v>7.7940007037787098E-2</v>
      </c>
      <c r="K34" s="415">
        <f ca="1">10000*INDIRECT("'Summary - "&amp;$B$2&amp;"'!"&amp;K$1&amp;$A34)/'Interactive Heatmap'!K$51</f>
        <v>59.596025696111795</v>
      </c>
      <c r="L34" s="418">
        <f t="shared" ca="1" si="3"/>
        <v>19.522381588500114</v>
      </c>
      <c r="M34" s="414">
        <f ca="1">10000*INDIRECT("'Summary - "&amp;$B$2&amp;"'!"&amp;M$1&amp;$A34)/'Interactive Heatmap'!M$51</f>
        <v>158.89052380523549</v>
      </c>
      <c r="N34" s="414">
        <f ca="1">10000*INDIRECT("'Summary - "&amp;$B$2&amp;"'!"&amp;N$1&amp;$A34)/'Interactive Heatmap'!N$51</f>
        <v>37.389546115062998</v>
      </c>
      <c r="O34" s="415">
        <f ca="1">10000*INDIRECT("'Summary - "&amp;$B$2&amp;"'!"&amp;O$1&amp;$A34)/'Interactive Heatmap'!O$51</f>
        <v>96.555653907203208</v>
      </c>
      <c r="P34" s="417">
        <f t="shared" ca="1" si="4"/>
        <v>38.586437342061778</v>
      </c>
      <c r="Q34" s="414">
        <f ca="1">10000*INDIRECT("'Summary - "&amp;$B$2&amp;"'!"&amp;Q$1&amp;$A34)/'Interactive Heatmap'!Q$51</f>
        <v>236.99622504840823</v>
      </c>
      <c r="R34" s="416">
        <f ca="1">10000*INDIRECT("'Summary - "&amp;$B$2&amp;"'!"&amp;R$1&amp;$A34)/'Interactive Heatmap'!R$51</f>
        <v>148.8681483722095</v>
      </c>
      <c r="S34" s="442">
        <f t="shared" ca="1" si="5"/>
        <v>34.457419884160622</v>
      </c>
    </row>
    <row r="35" spans="1:19" ht="18" customHeight="1">
      <c r="A35" s="433">
        <v>34</v>
      </c>
      <c r="B35" s="423" t="str">
        <f t="shared" ca="1" si="0"/>
        <v>RBS</v>
      </c>
      <c r="C35" s="416">
        <f ca="1">0.2*10000*INDIRECT("'Summary - "&amp;$B$2&amp;"'!"&amp;C$1&amp;$A35)/'Interactive Heatmap'!C$51</f>
        <v>64.84054905586359</v>
      </c>
      <c r="D35" s="418">
        <f t="shared" ca="1" si="1"/>
        <v>69.643239945018735</v>
      </c>
      <c r="E35" s="414">
        <f ca="1">10000*INDIRECT("'Summary - "&amp;$B$2&amp;"'!"&amp;E$1&amp;$A35)/'Interactive Heatmap'!E$51</f>
        <v>404.84687785334756</v>
      </c>
      <c r="F35" s="414">
        <f ca="1">10000*INDIRECT("'Summary - "&amp;$B$2&amp;"'!"&amp;F$1&amp;$A35)/'Interactive Heatmap'!F$51</f>
        <v>445.15883071295644</v>
      </c>
      <c r="G35" s="415">
        <f ca="1">10000*INDIRECT("'Summary - "&amp;$B$2&amp;"'!"&amp;G$1&amp;$A35)/'Interactive Heatmap'!G$51</f>
        <v>194.64289060897713</v>
      </c>
      <c r="H35" s="418">
        <f t="shared" ca="1" si="2"/>
        <v>65.249126554233939</v>
      </c>
      <c r="I35" s="414">
        <f ca="1">10000*INDIRECT("'Summary - "&amp;$B$2&amp;"'!"&amp;I$1&amp;$A35)/'Interactive Heatmap'!I$51</f>
        <v>631.51801087142223</v>
      </c>
      <c r="J35" s="414">
        <f ca="1">10000*INDIRECT("'Summary - "&amp;$B$2&amp;"'!"&amp;J$1&amp;$A35)/'Interactive Heatmap'!J$51</f>
        <v>8.8607576541452104</v>
      </c>
      <c r="K35" s="415">
        <f ca="1">10000*INDIRECT("'Summary - "&amp;$B$2&amp;"'!"&amp;K$1&amp;$A35)/'Interactive Heatmap'!K$51</f>
        <v>338.35812978794155</v>
      </c>
      <c r="L35" s="418">
        <f t="shared" ca="1" si="3"/>
        <v>98.928112562019408</v>
      </c>
      <c r="M35" s="414">
        <f ca="1">10000*INDIRECT("'Summary - "&amp;$B$2&amp;"'!"&amp;M$1&amp;$A35)/'Interactive Heatmap'!M$51</f>
        <v>1034.2327000575274</v>
      </c>
      <c r="N35" s="414">
        <f ca="1">10000*INDIRECT("'Summary - "&amp;$B$2&amp;"'!"&amp;N$1&amp;$A35)/'Interactive Heatmap'!N$51</f>
        <v>144.76650126413207</v>
      </c>
      <c r="O35" s="415">
        <f ca="1">10000*INDIRECT("'Summary - "&amp;$B$2&amp;"'!"&amp;O$1&amp;$A35)/'Interactive Heatmap'!O$51</f>
        <v>304.92248710863169</v>
      </c>
      <c r="P35" s="417">
        <f t="shared" ca="1" si="4"/>
        <v>41.435971147098208</v>
      </c>
      <c r="Q35" s="414">
        <f ca="1">10000*INDIRECT("'Summary - "&amp;$B$2&amp;"'!"&amp;Q$1&amp;$A35)/'Interactive Heatmap'!Q$51</f>
        <v>214.98659892888244</v>
      </c>
      <c r="R35" s="416">
        <f ca="1">10000*INDIRECT("'Summary - "&amp;$B$2&amp;"'!"&amp;R$1&amp;$A35)/'Interactive Heatmap'!R$51</f>
        <v>199.37311254209962</v>
      </c>
      <c r="S35" s="442">
        <f t="shared" ca="1" si="5"/>
        <v>68.019399852846774</v>
      </c>
    </row>
    <row r="36" spans="1:19" ht="18" customHeight="1">
      <c r="A36" s="433">
        <v>35</v>
      </c>
      <c r="B36" s="423" t="str">
        <f t="shared" ca="1" si="0"/>
        <v>Sabadell</v>
      </c>
      <c r="C36" s="416">
        <f ca="1">0.2*10000*INDIRECT("'Summary - "&amp;$B$2&amp;"'!"&amp;C$1&amp;$A36)/'Interactive Heatmap'!C$51</f>
        <v>17.490197601036478</v>
      </c>
      <c r="D36" s="418">
        <f t="shared" ca="1" si="1"/>
        <v>9.1448799706775006</v>
      </c>
      <c r="E36" s="414">
        <f ca="1">10000*INDIRECT("'Summary - "&amp;$B$2&amp;"'!"&amp;E$1&amp;$A36)/'Interactive Heatmap'!E$51</f>
        <v>25.846704270723645</v>
      </c>
      <c r="F36" s="414">
        <f ca="1">10000*INDIRECT("'Summary - "&amp;$B$2&amp;"'!"&amp;F$1&amp;$A36)/'Interactive Heatmap'!F$51</f>
        <v>42.950793186663837</v>
      </c>
      <c r="G36" s="415">
        <f ca="1">10000*INDIRECT("'Summary - "&amp;$B$2&amp;"'!"&amp;G$1&amp;$A36)/'Interactive Heatmap'!G$51</f>
        <v>68.375702102775037</v>
      </c>
      <c r="H36" s="418">
        <f t="shared" ca="1" si="2"/>
        <v>2.2228607778563161</v>
      </c>
      <c r="I36" s="414">
        <f ca="1">10000*INDIRECT("'Summary - "&amp;$B$2&amp;"'!"&amp;I$1&amp;$A36)/'Interactive Heatmap'!I$51</f>
        <v>2.8615972394701665</v>
      </c>
      <c r="J36" s="414">
        <f ca="1">10000*INDIRECT("'Summary - "&amp;$B$2&amp;"'!"&amp;J$1&amp;$A36)/'Interactive Heatmap'!J$51</f>
        <v>20.886318725739191</v>
      </c>
      <c r="K36" s="415">
        <f ca="1">10000*INDIRECT("'Summary - "&amp;$B$2&amp;"'!"&amp;K$1&amp;$A36)/'Interactive Heatmap'!K$51</f>
        <v>9.5949957026353854</v>
      </c>
      <c r="L36" s="418">
        <f t="shared" ca="1" si="3"/>
        <v>2.453462959969066</v>
      </c>
      <c r="M36" s="414">
        <f ca="1">10000*INDIRECT("'Summary - "&amp;$B$2&amp;"'!"&amp;M$1&amp;$A36)/'Interactive Heatmap'!M$51</f>
        <v>4.5558307292124915</v>
      </c>
      <c r="N36" s="414">
        <f ca="1">10000*INDIRECT("'Summary - "&amp;$B$2&amp;"'!"&amp;N$1&amp;$A36)/'Interactive Heatmap'!N$51</f>
        <v>17.814150684921888</v>
      </c>
      <c r="O36" s="415">
        <f ca="1">10000*INDIRECT("'Summary - "&amp;$B$2&amp;"'!"&amp;O$1&amp;$A36)/'Interactive Heatmap'!O$51</f>
        <v>14.431962985401617</v>
      </c>
      <c r="P36" s="417">
        <f t="shared" ca="1" si="4"/>
        <v>10.763730673725204</v>
      </c>
      <c r="Q36" s="414">
        <f ca="1">10000*INDIRECT("'Summary - "&amp;$B$2&amp;"'!"&amp;Q$1&amp;$A36)/'Interactive Heatmap'!Q$51</f>
        <v>47.816937699125461</v>
      </c>
      <c r="R36" s="416">
        <f ca="1">10000*INDIRECT("'Summary - "&amp;$B$2&amp;"'!"&amp;R$1&amp;$A36)/'Interactive Heatmap'!R$51</f>
        <v>59.820369038126579</v>
      </c>
      <c r="S36" s="442">
        <f t="shared" ca="1" si="5"/>
        <v>8.4150263966529142</v>
      </c>
    </row>
    <row r="37" spans="1:19" ht="18" customHeight="1">
      <c r="A37" s="433">
        <v>36</v>
      </c>
      <c r="B37" s="423" t="str">
        <f t="shared" ca="1" si="0"/>
        <v>Santander</v>
      </c>
      <c r="C37" s="416">
        <f ca="1">0.2*10000*INDIRECT("'Summary - "&amp;$B$2&amp;"'!"&amp;C$1&amp;$A37)/'Interactive Heatmap'!C$51</f>
        <v>112.19382944058765</v>
      </c>
      <c r="D37" s="418">
        <f t="shared" ca="1" si="1"/>
        <v>92.020802577240488</v>
      </c>
      <c r="E37" s="414">
        <f ca="1">10000*INDIRECT("'Summary - "&amp;$B$2&amp;"'!"&amp;E$1&amp;$A37)/'Interactive Heatmap'!E$51</f>
        <v>300.29900097018498</v>
      </c>
      <c r="F37" s="414">
        <f ca="1">10000*INDIRECT("'Summary - "&amp;$B$2&amp;"'!"&amp;F$1&amp;$A37)/'Interactive Heatmap'!F$51</f>
        <v>436.79170815868912</v>
      </c>
      <c r="G37" s="415">
        <f ca="1">10000*INDIRECT("'Summary - "&amp;$B$2&amp;"'!"&amp;G$1&amp;$A37)/'Interactive Heatmap'!G$51</f>
        <v>643.22132952973334</v>
      </c>
      <c r="H37" s="418">
        <f t="shared" ca="1" si="2"/>
        <v>51.18737199281199</v>
      </c>
      <c r="I37" s="414">
        <f ca="1">10000*INDIRECT("'Summary - "&amp;$B$2&amp;"'!"&amp;I$1&amp;$A37)/'Interactive Heatmap'!I$51</f>
        <v>151.7055550817457</v>
      </c>
      <c r="J37" s="414">
        <f ca="1">10000*INDIRECT("'Summary - "&amp;$B$2&amp;"'!"&amp;J$1&amp;$A37)/'Interactive Heatmap'!J$51</f>
        <v>345.90539955214678</v>
      </c>
      <c r="K37" s="415">
        <f ca="1">10000*INDIRECT("'Summary - "&amp;$B$2&amp;"'!"&amp;K$1&amp;$A37)/'Interactive Heatmap'!K$51</f>
        <v>270.19962525828731</v>
      </c>
      <c r="L37" s="418">
        <f t="shared" ca="1" si="3"/>
        <v>32.517581156049566</v>
      </c>
      <c r="M37" s="414">
        <f ca="1">10000*INDIRECT("'Summary - "&amp;$B$2&amp;"'!"&amp;M$1&amp;$A37)/'Interactive Heatmap'!M$51</f>
        <v>201.33043932517509</v>
      </c>
      <c r="N37" s="414">
        <f ca="1">10000*INDIRECT("'Summary - "&amp;$B$2&amp;"'!"&amp;N$1&amp;$A37)/'Interactive Heatmap'!N$51</f>
        <v>210.69963796766132</v>
      </c>
      <c r="O37" s="415">
        <f ca="1">10000*INDIRECT("'Summary - "&amp;$B$2&amp;"'!"&amp;O$1&amp;$A37)/'Interactive Heatmap'!O$51</f>
        <v>75.733640047907116</v>
      </c>
      <c r="P37" s="417">
        <f t="shared" ca="1" si="4"/>
        <v>180.03339542524535</v>
      </c>
      <c r="Q37" s="414">
        <f ca="1">10000*INDIRECT("'Summary - "&amp;$B$2&amp;"'!"&amp;Q$1&amp;$A37)/'Interactive Heatmap'!Q$51</f>
        <v>872.55082189080349</v>
      </c>
      <c r="R37" s="416">
        <f ca="1">10000*INDIRECT("'Summary - "&amp;$B$2&amp;"'!"&amp;R$1&amp;$A37)/'Interactive Heatmap'!R$51</f>
        <v>927.78313236164979</v>
      </c>
      <c r="S37" s="442">
        <f t="shared" ca="1" si="5"/>
        <v>93.590596118387012</v>
      </c>
    </row>
    <row r="38" spans="1:19" ht="18" customHeight="1">
      <c r="A38" s="433">
        <v>37</v>
      </c>
      <c r="B38" s="423" t="str">
        <f t="shared" ca="1" si="0"/>
        <v>SEB</v>
      </c>
      <c r="C38" s="416">
        <f ca="1">0.2*10000*INDIRECT("'Summary - "&amp;$B$2&amp;"'!"&amp;C$1&amp;$A38)/'Interactive Heatmap'!C$51</f>
        <v>21.432275278315348</v>
      </c>
      <c r="D38" s="418">
        <f t="shared" ca="1" si="1"/>
        <v>25.713780099819125</v>
      </c>
      <c r="E38" s="414">
        <f ca="1">10000*INDIRECT("'Summary - "&amp;$B$2&amp;"'!"&amp;E$1&amp;$A38)/'Interactive Heatmap'!E$51</f>
        <v>78.620740091045874</v>
      </c>
      <c r="F38" s="414">
        <f ca="1">10000*INDIRECT("'Summary - "&amp;$B$2&amp;"'!"&amp;F$1&amp;$A38)/'Interactive Heatmap'!F$51</f>
        <v>112.94704093769596</v>
      </c>
      <c r="G38" s="415">
        <f ca="1">10000*INDIRECT("'Summary - "&amp;$B$2&amp;"'!"&amp;G$1&amp;$A38)/'Interactive Heatmap'!G$51</f>
        <v>194.13892046854508</v>
      </c>
      <c r="H38" s="418">
        <f t="shared" ca="1" si="2"/>
        <v>25.544038133619758</v>
      </c>
      <c r="I38" s="414">
        <f ca="1">10000*INDIRECT("'Summary - "&amp;$B$2&amp;"'!"&amp;I$1&amp;$A38)/'Interactive Heatmap'!I$51</f>
        <v>86.242953956237102</v>
      </c>
      <c r="J38" s="414">
        <f ca="1">10000*INDIRECT("'Summary - "&amp;$B$2&amp;"'!"&amp;J$1&amp;$A38)/'Interactive Heatmap'!J$51</f>
        <v>261.51552049545171</v>
      </c>
      <c r="K38" s="415">
        <f ca="1">10000*INDIRECT("'Summary - "&amp;$B$2&amp;"'!"&amp;K$1&amp;$A38)/'Interactive Heatmap'!K$51</f>
        <v>35.402097552607515</v>
      </c>
      <c r="L38" s="418">
        <f t="shared" ca="1" si="3"/>
        <v>17.477156153362227</v>
      </c>
      <c r="M38" s="414">
        <f ca="1">10000*INDIRECT("'Summary - "&amp;$B$2&amp;"'!"&amp;M$1&amp;$A38)/'Interactive Heatmap'!M$51</f>
        <v>85.486753900518892</v>
      </c>
      <c r="N38" s="414">
        <f ca="1">10000*INDIRECT("'Summary - "&amp;$B$2&amp;"'!"&amp;N$1&amp;$A38)/'Interactive Heatmap'!N$51</f>
        <v>161.99340873756506</v>
      </c>
      <c r="O38" s="415">
        <f ca="1">10000*INDIRECT("'Summary - "&amp;$B$2&amp;"'!"&amp;O$1&amp;$A38)/'Interactive Heatmap'!O$51</f>
        <v>14.677179662349431</v>
      </c>
      <c r="P38" s="417">
        <f t="shared" ca="1" si="4"/>
        <v>28.777284107518479</v>
      </c>
      <c r="Q38" s="414">
        <f ca="1">10000*INDIRECT("'Summary - "&amp;$B$2&amp;"'!"&amp;Q$1&amp;$A38)/'Interactive Heatmap'!Q$51</f>
        <v>96.623494210616556</v>
      </c>
      <c r="R38" s="416">
        <f ca="1">10000*INDIRECT("'Summary - "&amp;$B$2&amp;"'!"&amp;R$1&amp;$A38)/'Interactive Heatmap'!R$51</f>
        <v>191.14934686456823</v>
      </c>
      <c r="S38" s="442">
        <f t="shared" ca="1" si="5"/>
        <v>23.788906754526984</v>
      </c>
    </row>
    <row r="39" spans="1:19" ht="18" customHeight="1">
      <c r="A39" s="433">
        <v>38</v>
      </c>
      <c r="B39" s="423" t="str">
        <f t="shared" ca="1" si="0"/>
        <v>Societe Generale</v>
      </c>
      <c r="C39" s="416">
        <f ca="1">0.2*10000*INDIRECT("'Summary - "&amp;$B$2&amp;"'!"&amp;C$1&amp;$A39)/'Interactive Heatmap'!C$51</f>
        <v>98.18711090087811</v>
      </c>
      <c r="D39" s="418">
        <f t="shared" ca="1" si="1"/>
        <v>111.95116956832038</v>
      </c>
      <c r="E39" s="414">
        <f ca="1">10000*INDIRECT("'Summary - "&amp;$B$2&amp;"'!"&amp;E$1&amp;$A39)/'Interactive Heatmap'!E$51</f>
        <v>600.54896559745293</v>
      </c>
      <c r="F39" s="414">
        <f ca="1">10000*INDIRECT("'Summary - "&amp;$B$2&amp;"'!"&amp;F$1&amp;$A39)/'Interactive Heatmap'!F$51</f>
        <v>602.53453745204172</v>
      </c>
      <c r="G39" s="415">
        <f ca="1">10000*INDIRECT("'Summary - "&amp;$B$2&amp;"'!"&amp;G$1&amp;$A39)/'Interactive Heatmap'!G$51</f>
        <v>476.18404047531118</v>
      </c>
      <c r="H39" s="418">
        <f t="shared" ca="1" si="2"/>
        <v>131.5688070891207</v>
      </c>
      <c r="I39" s="414">
        <f ca="1">10000*INDIRECT("'Summary - "&amp;$B$2&amp;"'!"&amp;I$1&amp;$A39)/'Interactive Heatmap'!I$51</f>
        <v>434.27813063432507</v>
      </c>
      <c r="J39" s="414">
        <f ca="1">10000*INDIRECT("'Summary - "&amp;$B$2&amp;"'!"&amp;J$1&amp;$A39)/'Interactive Heatmap'!J$51</f>
        <v>886.45366839707071</v>
      </c>
      <c r="K39" s="415">
        <f ca="1">10000*INDIRECT("'Summary - "&amp;$B$2&amp;"'!"&amp;K$1&amp;$A39)/'Interactive Heatmap'!K$51</f>
        <v>652.80030730541455</v>
      </c>
      <c r="L39" s="418">
        <f t="shared" ca="1" si="3"/>
        <v>132.057485715697</v>
      </c>
      <c r="M39" s="414">
        <f ca="1">10000*INDIRECT("'Summary - "&amp;$B$2&amp;"'!"&amp;M$1&amp;$A39)/'Interactive Heatmap'!M$51</f>
        <v>698.69740575048525</v>
      </c>
      <c r="N39" s="414">
        <f ca="1">10000*INDIRECT("'Summary - "&amp;$B$2&amp;"'!"&amp;N$1&amp;$A39)/'Interactive Heatmap'!N$51</f>
        <v>917.61437738192058</v>
      </c>
      <c r="O39" s="415">
        <f ca="1">10000*INDIRECT("'Summary - "&amp;$B$2&amp;"'!"&amp;O$1&amp;$A39)/'Interactive Heatmap'!O$51</f>
        <v>364.55050260304898</v>
      </c>
      <c r="P39" s="417">
        <f t="shared" ca="1" si="4"/>
        <v>91.461140756351597</v>
      </c>
      <c r="Q39" s="414">
        <f ca="1">10000*INDIRECT("'Summary - "&amp;$B$2&amp;"'!"&amp;Q$1&amp;$A39)/'Interactive Heatmap'!Q$51</f>
        <v>456.95170410228138</v>
      </c>
      <c r="R39" s="416">
        <f ca="1">10000*INDIRECT("'Summary - "&amp;$B$2&amp;"'!"&amp;R$1&amp;$A39)/'Interactive Heatmap'!R$51</f>
        <v>457.65970346123459</v>
      </c>
      <c r="S39" s="442">
        <f t="shared" ca="1" si="5"/>
        <v>113.04514280607354</v>
      </c>
    </row>
    <row r="40" spans="1:19" ht="18" customHeight="1">
      <c r="A40" s="433">
        <v>39</v>
      </c>
      <c r="B40" s="423" t="str">
        <f t="shared" ca="1" si="0"/>
        <v>Standard Chartered</v>
      </c>
      <c r="C40" s="416">
        <f ca="1">0.2*10000*INDIRECT("'Summary - "&amp;$B$2&amp;"'!"&amp;C$1&amp;$A40)/'Interactive Heatmap'!C$51</f>
        <v>54.983088960317438</v>
      </c>
      <c r="D40" s="418">
        <f t="shared" ca="1" si="1"/>
        <v>71.821005244390207</v>
      </c>
      <c r="E40" s="414">
        <f ca="1">10000*INDIRECT("'Summary - "&amp;$B$2&amp;"'!"&amp;E$1&amp;$A40)/'Interactive Heatmap'!E$51</f>
        <v>415.42607716670017</v>
      </c>
      <c r="F40" s="414">
        <f ca="1">10000*INDIRECT("'Summary - "&amp;$B$2&amp;"'!"&amp;F$1&amp;$A40)/'Interactive Heatmap'!F$51</f>
        <v>456.46184553654132</v>
      </c>
      <c r="G40" s="415">
        <f ca="1">10000*INDIRECT("'Summary - "&amp;$B$2&amp;"'!"&amp;G$1&amp;$A40)/'Interactive Heatmap'!G$51</f>
        <v>205.42715596261158</v>
      </c>
      <c r="H40" s="418">
        <f t="shared" ca="1" si="2"/>
        <v>59.141797115636244</v>
      </c>
      <c r="I40" s="414">
        <f ca="1">10000*INDIRECT("'Summary - "&amp;$B$2&amp;"'!"&amp;I$1&amp;$A40)/'Interactive Heatmap'!I$51</f>
        <v>407.60809245972877</v>
      </c>
      <c r="J40" s="414">
        <f ca="1">10000*INDIRECT("'Summary - "&amp;$B$2&amp;"'!"&amp;J$1&amp;$A40)/'Interactive Heatmap'!J$51</f>
        <v>298.14552303745563</v>
      </c>
      <c r="K40" s="415">
        <f ca="1">10000*INDIRECT("'Summary - "&amp;$B$2&amp;"'!"&amp;K$1&amp;$A40)/'Interactive Heatmap'!K$51</f>
        <v>181.37334123735931</v>
      </c>
      <c r="L40" s="418">
        <f t="shared" ca="1" si="3"/>
        <v>59.488746324520477</v>
      </c>
      <c r="M40" s="414">
        <f ca="1">10000*INDIRECT("'Summary - "&amp;$B$2&amp;"'!"&amp;M$1&amp;$A40)/'Interactive Heatmap'!M$51</f>
        <v>239.68577082095479</v>
      </c>
      <c r="N40" s="414">
        <f ca="1">10000*INDIRECT("'Summary - "&amp;$B$2&amp;"'!"&amp;N$1&amp;$A40)/'Interactive Heatmap'!N$51</f>
        <v>527.85531461811229</v>
      </c>
      <c r="O40" s="415">
        <f ca="1">10000*INDIRECT("'Summary - "&amp;$B$2&amp;"'!"&amp;O$1&amp;$A40)/'Interactive Heatmap'!O$51</f>
        <v>124.79010942874007</v>
      </c>
      <c r="P40" s="417">
        <f t="shared" ca="1" si="4"/>
        <v>98.499324612378985</v>
      </c>
      <c r="Q40" s="414">
        <f ca="1">10000*INDIRECT("'Summary - "&amp;$B$2&amp;"'!"&amp;Q$1&amp;$A40)/'Interactive Heatmap'!Q$51</f>
        <v>433.94983760770884</v>
      </c>
      <c r="R40" s="416">
        <f ca="1">10000*INDIRECT("'Summary - "&amp;$B$2&amp;"'!"&amp;R$1&amp;$A40)/'Interactive Heatmap'!R$51</f>
        <v>551.04340851608106</v>
      </c>
      <c r="S40" s="442">
        <f t="shared" ca="1" si="5"/>
        <v>68.786792451448676</v>
      </c>
    </row>
    <row r="41" spans="1:19" ht="18" customHeight="1">
      <c r="A41" s="433">
        <v>40</v>
      </c>
      <c r="B41" s="423" t="str">
        <f t="shared" ca="1" si="0"/>
        <v>Swedbank</v>
      </c>
      <c r="C41" s="416">
        <f ca="1">0.2*10000*INDIRECT("'Summary - "&amp;$B$2&amp;"'!"&amp;C$1&amp;$A41)/'Interactive Heatmap'!C$51</f>
        <v>17.740985866054729</v>
      </c>
      <c r="D41" s="418">
        <f t="shared" ca="1" si="1"/>
        <v>23.465065356072458</v>
      </c>
      <c r="E41" s="414">
        <f ca="1">10000*INDIRECT("'Summary - "&amp;$B$2&amp;"'!"&amp;E$1&amp;$A41)/'Interactive Heatmap'!E$51</f>
        <v>75.192494300530498</v>
      </c>
      <c r="F41" s="414">
        <f ca="1">10000*INDIRECT("'Summary - "&amp;$B$2&amp;"'!"&amp;F$1&amp;$A41)/'Interactive Heatmap'!F$51</f>
        <v>38.334034780798504</v>
      </c>
      <c r="G41" s="415">
        <f ca="1">10000*INDIRECT("'Summary - "&amp;$B$2&amp;"'!"&amp;G$1&amp;$A41)/'Interactive Heatmap'!G$51</f>
        <v>238.44945125975784</v>
      </c>
      <c r="H41" s="418">
        <f t="shared" ca="1" si="2"/>
        <v>12.80672231247604</v>
      </c>
      <c r="I41" s="414">
        <f ca="1">10000*INDIRECT("'Summary - "&amp;$B$2&amp;"'!"&amp;I$1&amp;$A41)/'Interactive Heatmap'!I$51</f>
        <v>122.59641776655955</v>
      </c>
      <c r="J41" s="414">
        <f ca="1">10000*INDIRECT("'Summary - "&amp;$B$2&amp;"'!"&amp;J$1&amp;$A41)/'Interactive Heatmap'!J$51</f>
        <v>67.268127136445528</v>
      </c>
      <c r="K41" s="415">
        <f ca="1">10000*INDIRECT("'Summary - "&amp;$B$2&amp;"'!"&amp;K$1&amp;$A41)/'Interactive Heatmap'!K$51</f>
        <v>2.2362897841355367</v>
      </c>
      <c r="L41" s="418">
        <f t="shared" ca="1" si="3"/>
        <v>4.7199297826073128</v>
      </c>
      <c r="M41" s="414">
        <f ca="1">10000*INDIRECT("'Summary - "&amp;$B$2&amp;"'!"&amp;M$1&amp;$A41)/'Interactive Heatmap'!M$51</f>
        <v>32.925174225657372</v>
      </c>
      <c r="N41" s="414">
        <f ca="1">10000*INDIRECT("'Summary - "&amp;$B$2&amp;"'!"&amp;N$1&amp;$A41)/'Interactive Heatmap'!N$51</f>
        <v>36.52952505869434</v>
      </c>
      <c r="O41" s="415">
        <f ca="1">10000*INDIRECT("'Summary - "&amp;$B$2&amp;"'!"&amp;O$1&amp;$A41)/'Interactive Heatmap'!O$51</f>
        <v>1.3442474547579777</v>
      </c>
      <c r="P41" s="417">
        <f t="shared" ca="1" si="4"/>
        <v>5.6915228464902379</v>
      </c>
      <c r="Q41" s="414">
        <f ca="1">10000*INDIRECT("'Summary - "&amp;$B$2&amp;"'!"&amp;Q$1&amp;$A41)/'Interactive Heatmap'!Q$51</f>
        <v>17.656515862591057</v>
      </c>
      <c r="R41" s="416">
        <f ca="1">10000*INDIRECT("'Summary - "&amp;$B$2&amp;"'!"&amp;R$1&amp;$A41)/'Interactive Heatmap'!R$51</f>
        <v>39.25871260231132</v>
      </c>
      <c r="S41" s="442">
        <f t="shared" ca="1" si="5"/>
        <v>12.884845232740156</v>
      </c>
    </row>
    <row r="42" spans="1:19" ht="18" customHeight="1">
      <c r="A42" s="433">
        <v>41</v>
      </c>
      <c r="B42" s="423" t="str">
        <f t="shared" ca="1" si="0"/>
        <v>Unicredit</v>
      </c>
      <c r="C42" s="416">
        <f ca="1">0.2*10000*INDIRECT("'Summary - "&amp;$B$2&amp;"'!"&amp;C$1&amp;$A42)/'Interactive Heatmap'!C$51</f>
        <v>77.966117111033242</v>
      </c>
      <c r="D42" s="418">
        <f t="shared" ca="1" si="1"/>
        <v>88.324591511843749</v>
      </c>
      <c r="E42" s="414">
        <f ca="1">10000*INDIRECT("'Summary - "&amp;$B$2&amp;"'!"&amp;E$1&amp;$A42)/'Interactive Heatmap'!E$51</f>
        <v>445.08229521259932</v>
      </c>
      <c r="F42" s="414">
        <f ca="1">10000*INDIRECT("'Summary - "&amp;$B$2&amp;"'!"&amp;F$1&amp;$A42)/'Interactive Heatmap'!F$51</f>
        <v>574.24457204174337</v>
      </c>
      <c r="G42" s="415">
        <f ca="1">10000*INDIRECT("'Summary - "&amp;$B$2&amp;"'!"&amp;G$1&amp;$A42)/'Interactive Heatmap'!G$51</f>
        <v>305.54200542331358</v>
      </c>
      <c r="H42" s="418">
        <f t="shared" ca="1" si="2"/>
        <v>46.596406964466432</v>
      </c>
      <c r="I42" s="414">
        <f ca="1">10000*INDIRECT("'Summary - "&amp;$B$2&amp;"'!"&amp;I$1&amp;$A42)/'Interactive Heatmap'!I$51</f>
        <v>198.41168270022663</v>
      </c>
      <c r="J42" s="414">
        <f ca="1">10000*INDIRECT("'Summary - "&amp;$B$2&amp;"'!"&amp;J$1&amp;$A42)/'Interactive Heatmap'!J$51</f>
        <v>161.10546032797961</v>
      </c>
      <c r="K42" s="415">
        <f ca="1">10000*INDIRECT("'Summary - "&amp;$B$2&amp;"'!"&amp;K$1&amp;$A42)/'Interactive Heatmap'!K$51</f>
        <v>339.42896143879022</v>
      </c>
      <c r="L42" s="418">
        <f t="shared" ca="1" si="3"/>
        <v>57.654917052397835</v>
      </c>
      <c r="M42" s="414">
        <f ca="1">10000*INDIRECT("'Summary - "&amp;$B$2&amp;"'!"&amp;M$1&amp;$A42)/'Interactive Heatmap'!M$51</f>
        <v>98.625454299594949</v>
      </c>
      <c r="N42" s="414">
        <f ca="1">10000*INDIRECT("'Summary - "&amp;$B$2&amp;"'!"&amp;N$1&amp;$A42)/'Interactive Heatmap'!N$51</f>
        <v>540.93177432083871</v>
      </c>
      <c r="O42" s="415">
        <f ca="1">10000*INDIRECT("'Summary - "&amp;$B$2&amp;"'!"&amp;O$1&amp;$A42)/'Interactive Heatmap'!O$51</f>
        <v>225.26652716553397</v>
      </c>
      <c r="P42" s="417">
        <f t="shared" ca="1" si="4"/>
        <v>84.464079036976827</v>
      </c>
      <c r="Q42" s="414">
        <f ca="1">10000*INDIRECT("'Summary - "&amp;$B$2&amp;"'!"&amp;Q$1&amp;$A42)/'Interactive Heatmap'!Q$51</f>
        <v>432.77769980933681</v>
      </c>
      <c r="R42" s="416">
        <f ca="1">10000*INDIRECT("'Summary - "&amp;$B$2&amp;"'!"&amp;R$1&amp;$A42)/'Interactive Heatmap'!R$51</f>
        <v>411.86309056043137</v>
      </c>
      <c r="S42" s="442">
        <f t="shared" ca="1" si="5"/>
        <v>71.001222335343613</v>
      </c>
    </row>
    <row r="43" spans="1:19" ht="18" customHeight="1">
      <c r="A43" s="433">
        <v>42</v>
      </c>
      <c r="B43" s="423">
        <f t="shared" ca="1" si="0"/>
        <v>0</v>
      </c>
      <c r="C43" s="416">
        <f ca="1">0.2*10000*INDIRECT("'Summary - "&amp;$B$2&amp;"'!"&amp;C$1&amp;$A43)/'Interactive Heatmap'!C$51</f>
        <v>0</v>
      </c>
      <c r="D43" s="418">
        <f t="shared" ca="1" si="1"/>
        <v>0</v>
      </c>
      <c r="E43" s="414">
        <f ca="1">10000*INDIRECT("'Summary - "&amp;$B$2&amp;"'!"&amp;E$1&amp;$A43)/'Interactive Heatmap'!E$51</f>
        <v>0</v>
      </c>
      <c r="F43" s="414">
        <f ca="1">10000*INDIRECT("'Summary - "&amp;$B$2&amp;"'!"&amp;F$1&amp;$A43)/'Interactive Heatmap'!F$51</f>
        <v>0</v>
      </c>
      <c r="G43" s="415">
        <f ca="1">10000*INDIRECT("'Summary - "&amp;$B$2&amp;"'!"&amp;G$1&amp;$A43)/'Interactive Heatmap'!G$51</f>
        <v>0</v>
      </c>
      <c r="H43" s="418">
        <f t="shared" ca="1" si="2"/>
        <v>0</v>
      </c>
      <c r="I43" s="414">
        <f ca="1">10000*INDIRECT("'Summary - "&amp;$B$2&amp;"'!"&amp;I$1&amp;$A43)/'Interactive Heatmap'!I$51</f>
        <v>0</v>
      </c>
      <c r="J43" s="414">
        <f ca="1">10000*INDIRECT("'Summary - "&amp;$B$2&amp;"'!"&amp;J$1&amp;$A43)/'Interactive Heatmap'!J$51</f>
        <v>0</v>
      </c>
      <c r="K43" s="415">
        <f ca="1">10000*INDIRECT("'Summary - "&amp;$B$2&amp;"'!"&amp;K$1&amp;$A43)/'Interactive Heatmap'!K$51</f>
        <v>0</v>
      </c>
      <c r="L43" s="418">
        <f t="shared" ca="1" si="3"/>
        <v>0</v>
      </c>
      <c r="M43" s="414">
        <f ca="1">10000*INDIRECT("'Summary - "&amp;$B$2&amp;"'!"&amp;M$1&amp;$A43)/'Interactive Heatmap'!M$51</f>
        <v>0</v>
      </c>
      <c r="N43" s="414">
        <f ca="1">10000*INDIRECT("'Summary - "&amp;$B$2&amp;"'!"&amp;N$1&amp;$A43)/'Interactive Heatmap'!N$51</f>
        <v>0</v>
      </c>
      <c r="O43" s="415">
        <f ca="1">10000*INDIRECT("'Summary - "&amp;$B$2&amp;"'!"&amp;O$1&amp;$A43)/'Interactive Heatmap'!O$51</f>
        <v>0</v>
      </c>
      <c r="P43" s="417">
        <f t="shared" ca="1" si="4"/>
        <v>0</v>
      </c>
      <c r="Q43" s="414">
        <f ca="1">10000*INDIRECT("'Summary - "&amp;$B$2&amp;"'!"&amp;Q$1&amp;$A43)/'Interactive Heatmap'!Q$51</f>
        <v>0</v>
      </c>
      <c r="R43" s="416">
        <f ca="1">10000*INDIRECT("'Summary - "&amp;$B$2&amp;"'!"&amp;R$1&amp;$A43)/'Interactive Heatmap'!R$51</f>
        <v>0</v>
      </c>
      <c r="S43" s="442">
        <f t="shared" ca="1" si="5"/>
        <v>0</v>
      </c>
    </row>
    <row r="44" spans="1:19" ht="18" customHeight="1" thickBot="1">
      <c r="A44" s="433">
        <v>43</v>
      </c>
      <c r="B44" s="434">
        <f t="shared" ca="1" si="0"/>
        <v>0</v>
      </c>
      <c r="C44" s="435">
        <f ca="1">0.2*10000*INDIRECT("'Summary - "&amp;$B$2&amp;"'!"&amp;C$1&amp;$A44)/'Interactive Heatmap'!C$51</f>
        <v>0</v>
      </c>
      <c r="D44" s="436">
        <f t="shared" ca="1" si="1"/>
        <v>0</v>
      </c>
      <c r="E44" s="437">
        <f ca="1">10000*INDIRECT("'Summary - "&amp;$B$2&amp;"'!"&amp;E$1&amp;$A44)/'Interactive Heatmap'!E$51</f>
        <v>0</v>
      </c>
      <c r="F44" s="437">
        <f ca="1">10000*INDIRECT("'Summary - "&amp;$B$2&amp;"'!"&amp;F$1&amp;$A44)/'Interactive Heatmap'!F$51</f>
        <v>0</v>
      </c>
      <c r="G44" s="438">
        <f ca="1">10000*INDIRECT("'Summary - "&amp;$B$2&amp;"'!"&amp;G$1&amp;$A44)/'Interactive Heatmap'!G$51</f>
        <v>0</v>
      </c>
      <c r="H44" s="436">
        <f t="shared" ca="1" si="2"/>
        <v>0</v>
      </c>
      <c r="I44" s="437">
        <f ca="1">10000*INDIRECT("'Summary - "&amp;$B$2&amp;"'!"&amp;I$1&amp;$A44)/'Interactive Heatmap'!I$51</f>
        <v>0</v>
      </c>
      <c r="J44" s="437">
        <f ca="1">10000*INDIRECT("'Summary - "&amp;$B$2&amp;"'!"&amp;J$1&amp;$A44)/'Interactive Heatmap'!J$51</f>
        <v>0</v>
      </c>
      <c r="K44" s="438">
        <f ca="1">10000*INDIRECT("'Summary - "&amp;$B$2&amp;"'!"&amp;K$1&amp;$A44)/'Interactive Heatmap'!K$51</f>
        <v>0</v>
      </c>
      <c r="L44" s="436">
        <f t="shared" ca="1" si="3"/>
        <v>0</v>
      </c>
      <c r="M44" s="437">
        <f ca="1">10000*INDIRECT("'Summary - "&amp;$B$2&amp;"'!"&amp;M$1&amp;$A44)/'Interactive Heatmap'!M$51</f>
        <v>0</v>
      </c>
      <c r="N44" s="437">
        <f ca="1">10000*INDIRECT("'Summary - "&amp;$B$2&amp;"'!"&amp;N$1&amp;$A44)/'Interactive Heatmap'!N$51</f>
        <v>0</v>
      </c>
      <c r="O44" s="438">
        <f ca="1">10000*INDIRECT("'Summary - "&amp;$B$2&amp;"'!"&amp;O$1&amp;$A44)/'Interactive Heatmap'!O$51</f>
        <v>0</v>
      </c>
      <c r="P44" s="439">
        <f t="shared" ca="1" si="4"/>
        <v>0</v>
      </c>
      <c r="Q44" s="437">
        <f ca="1">10000*INDIRECT("'Summary - "&amp;$B$2&amp;"'!"&amp;Q$1&amp;$A44)/'Interactive Heatmap'!Q$51</f>
        <v>0</v>
      </c>
      <c r="R44" s="435">
        <f ca="1">10000*INDIRECT("'Summary - "&amp;$B$2&amp;"'!"&amp;R$1&amp;$A44)/'Interactive Heatmap'!R$51</f>
        <v>0</v>
      </c>
      <c r="S44" s="443">
        <f t="shared" ca="1" si="5"/>
        <v>0</v>
      </c>
    </row>
    <row r="45" spans="1:19" ht="15" customHeight="1"/>
    <row r="46" spans="1:19"/>
    <row r="47" spans="1:19"/>
    <row r="48" spans="1:19"/>
    <row r="49" spans="3:18"/>
    <row r="50" spans="3:18" hidden="1"/>
    <row r="51" spans="3:18" hidden="1">
      <c r="C51" s="413">
        <f ca="1">SUM(INDIRECT("'Summary - "&amp;$B$2&amp;"'!"&amp;C$1&amp;"7:"&amp;C$1&amp;"42"))</f>
        <v>24994791.832774576</v>
      </c>
      <c r="D51" s="413"/>
      <c r="E51" s="413">
        <f ca="1">SUM(INDIRECT("'Summary - "&amp;$B$2&amp;"'!"&amp;E$1&amp;"7:"&amp;E$1&amp;"42"))</f>
        <v>3005599.850609676</v>
      </c>
      <c r="F51" s="413">
        <f ca="1">SUM(INDIRECT("'Summary - "&amp;$B$2&amp;"'!"&amp;F$1&amp;"7:"&amp;F$1&amp;"42"))</f>
        <v>3377874.8366802079</v>
      </c>
      <c r="G51" s="413">
        <f ca="1">SUM(INDIRECT("'Summary - "&amp;$B$2&amp;"'!"&amp;G$1&amp;"7:"&amp;G$1&amp;"42"))</f>
        <v>4921711.3631121609</v>
      </c>
      <c r="H51" s="413"/>
      <c r="I51" s="413">
        <f ca="1">SUM(INDIRECT("'Summary - "&amp;$B$2&amp;"'!"&amp;I$1&amp;"7:"&amp;I$1&amp;"42"))</f>
        <v>657901365.9702059</v>
      </c>
      <c r="J51" s="413">
        <f ca="1">SUM(INDIRECT("'Summary - "&amp;$B$2&amp;"'!"&amp;J$1&amp;"7:"&amp;J$1&amp;"42"))</f>
        <v>27457015.739843071</v>
      </c>
      <c r="K51" s="413">
        <f ca="1">SUM(INDIRECT("'Summary - "&amp;$B$2&amp;"'!"&amp;K$1&amp;"7:"&amp;K$1&amp;"42"))</f>
        <v>1687025.2475000108</v>
      </c>
      <c r="L51" s="413"/>
      <c r="M51" s="413">
        <f ca="1">SUM(INDIRECT("'Summary - "&amp;$B$2&amp;"'!"&amp;M$1&amp;"7:"&amp;M$1&amp;"42"))</f>
        <v>221662322.42227334</v>
      </c>
      <c r="N51" s="413">
        <f ca="1">SUM(INDIRECT("'Summary - "&amp;$B$2&amp;"'!"&amp;N$1&amp;"7:"&amp;N$1&amp;"42"))</f>
        <v>853525.95635499817</v>
      </c>
      <c r="O51" s="413">
        <f ca="1">SUM(INDIRECT("'Summary - "&amp;$B$2&amp;"'!"&amp;O$1&amp;"7:"&amp;O$1&amp;"42"))</f>
        <v>173785.78385608329</v>
      </c>
      <c r="P51" s="413"/>
      <c r="Q51" s="413">
        <f ca="1">SUM(INDIRECT("'Summary - "&amp;$B$2&amp;"'!"&amp;Q$1&amp;"7:"&amp;Q$1&amp;"42"))</f>
        <v>10327042.126937196</v>
      </c>
      <c r="R51" s="413">
        <f ca="1">SUM(INDIRECT("'Summary - "&amp;$B$2&amp;"'!"&amp;R$1&amp;"7:"&amp;R$1&amp;"42"))</f>
        <v>8681642.2057498172</v>
      </c>
    </row>
    <row r="52" spans="3:18" hidden="1"/>
    <row r="53" spans="3:18" hidden="1">
      <c r="E53" s="440">
        <v>100000000000000</v>
      </c>
    </row>
    <row r="54" spans="3:18" hidden="1">
      <c r="C54">
        <v>2013</v>
      </c>
    </row>
    <row r="55" spans="3:18" hidden="1">
      <c r="C55">
        <v>2014</v>
      </c>
    </row>
    <row r="56" spans="3:18" hidden="1">
      <c r="C56">
        <v>2015</v>
      </c>
    </row>
    <row r="57" spans="3:18" hidden="1">
      <c r="C57">
        <v>2016</v>
      </c>
    </row>
    <row r="58" spans="3:18" hidden="1"/>
    <row r="59" spans="3:18" hidden="1"/>
    <row r="60" spans="3:18" hidden="1"/>
  </sheetData>
  <sheetProtection password="ED2F" sheet="1" objects="1" scenarios="1"/>
  <autoFilter ref="A7:S7">
    <sortState ref="A7:S43">
      <sortCondition ref="A6"/>
    </sortState>
  </autoFilter>
  <mergeCells count="4">
    <mergeCell ref="D6:G6"/>
    <mergeCell ref="P6:R6"/>
    <mergeCell ref="L6:O6"/>
    <mergeCell ref="H6:K6"/>
  </mergeCells>
  <conditionalFormatting sqref="E8:E44">
    <cfRule type="dataBar" priority="109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{AB74654E-851A-4B67-B5B4-89A5783B8F68}</x14:id>
        </ext>
      </extLst>
    </cfRule>
    <cfRule type="colorScale" priority="1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:F44">
    <cfRule type="dataBar" priority="111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{C6462999-F847-42B0-B315-6D32431F8C2D}</x14:id>
        </ext>
      </extLst>
    </cfRule>
    <cfRule type="colorScale" priority="1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8:G44">
    <cfRule type="dataBar" priority="113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{A4E59506-3D6C-432E-9D51-CD52A2B040F1}</x14:id>
        </ext>
      </extLst>
    </cfRule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8:C44">
    <cfRule type="dataBar" priority="115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{3B8730ED-5156-4130-9C77-B827F5D451F5}</x14:id>
        </ext>
      </extLst>
    </cfRule>
    <cfRule type="colorScale" priority="1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8:D44">
    <cfRule type="dataBar" priority="117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{1989538F-9C5D-44DD-BA98-8C24A1748BFC}</x14:id>
        </ext>
      </extLst>
    </cfRule>
    <cfRule type="colorScale" priority="1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8:H44">
    <cfRule type="dataBar" priority="119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{A33B223F-7FD3-4CBE-846D-F4CC9EF4BED3}</x14:id>
        </ext>
      </extLst>
    </cfRule>
    <cfRule type="colorScale" priority="1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8:I44">
    <cfRule type="dataBar" priority="121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{29BF1050-7C24-4420-AA1E-D9A1AFD13CA5}</x14:id>
        </ext>
      </extLst>
    </cfRule>
    <cfRule type="colorScale" priority="1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8:J44">
    <cfRule type="dataBar" priority="123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{7549B21C-17E1-4695-A278-68D91EB6E00A}</x14:id>
        </ext>
      </extLst>
    </cfRule>
    <cfRule type="colorScale" priority="1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8:K44">
    <cfRule type="dataBar" priority="125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{AB1900C4-D9ED-4AF6-89B1-D7693BC633D0}</x14:id>
        </ext>
      </extLst>
    </cfRule>
    <cfRule type="colorScale" priority="1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8:L44">
    <cfRule type="dataBar" priority="127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{FE8E3C55-D436-41A7-93CA-1E896F0BE70F}</x14:id>
        </ext>
      </extLst>
    </cfRule>
    <cfRule type="colorScale" priority="1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M8:M44">
    <cfRule type="dataBar" priority="129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{538E6015-8771-45DA-81D5-7CBF6F97F414}</x14:id>
        </ext>
      </extLst>
    </cfRule>
    <cfRule type="colorScale" priority="1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8:N44">
    <cfRule type="dataBar" priority="131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{48D7A356-7CAE-4B09-9734-C557EA619FF4}</x14:id>
        </ext>
      </extLst>
    </cfRule>
    <cfRule type="colorScale" priority="13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O8:O44">
    <cfRule type="dataBar" priority="133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{F6CB826C-C529-4683-A348-CCD1C84307F0}</x14:id>
        </ext>
      </extLst>
    </cfRule>
    <cfRule type="colorScale" priority="13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8:P44">
    <cfRule type="dataBar" priority="135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{4DF5DA8D-4F71-46E8-B5A3-767A6B94155B}</x14:id>
        </ext>
      </extLst>
    </cfRule>
    <cfRule type="colorScale" priority="13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Q8:Q44">
    <cfRule type="dataBar" priority="137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{B452962E-6996-4F24-B77E-61B516371674}</x14:id>
        </ext>
      </extLst>
    </cfRule>
    <cfRule type="colorScale" priority="1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8:R44">
    <cfRule type="dataBar" priority="139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{83DCC312-B2C2-4F37-81B3-245CD4492D36}</x14:id>
        </ext>
      </extLst>
    </cfRule>
    <cfRule type="colorScale" priority="1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8:S44">
    <cfRule type="dataBar" priority="141">
      <dataBar showValue="0">
        <cfvo type="min"/>
        <cfvo type="num" val="$E$53"/>
        <color rgb="FF638EC6"/>
      </dataBar>
      <extLst>
        <ext xmlns:x14="http://schemas.microsoft.com/office/spreadsheetml/2009/9/main" uri="{B025F937-C7B1-47D3-B67F-A62EFF666E3E}">
          <x14:id>{7FD53936-EADA-40E2-B26B-F3D4DE0C8EFC}</x14:id>
        </ext>
      </extLst>
    </cfRule>
    <cfRule type="colorScale" priority="1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1">
    <dataValidation type="list" allowBlank="1" showInputMessage="1" showErrorMessage="1" sqref="B2">
      <formula1>$C$54:$C$57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r:id="rId1"/>
  <headerFooter>
    <oddFooter>&amp;LEuropean Banking Authority&amp;REnd-2016 G-SII disclosure exercise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B74654E-851A-4B67-B5B4-89A5783B8F68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E8:E44</xm:sqref>
        </x14:conditionalFormatting>
        <x14:conditionalFormatting xmlns:xm="http://schemas.microsoft.com/office/excel/2006/main">
          <x14:cfRule type="dataBar" id="{C6462999-F847-42B0-B315-6D32431F8C2D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F8:F44</xm:sqref>
        </x14:conditionalFormatting>
        <x14:conditionalFormatting xmlns:xm="http://schemas.microsoft.com/office/excel/2006/main">
          <x14:cfRule type="dataBar" id="{A4E59506-3D6C-432E-9D51-CD52A2B040F1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G8:G44</xm:sqref>
        </x14:conditionalFormatting>
        <x14:conditionalFormatting xmlns:xm="http://schemas.microsoft.com/office/excel/2006/main">
          <x14:cfRule type="dataBar" id="{3B8730ED-5156-4130-9C77-B827F5D451F5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C8:C44</xm:sqref>
        </x14:conditionalFormatting>
        <x14:conditionalFormatting xmlns:xm="http://schemas.microsoft.com/office/excel/2006/main">
          <x14:cfRule type="dataBar" id="{1989538F-9C5D-44DD-BA98-8C24A1748BFC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D8:D44</xm:sqref>
        </x14:conditionalFormatting>
        <x14:conditionalFormatting xmlns:xm="http://schemas.microsoft.com/office/excel/2006/main">
          <x14:cfRule type="dataBar" id="{A33B223F-7FD3-4CBE-846D-F4CC9EF4BED3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H8:H44</xm:sqref>
        </x14:conditionalFormatting>
        <x14:conditionalFormatting xmlns:xm="http://schemas.microsoft.com/office/excel/2006/main">
          <x14:cfRule type="dataBar" id="{29BF1050-7C24-4420-AA1E-D9A1AFD13CA5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I8:I44</xm:sqref>
        </x14:conditionalFormatting>
        <x14:conditionalFormatting xmlns:xm="http://schemas.microsoft.com/office/excel/2006/main">
          <x14:cfRule type="dataBar" id="{7549B21C-17E1-4695-A278-68D91EB6E00A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J8:J44</xm:sqref>
        </x14:conditionalFormatting>
        <x14:conditionalFormatting xmlns:xm="http://schemas.microsoft.com/office/excel/2006/main">
          <x14:cfRule type="dataBar" id="{AB1900C4-D9ED-4AF6-89B1-D7693BC633D0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K8:K44</xm:sqref>
        </x14:conditionalFormatting>
        <x14:conditionalFormatting xmlns:xm="http://schemas.microsoft.com/office/excel/2006/main">
          <x14:cfRule type="dataBar" id="{FE8E3C55-D436-41A7-93CA-1E896F0BE70F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L8:L44</xm:sqref>
        </x14:conditionalFormatting>
        <x14:conditionalFormatting xmlns:xm="http://schemas.microsoft.com/office/excel/2006/main">
          <x14:cfRule type="dataBar" id="{538E6015-8771-45DA-81D5-7CBF6F97F414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M8:M44</xm:sqref>
        </x14:conditionalFormatting>
        <x14:conditionalFormatting xmlns:xm="http://schemas.microsoft.com/office/excel/2006/main">
          <x14:cfRule type="dataBar" id="{48D7A356-7CAE-4B09-9734-C557EA619FF4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N8:N44</xm:sqref>
        </x14:conditionalFormatting>
        <x14:conditionalFormatting xmlns:xm="http://schemas.microsoft.com/office/excel/2006/main">
          <x14:cfRule type="dataBar" id="{F6CB826C-C529-4683-A348-CCD1C84307F0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O8:O44</xm:sqref>
        </x14:conditionalFormatting>
        <x14:conditionalFormatting xmlns:xm="http://schemas.microsoft.com/office/excel/2006/main">
          <x14:cfRule type="dataBar" id="{4DF5DA8D-4F71-46E8-B5A3-767A6B94155B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P8:P44</xm:sqref>
        </x14:conditionalFormatting>
        <x14:conditionalFormatting xmlns:xm="http://schemas.microsoft.com/office/excel/2006/main">
          <x14:cfRule type="dataBar" id="{B452962E-6996-4F24-B77E-61B516371674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Q8:Q44</xm:sqref>
        </x14:conditionalFormatting>
        <x14:conditionalFormatting xmlns:xm="http://schemas.microsoft.com/office/excel/2006/main">
          <x14:cfRule type="dataBar" id="{83DCC312-B2C2-4F37-81B3-245CD4492D36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R8:R44</xm:sqref>
        </x14:conditionalFormatting>
        <x14:conditionalFormatting xmlns:xm="http://schemas.microsoft.com/office/excel/2006/main">
          <x14:cfRule type="dataBar" id="{7FD53936-EADA-40E2-B26B-F3D4DE0C8EFC}">
            <x14:dataBar minLength="0" maxLength="100" negativeBarColorSameAsPositive="1">
              <x14:cfvo type="autoMin"/>
              <x14:cfvo type="num">
                <xm:f>$E$53</xm:f>
              </x14:cfvo>
              <x14:axisColor rgb="FF000000"/>
            </x14:dataBar>
          </x14:cfRule>
          <xm:sqref>S8:S44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3" tint="-0.249977111117893"/>
  </sheetPr>
  <dimension ref="A1:BZ243"/>
  <sheetViews>
    <sheetView showGridLines="0" zoomScale="70" zoomScaleNormal="70" zoomScaleSheetLayoutView="40" workbookViewId="0">
      <pane xSplit="9" ySplit="6" topLeftCell="J7" activePane="bottomRight" state="frozen"/>
      <selection pane="topRight" activeCell="J1" sqref="J1"/>
      <selection pane="bottomLeft" activeCell="A7" sqref="A7"/>
      <selection pane="bottomRight" activeCell="Q27" sqref="Q27"/>
    </sheetView>
  </sheetViews>
  <sheetFormatPr defaultColWidth="0" defaultRowHeight="12.75"/>
  <cols>
    <col min="1" max="1" width="10.7109375" style="319" customWidth="1"/>
    <col min="2" max="3" width="10.7109375" style="286" customWidth="1"/>
    <col min="4" max="7" width="9.140625" style="286" customWidth="1"/>
    <col min="8" max="8" width="4.7109375" style="286" customWidth="1"/>
    <col min="9" max="9" width="9.140625" style="286" customWidth="1"/>
    <col min="10" max="42" width="16.7109375" style="203" customWidth="1"/>
    <col min="43" max="46" width="16.5703125" style="203" customWidth="1"/>
    <col min="47" max="78" width="9.140625" style="200" customWidth="1"/>
    <col min="79" max="16384" width="9.140625" style="200" hidden="1"/>
  </cols>
  <sheetData>
    <row r="1" spans="1:46">
      <c r="I1" s="321"/>
    </row>
    <row r="2" spans="1:46">
      <c r="I2" s="321"/>
    </row>
    <row r="3" spans="1:46">
      <c r="I3" s="321"/>
    </row>
    <row r="4" spans="1:46">
      <c r="I4" s="321"/>
      <c r="J4" s="203" t="s">
        <v>368</v>
      </c>
      <c r="K4" s="203" t="s">
        <v>331</v>
      </c>
      <c r="L4" s="203" t="s">
        <v>336</v>
      </c>
      <c r="M4" s="203" t="s">
        <v>337</v>
      </c>
      <c r="N4" s="203" t="s">
        <v>338</v>
      </c>
      <c r="O4" s="203" t="s">
        <v>339</v>
      </c>
      <c r="P4" s="203" t="s">
        <v>340</v>
      </c>
      <c r="Q4" s="203" t="s">
        <v>342</v>
      </c>
      <c r="R4" s="203" t="s">
        <v>382</v>
      </c>
      <c r="S4" s="203" t="s">
        <v>383</v>
      </c>
      <c r="T4" s="203" t="s">
        <v>384</v>
      </c>
      <c r="U4" s="203" t="s">
        <v>776</v>
      </c>
      <c r="V4" s="203" t="s">
        <v>381</v>
      </c>
      <c r="W4" s="203" t="s">
        <v>370</v>
      </c>
      <c r="X4" s="203" t="s">
        <v>343</v>
      </c>
      <c r="Y4" s="203" t="s">
        <v>372</v>
      </c>
      <c r="Z4" s="203" t="s">
        <v>344</v>
      </c>
      <c r="AA4" s="203" t="s">
        <v>345</v>
      </c>
      <c r="AB4" s="203" t="s">
        <v>369</v>
      </c>
      <c r="AC4" s="203" t="s">
        <v>333</v>
      </c>
      <c r="AD4" s="203" t="s">
        <v>334</v>
      </c>
      <c r="AE4" s="203" t="s">
        <v>346</v>
      </c>
      <c r="AF4" s="203" t="s">
        <v>347</v>
      </c>
      <c r="AG4" s="203" t="s">
        <v>348</v>
      </c>
      <c r="AH4" s="203" t="s">
        <v>332</v>
      </c>
      <c r="AI4" s="203" t="s">
        <v>371</v>
      </c>
      <c r="AJ4" s="203" t="s">
        <v>373</v>
      </c>
      <c r="AK4" s="203" t="s">
        <v>374</v>
      </c>
      <c r="AL4" s="203" t="s">
        <v>375</v>
      </c>
      <c r="AM4" s="203" t="s">
        <v>349</v>
      </c>
      <c r="AN4" s="203" t="s">
        <v>350</v>
      </c>
      <c r="AO4" s="203" t="s">
        <v>351</v>
      </c>
      <c r="AP4" s="203" t="s">
        <v>352</v>
      </c>
      <c r="AQ4" s="203" t="s">
        <v>353</v>
      </c>
      <c r="AR4" s="203" t="s">
        <v>335</v>
      </c>
    </row>
    <row r="5" spans="1:46" ht="13.5" thickBot="1">
      <c r="I5" s="321"/>
    </row>
    <row r="6" spans="1:46" s="201" customFormat="1" ht="20.25" customHeight="1" thickTop="1" thickBot="1">
      <c r="A6" s="287"/>
      <c r="B6" s="287"/>
      <c r="C6" s="287"/>
      <c r="D6" s="287"/>
      <c r="E6" s="287"/>
      <c r="F6" s="287"/>
      <c r="G6" s="287"/>
      <c r="H6" s="287"/>
      <c r="I6" s="322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</row>
    <row r="7" spans="1:46" ht="17.25" customHeight="1" thickTop="1">
      <c r="A7" s="319" t="s">
        <v>12</v>
      </c>
      <c r="B7" s="286" t="s">
        <v>194</v>
      </c>
      <c r="C7" s="286" t="s">
        <v>354</v>
      </c>
      <c r="D7" s="286" t="s">
        <v>34</v>
      </c>
      <c r="G7" s="286">
        <v>1001</v>
      </c>
      <c r="I7" s="321">
        <v>1001</v>
      </c>
      <c r="J7" s="203" t="s">
        <v>266</v>
      </c>
      <c r="K7" s="203" t="s">
        <v>1</v>
      </c>
      <c r="L7" s="203" t="s">
        <v>2</v>
      </c>
      <c r="M7" s="203" t="s">
        <v>2</v>
      </c>
      <c r="N7" s="203" t="s">
        <v>2</v>
      </c>
      <c r="O7" s="203" t="s">
        <v>2</v>
      </c>
      <c r="P7" s="203" t="s">
        <v>2</v>
      </c>
      <c r="Q7" s="203" t="s">
        <v>3</v>
      </c>
      <c r="R7" s="203" t="s">
        <v>4</v>
      </c>
      <c r="S7" s="203" t="s">
        <v>4</v>
      </c>
      <c r="T7" s="203" t="s">
        <v>4</v>
      </c>
      <c r="U7" s="203" t="s">
        <v>4</v>
      </c>
      <c r="V7" s="203" t="s">
        <v>4</v>
      </c>
      <c r="W7" s="203" t="s">
        <v>5</v>
      </c>
      <c r="X7" s="203" t="s">
        <v>5</v>
      </c>
      <c r="Y7" s="203" t="s">
        <v>5</v>
      </c>
      <c r="Z7" s="203" t="s">
        <v>5</v>
      </c>
      <c r="AA7" s="203" t="s">
        <v>5</v>
      </c>
      <c r="AB7" s="203" t="s">
        <v>5</v>
      </c>
      <c r="AC7" s="203" t="s">
        <v>6</v>
      </c>
      <c r="AD7" s="203" t="s">
        <v>6</v>
      </c>
      <c r="AE7" s="203" t="s">
        <v>7</v>
      </c>
      <c r="AF7" s="203" t="s">
        <v>7</v>
      </c>
      <c r="AG7" s="203" t="s">
        <v>7</v>
      </c>
      <c r="AH7" s="203" t="s">
        <v>8</v>
      </c>
      <c r="AI7" s="203" t="s">
        <v>9</v>
      </c>
      <c r="AJ7" s="203" t="s">
        <v>9</v>
      </c>
      <c r="AK7" s="203" t="s">
        <v>9</v>
      </c>
      <c r="AL7" s="203" t="s">
        <v>9</v>
      </c>
      <c r="AM7" s="203" t="s">
        <v>744</v>
      </c>
      <c r="AN7" s="203" t="s">
        <v>744</v>
      </c>
      <c r="AO7" s="203" t="s">
        <v>744</v>
      </c>
      <c r="AP7" s="203" t="s">
        <v>744</v>
      </c>
      <c r="AQ7" s="203" t="s">
        <v>744</v>
      </c>
      <c r="AR7" s="203" t="s">
        <v>744</v>
      </c>
    </row>
    <row r="8" spans="1:46">
      <c r="D8" s="286" t="s">
        <v>126</v>
      </c>
      <c r="G8" s="286">
        <v>1002</v>
      </c>
      <c r="I8" s="321">
        <v>1002</v>
      </c>
      <c r="J8" s="203" t="s">
        <v>265</v>
      </c>
      <c r="K8" s="203" t="s">
        <v>275</v>
      </c>
      <c r="L8" s="203" t="s">
        <v>793</v>
      </c>
      <c r="M8" s="203" t="s">
        <v>300</v>
      </c>
      <c r="N8" s="203" t="s">
        <v>794</v>
      </c>
      <c r="O8" s="203" t="s">
        <v>795</v>
      </c>
      <c r="P8" s="203" t="s">
        <v>307</v>
      </c>
      <c r="Q8" s="203" t="s">
        <v>716</v>
      </c>
      <c r="R8" s="203" t="s">
        <v>252</v>
      </c>
      <c r="S8" s="203" t="s">
        <v>780</v>
      </c>
      <c r="T8" s="203" t="s">
        <v>779</v>
      </c>
      <c r="U8" s="203" t="s">
        <v>778</v>
      </c>
      <c r="V8" s="203" t="s">
        <v>287</v>
      </c>
      <c r="W8" s="203" t="s">
        <v>377</v>
      </c>
      <c r="X8" s="203" t="s">
        <v>256</v>
      </c>
      <c r="Y8" s="203" t="s">
        <v>378</v>
      </c>
      <c r="Z8" s="203" t="s">
        <v>355</v>
      </c>
      <c r="AA8" s="203" t="s">
        <v>356</v>
      </c>
      <c r="AB8" s="203" t="s">
        <v>376</v>
      </c>
      <c r="AC8" s="203" t="s">
        <v>777</v>
      </c>
      <c r="AD8" s="203" t="s">
        <v>296</v>
      </c>
      <c r="AE8" s="203" t="s">
        <v>757</v>
      </c>
      <c r="AF8" s="203" t="s">
        <v>272</v>
      </c>
      <c r="AG8" s="203" t="s">
        <v>284</v>
      </c>
      <c r="AH8" s="203" t="s">
        <v>745</v>
      </c>
      <c r="AI8" s="203" t="s">
        <v>268</v>
      </c>
      <c r="AJ8" s="203" t="s">
        <v>282</v>
      </c>
      <c r="AK8" s="203" t="s">
        <v>289</v>
      </c>
      <c r="AL8" s="203" t="s">
        <v>294</v>
      </c>
      <c r="AM8" s="203" t="s">
        <v>249</v>
      </c>
      <c r="AN8" s="203" t="s">
        <v>270</v>
      </c>
      <c r="AO8" s="203" t="s">
        <v>278</v>
      </c>
      <c r="AP8" s="203" t="s">
        <v>280</v>
      </c>
      <c r="AQ8" s="203" t="s">
        <v>286</v>
      </c>
      <c r="AR8" s="203" t="s">
        <v>746</v>
      </c>
    </row>
    <row r="9" spans="1:46">
      <c r="B9" s="320"/>
      <c r="D9" s="286" t="s">
        <v>236</v>
      </c>
      <c r="G9" s="286">
        <v>1003</v>
      </c>
      <c r="I9" s="321">
        <v>1003</v>
      </c>
      <c r="J9" s="203">
        <v>42735</v>
      </c>
      <c r="K9" s="203">
        <v>42735</v>
      </c>
      <c r="L9" s="203">
        <v>42735</v>
      </c>
      <c r="M9" s="203">
        <v>42735</v>
      </c>
      <c r="N9" s="203">
        <v>42735</v>
      </c>
      <c r="O9" s="203">
        <v>42735</v>
      </c>
      <c r="P9" s="203">
        <v>42735</v>
      </c>
      <c r="Q9" s="203">
        <v>42735</v>
      </c>
      <c r="R9" s="203">
        <v>42735</v>
      </c>
      <c r="S9" s="203">
        <v>42735</v>
      </c>
      <c r="T9" s="203">
        <v>42735</v>
      </c>
      <c r="U9" s="203">
        <v>42735</v>
      </c>
      <c r="V9" s="203">
        <v>42735</v>
      </c>
      <c r="W9" s="203">
        <v>42735</v>
      </c>
      <c r="X9" s="203">
        <v>42735</v>
      </c>
      <c r="Y9" s="203">
        <v>42735</v>
      </c>
      <c r="Z9" s="203">
        <v>42735</v>
      </c>
      <c r="AA9" s="203">
        <v>42735</v>
      </c>
      <c r="AB9" s="203">
        <v>42735</v>
      </c>
      <c r="AC9" s="203">
        <v>42735</v>
      </c>
      <c r="AD9" s="203">
        <v>42735</v>
      </c>
      <c r="AE9" s="203">
        <v>42735</v>
      </c>
      <c r="AF9" s="203">
        <v>42735</v>
      </c>
      <c r="AG9" s="203">
        <v>42735</v>
      </c>
      <c r="AH9" s="203">
        <v>42735</v>
      </c>
      <c r="AI9" s="203">
        <v>42735</v>
      </c>
      <c r="AJ9" s="203">
        <v>42735</v>
      </c>
      <c r="AK9" s="203">
        <v>42735</v>
      </c>
      <c r="AL9" s="203">
        <v>42735</v>
      </c>
      <c r="AM9" s="203">
        <v>42735</v>
      </c>
      <c r="AN9" s="203">
        <v>42735</v>
      </c>
      <c r="AO9" s="203">
        <v>42735</v>
      </c>
      <c r="AP9" s="203">
        <v>42735</v>
      </c>
      <c r="AQ9" s="203">
        <v>42735</v>
      </c>
      <c r="AR9" s="203">
        <v>42735</v>
      </c>
    </row>
    <row r="10" spans="1:46">
      <c r="D10" s="286" t="s">
        <v>237</v>
      </c>
      <c r="G10" s="286">
        <v>1004</v>
      </c>
      <c r="I10" s="321">
        <v>1004</v>
      </c>
      <c r="J10" s="203" t="s">
        <v>0</v>
      </c>
      <c r="K10" s="203" t="s">
        <v>0</v>
      </c>
      <c r="L10" s="203" t="s">
        <v>0</v>
      </c>
      <c r="M10" s="203" t="s">
        <v>0</v>
      </c>
      <c r="N10" s="203" t="s">
        <v>0</v>
      </c>
      <c r="O10" s="203" t="s">
        <v>0</v>
      </c>
      <c r="P10" s="203" t="s">
        <v>0</v>
      </c>
      <c r="Q10" s="203" t="s">
        <v>717</v>
      </c>
      <c r="R10" s="203" t="s">
        <v>0</v>
      </c>
      <c r="S10" s="203" t="s">
        <v>0</v>
      </c>
      <c r="T10" s="203" t="s">
        <v>0</v>
      </c>
      <c r="U10" s="203" t="s">
        <v>0</v>
      </c>
      <c r="V10" s="203" t="s">
        <v>0</v>
      </c>
      <c r="W10" s="203" t="s">
        <v>0</v>
      </c>
      <c r="X10" s="203" t="s">
        <v>0</v>
      </c>
      <c r="Y10" s="203" t="s">
        <v>0</v>
      </c>
      <c r="Z10" s="203" t="s">
        <v>0</v>
      </c>
      <c r="AA10" s="203" t="s">
        <v>0</v>
      </c>
      <c r="AB10" s="203" t="s">
        <v>0</v>
      </c>
      <c r="AC10" s="203" t="s">
        <v>0</v>
      </c>
      <c r="AD10" s="203" t="s">
        <v>0</v>
      </c>
      <c r="AE10" s="203" t="s">
        <v>0</v>
      </c>
      <c r="AF10" s="203" t="s">
        <v>0</v>
      </c>
      <c r="AG10" s="203" t="s">
        <v>0</v>
      </c>
      <c r="AH10" s="203" t="s">
        <v>748</v>
      </c>
      <c r="AI10" s="203" t="s">
        <v>718</v>
      </c>
      <c r="AJ10" s="203" t="s">
        <v>0</v>
      </c>
      <c r="AK10" s="203" t="s">
        <v>718</v>
      </c>
      <c r="AL10" s="203" t="s">
        <v>718</v>
      </c>
      <c r="AM10" s="203" t="s">
        <v>747</v>
      </c>
      <c r="AN10" s="203" t="s">
        <v>749</v>
      </c>
      <c r="AO10" s="203" t="s">
        <v>747</v>
      </c>
      <c r="AP10" s="203" t="s">
        <v>747</v>
      </c>
      <c r="AQ10" s="203" t="s">
        <v>747</v>
      </c>
      <c r="AR10" s="203" t="s">
        <v>749</v>
      </c>
    </row>
    <row r="11" spans="1:46">
      <c r="D11" s="286" t="s">
        <v>238</v>
      </c>
      <c r="G11" s="286">
        <v>1005</v>
      </c>
      <c r="I11" s="321">
        <v>1005</v>
      </c>
      <c r="J11" s="203">
        <v>1</v>
      </c>
      <c r="K11" s="203">
        <v>1</v>
      </c>
      <c r="L11" s="203">
        <v>1</v>
      </c>
      <c r="M11" s="203">
        <v>1</v>
      </c>
      <c r="N11" s="203">
        <v>1</v>
      </c>
      <c r="O11" s="203">
        <v>1</v>
      </c>
      <c r="P11" s="203">
        <v>1</v>
      </c>
      <c r="Q11" s="203">
        <v>0.13450984599999999</v>
      </c>
      <c r="R11" s="203">
        <v>1</v>
      </c>
      <c r="S11" s="203">
        <v>1</v>
      </c>
      <c r="T11" s="203">
        <v>1</v>
      </c>
      <c r="U11" s="203">
        <v>1</v>
      </c>
      <c r="V11" s="203">
        <v>1</v>
      </c>
      <c r="W11" s="203">
        <v>1</v>
      </c>
      <c r="X11" s="203">
        <v>1</v>
      </c>
      <c r="Y11" s="203">
        <v>1</v>
      </c>
      <c r="Z11" s="203">
        <v>1</v>
      </c>
      <c r="AA11" s="203">
        <v>1</v>
      </c>
      <c r="AB11" s="203">
        <v>1</v>
      </c>
      <c r="AC11" s="203">
        <v>1</v>
      </c>
      <c r="AD11" s="203">
        <v>1</v>
      </c>
      <c r="AE11" s="203">
        <v>1</v>
      </c>
      <c r="AF11" s="203">
        <v>1</v>
      </c>
      <c r="AG11" s="203">
        <v>1</v>
      </c>
      <c r="AH11" s="203">
        <v>0.110055798</v>
      </c>
      <c r="AI11" s="203">
        <v>0.104684638</v>
      </c>
      <c r="AJ11" s="203">
        <v>1</v>
      </c>
      <c r="AK11" s="203">
        <v>0.104684638</v>
      </c>
      <c r="AL11" s="203">
        <v>0.104684638</v>
      </c>
      <c r="AM11" s="203">
        <v>1.167978696</v>
      </c>
      <c r="AN11" s="203">
        <v>0.94867659599999998</v>
      </c>
      <c r="AO11" s="203">
        <v>1.167978696</v>
      </c>
      <c r="AP11" s="203">
        <v>1.167978696</v>
      </c>
      <c r="AQ11" s="203">
        <v>1.167978696</v>
      </c>
      <c r="AR11" s="203">
        <v>0.94867659599999998</v>
      </c>
    </row>
    <row r="12" spans="1:46" ht="12.75" customHeight="1">
      <c r="D12" s="286" t="s">
        <v>239</v>
      </c>
      <c r="G12" s="286">
        <v>1006</v>
      </c>
      <c r="I12" s="321">
        <v>1006</v>
      </c>
      <c r="J12" s="203">
        <v>42852</v>
      </c>
      <c r="K12" s="203">
        <v>42854</v>
      </c>
      <c r="L12" s="203">
        <v>42860</v>
      </c>
      <c r="M12" s="203">
        <v>42860</v>
      </c>
      <c r="N12" s="203">
        <v>42860</v>
      </c>
      <c r="O12" s="203">
        <v>42879</v>
      </c>
      <c r="P12" s="203">
        <v>42859</v>
      </c>
      <c r="Q12" s="203">
        <v>42866</v>
      </c>
      <c r="R12" s="203">
        <v>42906</v>
      </c>
      <c r="S12" s="203">
        <v>42909</v>
      </c>
      <c r="T12" s="203">
        <v>42853</v>
      </c>
      <c r="U12" s="203">
        <v>42940</v>
      </c>
      <c r="V12" s="203">
        <v>42937</v>
      </c>
      <c r="W12" s="203">
        <v>42936</v>
      </c>
      <c r="X12" s="203">
        <v>42923</v>
      </c>
      <c r="Y12" s="203">
        <v>42934</v>
      </c>
      <c r="Z12" s="203">
        <v>42878</v>
      </c>
      <c r="AA12" s="203">
        <v>42906</v>
      </c>
      <c r="AB12" s="203">
        <v>42934</v>
      </c>
      <c r="AC12" s="203">
        <v>42845</v>
      </c>
      <c r="AD12" s="203">
        <v>42775</v>
      </c>
      <c r="AE12" s="203">
        <v>42855</v>
      </c>
      <c r="AF12" s="203">
        <v>42853</v>
      </c>
      <c r="AG12" s="203">
        <v>42912</v>
      </c>
      <c r="AH12" s="203">
        <v>42857</v>
      </c>
      <c r="AI12" s="203">
        <v>42832</v>
      </c>
      <c r="AJ12" s="203">
        <v>42832</v>
      </c>
      <c r="AK12" s="203">
        <v>42832</v>
      </c>
      <c r="AL12" s="203">
        <v>42832</v>
      </c>
      <c r="AM12" s="203">
        <v>42860</v>
      </c>
      <c r="AN12" s="203">
        <v>42860</v>
      </c>
      <c r="AO12" s="203">
        <v>42916</v>
      </c>
      <c r="AP12" s="203">
        <v>42860</v>
      </c>
      <c r="AQ12" s="203">
        <v>42860</v>
      </c>
      <c r="AR12" s="203">
        <v>42853</v>
      </c>
    </row>
    <row r="13" spans="1:46">
      <c r="C13" s="286" t="s">
        <v>111</v>
      </c>
      <c r="D13" s="286" t="s">
        <v>228</v>
      </c>
      <c r="G13" s="286">
        <v>1007</v>
      </c>
      <c r="I13" s="321">
        <v>1007</v>
      </c>
      <c r="J13" s="203">
        <v>1000</v>
      </c>
      <c r="K13" s="203">
        <v>1000000</v>
      </c>
      <c r="L13" s="203">
        <v>1000</v>
      </c>
      <c r="M13" s="203">
        <v>1000000</v>
      </c>
      <c r="N13" s="203">
        <v>1000000</v>
      </c>
      <c r="O13" s="203">
        <v>1</v>
      </c>
      <c r="P13" s="203">
        <v>1</v>
      </c>
      <c r="Q13" s="203">
        <v>1000000</v>
      </c>
      <c r="R13" s="203">
        <v>1000</v>
      </c>
      <c r="S13" s="203">
        <v>1000</v>
      </c>
      <c r="T13" s="203">
        <v>1000</v>
      </c>
      <c r="U13" s="203">
        <v>1000</v>
      </c>
      <c r="V13" s="203">
        <v>1000000</v>
      </c>
      <c r="W13" s="203">
        <v>1000</v>
      </c>
      <c r="X13" s="203">
        <v>1000000</v>
      </c>
      <c r="Y13" s="203">
        <v>1000000</v>
      </c>
      <c r="Z13" s="203">
        <v>1000</v>
      </c>
      <c r="AA13" s="203">
        <v>1000</v>
      </c>
      <c r="AB13" s="203">
        <v>1</v>
      </c>
      <c r="AC13" s="203">
        <v>1000</v>
      </c>
      <c r="AD13" s="203">
        <v>1000</v>
      </c>
      <c r="AE13" s="203">
        <v>1000</v>
      </c>
      <c r="AF13" s="203">
        <v>1000000</v>
      </c>
      <c r="AG13" s="203">
        <v>1000000</v>
      </c>
      <c r="AH13" s="203">
        <v>1000</v>
      </c>
      <c r="AI13" s="203">
        <v>1000</v>
      </c>
      <c r="AJ13" s="203">
        <v>1000</v>
      </c>
      <c r="AK13" s="203">
        <v>1000</v>
      </c>
      <c r="AL13" s="203">
        <v>1000</v>
      </c>
      <c r="AM13" s="203">
        <v>1000000</v>
      </c>
      <c r="AN13" s="203">
        <v>1000000</v>
      </c>
      <c r="AO13" s="203">
        <v>1000000</v>
      </c>
      <c r="AP13" s="203">
        <v>1000000</v>
      </c>
      <c r="AQ13" s="203">
        <v>1000000</v>
      </c>
      <c r="AR13" s="203">
        <v>1000000</v>
      </c>
    </row>
    <row r="14" spans="1:46">
      <c r="B14" s="320"/>
      <c r="D14" s="286" t="s">
        <v>229</v>
      </c>
      <c r="G14" s="286">
        <v>1008</v>
      </c>
      <c r="I14" s="321">
        <v>1008</v>
      </c>
      <c r="J14" s="203" t="s">
        <v>10</v>
      </c>
      <c r="K14" s="203" t="s">
        <v>10</v>
      </c>
      <c r="L14" s="203" t="s">
        <v>10</v>
      </c>
      <c r="M14" s="203" t="s">
        <v>10</v>
      </c>
      <c r="N14" s="203" t="s">
        <v>10</v>
      </c>
      <c r="O14" s="203" t="s">
        <v>10</v>
      </c>
      <c r="P14" s="203" t="s">
        <v>10</v>
      </c>
      <c r="Q14" s="203" t="s">
        <v>10</v>
      </c>
      <c r="R14" s="203" t="s">
        <v>10</v>
      </c>
      <c r="S14" s="203" t="s">
        <v>10</v>
      </c>
      <c r="T14" s="203" t="s">
        <v>10</v>
      </c>
      <c r="U14" s="203" t="s">
        <v>10</v>
      </c>
      <c r="V14" s="203" t="s">
        <v>10</v>
      </c>
      <c r="W14" s="203" t="s">
        <v>10</v>
      </c>
      <c r="X14" s="203" t="s">
        <v>10</v>
      </c>
      <c r="Y14" s="203" t="s">
        <v>10</v>
      </c>
      <c r="Z14" s="203" t="s">
        <v>10</v>
      </c>
      <c r="AA14" s="203" t="s">
        <v>10</v>
      </c>
      <c r="AB14" s="203" t="s">
        <v>10</v>
      </c>
      <c r="AC14" s="203" t="s">
        <v>10</v>
      </c>
      <c r="AD14" s="203" t="s">
        <v>10</v>
      </c>
      <c r="AE14" s="203" t="s">
        <v>10</v>
      </c>
      <c r="AF14" s="203" t="s">
        <v>10</v>
      </c>
      <c r="AG14" s="203" t="s">
        <v>10</v>
      </c>
      <c r="AH14" s="203" t="s">
        <v>10</v>
      </c>
      <c r="AI14" s="203" t="s">
        <v>10</v>
      </c>
      <c r="AJ14" s="203" t="s">
        <v>10</v>
      </c>
      <c r="AK14" s="203" t="s">
        <v>10</v>
      </c>
      <c r="AL14" s="203" t="s">
        <v>10</v>
      </c>
      <c r="AM14" s="203" t="s">
        <v>10</v>
      </c>
      <c r="AN14" s="203" t="s">
        <v>10</v>
      </c>
      <c r="AO14" s="203" t="s">
        <v>10</v>
      </c>
      <c r="AP14" s="203" t="s">
        <v>10</v>
      </c>
      <c r="AQ14" s="203" t="s">
        <v>10</v>
      </c>
      <c r="AR14" s="203" t="s">
        <v>10</v>
      </c>
    </row>
    <row r="15" spans="1:46">
      <c r="D15" s="286" t="s">
        <v>230</v>
      </c>
      <c r="G15" s="286">
        <v>1009</v>
      </c>
      <c r="I15" s="321">
        <v>1009</v>
      </c>
      <c r="J15" s="203">
        <v>42852</v>
      </c>
      <c r="K15" s="203">
        <v>42886</v>
      </c>
      <c r="L15" s="203">
        <v>42850</v>
      </c>
      <c r="M15" s="203">
        <v>42853</v>
      </c>
      <c r="N15" s="203">
        <v>42853</v>
      </c>
      <c r="O15" s="203">
        <v>42853</v>
      </c>
      <c r="P15" s="203">
        <v>42851</v>
      </c>
      <c r="Q15" s="203">
        <v>42853</v>
      </c>
      <c r="R15" s="203">
        <v>42855</v>
      </c>
      <c r="S15" s="203">
        <v>42878</v>
      </c>
      <c r="T15" s="203">
        <v>42735</v>
      </c>
      <c r="U15" s="203">
        <v>42853</v>
      </c>
      <c r="V15" s="203">
        <v>42488</v>
      </c>
      <c r="W15" s="203">
        <v>42853</v>
      </c>
      <c r="X15" s="203">
        <v>42488</v>
      </c>
      <c r="Y15" s="203">
        <v>42853</v>
      </c>
      <c r="Z15" s="203">
        <v>42853</v>
      </c>
      <c r="AA15" s="203">
        <v>42855</v>
      </c>
      <c r="AB15" s="203">
        <v>42855</v>
      </c>
      <c r="AC15" s="203">
        <v>42853</v>
      </c>
      <c r="AD15" s="203">
        <v>42853</v>
      </c>
      <c r="AE15" s="203">
        <v>42855</v>
      </c>
      <c r="AF15" s="203">
        <v>42853</v>
      </c>
      <c r="AG15" s="203">
        <v>42853</v>
      </c>
      <c r="AH15" s="203">
        <v>42853</v>
      </c>
      <c r="AI15" s="203">
        <v>42853</v>
      </c>
      <c r="AJ15" s="203">
        <v>42853</v>
      </c>
      <c r="AK15" s="203">
        <v>42853</v>
      </c>
      <c r="AL15" s="203">
        <v>42832</v>
      </c>
      <c r="AM15" s="203">
        <v>42853</v>
      </c>
      <c r="AN15" s="203">
        <v>42853</v>
      </c>
      <c r="AO15" s="203">
        <v>42853</v>
      </c>
      <c r="AP15" s="203">
        <v>42947</v>
      </c>
      <c r="AQ15" s="203">
        <v>42853</v>
      </c>
      <c r="AR15" s="203">
        <v>42853</v>
      </c>
    </row>
    <row r="16" spans="1:46">
      <c r="D16" s="286" t="s">
        <v>231</v>
      </c>
      <c r="G16" s="286">
        <v>1010</v>
      </c>
      <c r="I16" s="321">
        <v>1010</v>
      </c>
      <c r="J16" s="205" t="s">
        <v>357</v>
      </c>
      <c r="K16" s="205" t="s">
        <v>357</v>
      </c>
      <c r="L16" s="205" t="s">
        <v>796</v>
      </c>
      <c r="M16" s="205" t="s">
        <v>357</v>
      </c>
      <c r="N16" s="205" t="s">
        <v>357</v>
      </c>
      <c r="O16" s="205" t="s">
        <v>797</v>
      </c>
      <c r="P16" s="203" t="s">
        <v>796</v>
      </c>
      <c r="Q16" s="205" t="s">
        <v>357</v>
      </c>
      <c r="R16" s="205" t="s">
        <v>783</v>
      </c>
      <c r="S16" s="205" t="s">
        <v>357</v>
      </c>
      <c r="T16" s="205" t="s">
        <v>357</v>
      </c>
      <c r="U16" s="205" t="s">
        <v>357</v>
      </c>
      <c r="V16" s="205" t="s">
        <v>782</v>
      </c>
      <c r="W16" s="205" t="s">
        <v>357</v>
      </c>
      <c r="X16" s="205" t="s">
        <v>357</v>
      </c>
      <c r="Y16" s="205" t="s">
        <v>358</v>
      </c>
      <c r="Z16" s="205" t="s">
        <v>358</v>
      </c>
      <c r="AA16" s="205" t="s">
        <v>358</v>
      </c>
      <c r="AB16" s="205" t="s">
        <v>357</v>
      </c>
      <c r="AC16" s="205" t="s">
        <v>781</v>
      </c>
      <c r="AD16" s="205" t="s">
        <v>784</v>
      </c>
      <c r="AE16" s="205" t="s">
        <v>357</v>
      </c>
      <c r="AF16" s="205" t="s">
        <v>357</v>
      </c>
      <c r="AG16" s="205" t="s">
        <v>357</v>
      </c>
      <c r="AH16" s="205" t="s">
        <v>357</v>
      </c>
      <c r="AI16" s="203" t="s">
        <v>357</v>
      </c>
      <c r="AJ16" s="205" t="s">
        <v>719</v>
      </c>
      <c r="AK16" s="205" t="s">
        <v>357</v>
      </c>
      <c r="AL16" s="205" t="s">
        <v>357</v>
      </c>
      <c r="AM16" s="205" t="s">
        <v>357</v>
      </c>
      <c r="AN16" s="205" t="s">
        <v>357</v>
      </c>
      <c r="AO16" s="205" t="s">
        <v>357</v>
      </c>
      <c r="AP16" s="205" t="s">
        <v>357</v>
      </c>
      <c r="AQ16" s="205" t="s">
        <v>357</v>
      </c>
      <c r="AR16" s="205" t="s">
        <v>357</v>
      </c>
      <c r="AS16" s="205"/>
      <c r="AT16" s="205"/>
    </row>
    <row r="17" spans="1:44" ht="12.75" customHeight="1">
      <c r="D17" s="286" t="s">
        <v>232</v>
      </c>
      <c r="G17" s="286">
        <v>1011</v>
      </c>
      <c r="I17" s="321">
        <v>1011</v>
      </c>
      <c r="J17" s="203" t="s">
        <v>543</v>
      </c>
      <c r="K17" s="203" t="s">
        <v>545</v>
      </c>
      <c r="L17" s="203" t="s">
        <v>798</v>
      </c>
      <c r="M17" s="203" t="s">
        <v>799</v>
      </c>
      <c r="N17" s="205" t="s">
        <v>800</v>
      </c>
      <c r="O17" s="205" t="s">
        <v>801</v>
      </c>
      <c r="P17" s="205" t="s">
        <v>809</v>
      </c>
      <c r="Q17" s="205" t="s">
        <v>810</v>
      </c>
      <c r="R17" s="205" t="s">
        <v>789</v>
      </c>
      <c r="S17" s="205" t="s">
        <v>790</v>
      </c>
      <c r="T17" s="205" t="s">
        <v>788</v>
      </c>
      <c r="U17" s="205" t="s">
        <v>787</v>
      </c>
      <c r="V17" s="205" t="s">
        <v>786</v>
      </c>
      <c r="W17" s="203" t="s">
        <v>379</v>
      </c>
      <c r="X17" s="203" t="s">
        <v>359</v>
      </c>
      <c r="Y17" s="203" t="s">
        <v>802</v>
      </c>
      <c r="Z17" s="203" t="s">
        <v>360</v>
      </c>
      <c r="AA17" s="203" t="s">
        <v>546</v>
      </c>
      <c r="AB17" s="203" t="s">
        <v>544</v>
      </c>
      <c r="AC17" s="203" t="s">
        <v>785</v>
      </c>
      <c r="AD17" s="203" t="s">
        <v>791</v>
      </c>
      <c r="AE17" s="203" t="s">
        <v>758</v>
      </c>
      <c r="AF17" s="203" t="s">
        <v>760</v>
      </c>
      <c r="AG17" s="203" t="s">
        <v>759</v>
      </c>
      <c r="AH17" s="203" t="s">
        <v>751</v>
      </c>
      <c r="AI17" s="203" t="s">
        <v>803</v>
      </c>
      <c r="AJ17" s="203" t="s">
        <v>804</v>
      </c>
      <c r="AK17" s="203" t="s">
        <v>721</v>
      </c>
      <c r="AL17" s="203" t="s">
        <v>720</v>
      </c>
      <c r="AM17" s="203" t="s">
        <v>750</v>
      </c>
      <c r="AN17" s="203" t="s">
        <v>756</v>
      </c>
      <c r="AO17" s="203" t="s">
        <v>755</v>
      </c>
      <c r="AP17" s="203" t="s">
        <v>754</v>
      </c>
      <c r="AQ17" s="203" t="s">
        <v>753</v>
      </c>
      <c r="AR17" s="203" t="s">
        <v>752</v>
      </c>
    </row>
    <row r="18" spans="1:44">
      <c r="A18" s="319" t="s">
        <v>14</v>
      </c>
      <c r="B18" s="286" t="s">
        <v>195</v>
      </c>
      <c r="C18" s="286" t="s">
        <v>402</v>
      </c>
      <c r="D18" s="286" t="s">
        <v>403</v>
      </c>
      <c r="G18" s="286">
        <v>1012</v>
      </c>
      <c r="I18" s="321">
        <v>1012</v>
      </c>
      <c r="J18" s="203">
        <v>4086619.79415</v>
      </c>
      <c r="K18" s="203">
        <v>4074.9410020032601</v>
      </c>
      <c r="L18" s="203">
        <v>6337001</v>
      </c>
      <c r="M18" s="203">
        <v>12942.480578299999</v>
      </c>
      <c r="N18" s="203">
        <v>51708.731156919996</v>
      </c>
      <c r="O18" s="203">
        <v>8403874790</v>
      </c>
      <c r="P18" s="203">
        <v>11936373779.17</v>
      </c>
      <c r="Q18" s="203">
        <v>50246</v>
      </c>
      <c r="R18" s="203">
        <v>13486834</v>
      </c>
      <c r="S18" s="203">
        <v>5459928.1832792703</v>
      </c>
      <c r="T18" s="203">
        <v>4503526.2025500014</v>
      </c>
      <c r="U18" s="203">
        <v>975229.38</v>
      </c>
      <c r="V18" s="203">
        <v>13861.58269759518</v>
      </c>
      <c r="W18" s="203">
        <v>50421293.93204847</v>
      </c>
      <c r="X18" s="203">
        <v>10925</v>
      </c>
      <c r="Y18" s="203">
        <v>22912.681893332803</v>
      </c>
      <c r="Z18" s="203">
        <v>3010745.028223638</v>
      </c>
      <c r="AA18" s="203">
        <v>902782</v>
      </c>
      <c r="AB18" s="203">
        <v>19402998443</v>
      </c>
      <c r="AC18" s="203">
        <v>11100878</v>
      </c>
      <c r="AD18" s="203">
        <v>18410534</v>
      </c>
      <c r="AE18" s="203">
        <v>2952084</v>
      </c>
      <c r="AF18" s="203">
        <v>11726</v>
      </c>
      <c r="AG18" s="203">
        <v>7246</v>
      </c>
      <c r="AH18" s="203">
        <v>54155303</v>
      </c>
      <c r="AI18" s="203">
        <v>65555165.256999999</v>
      </c>
      <c r="AJ18" s="203">
        <v>13440666.129599998</v>
      </c>
      <c r="AK18" s="203">
        <v>88795802</v>
      </c>
      <c r="AL18" s="203">
        <v>35020595</v>
      </c>
      <c r="AM18" s="203">
        <v>33253.128855192466</v>
      </c>
      <c r="AN18" s="203">
        <v>42593.851436287558</v>
      </c>
      <c r="AO18" s="203">
        <v>10685</v>
      </c>
      <c r="AP18" s="203">
        <v>3383.4260420000001</v>
      </c>
      <c r="AQ18" s="203">
        <v>3643</v>
      </c>
      <c r="AR18" s="203">
        <v>17164.314987154943</v>
      </c>
    </row>
    <row r="19" spans="1:44">
      <c r="D19" s="286" t="s">
        <v>405</v>
      </c>
      <c r="G19" s="286">
        <v>1201</v>
      </c>
      <c r="I19" s="321">
        <v>1201</v>
      </c>
      <c r="J19" s="203">
        <v>705340</v>
      </c>
      <c r="K19" s="203">
        <v>153.61640318258</v>
      </c>
      <c r="L19" s="203">
        <v>47433</v>
      </c>
      <c r="M19" s="203">
        <v>6761.2622229999997</v>
      </c>
      <c r="N19" s="203">
        <v>17387.081498149997</v>
      </c>
      <c r="O19" s="203">
        <v>5067344548</v>
      </c>
      <c r="P19" s="203">
        <v>3779497648.0299997</v>
      </c>
      <c r="Q19" s="203">
        <v>4022</v>
      </c>
      <c r="R19" s="203">
        <v>4931581</v>
      </c>
      <c r="S19" s="203">
        <v>0</v>
      </c>
      <c r="T19" s="203">
        <v>0</v>
      </c>
      <c r="U19" s="203">
        <v>75000</v>
      </c>
      <c r="V19" s="203">
        <v>1602.4194917766376</v>
      </c>
      <c r="W19" s="203">
        <v>29512938.337000012</v>
      </c>
      <c r="X19" s="203">
        <v>1175</v>
      </c>
      <c r="Y19" s="203">
        <v>5107.4998699999978</v>
      </c>
      <c r="Z19" s="203">
        <v>1714375.4500000002</v>
      </c>
      <c r="AA19" s="203">
        <v>0</v>
      </c>
      <c r="AB19" s="203">
        <v>30389515477</v>
      </c>
      <c r="AC19" s="203">
        <v>3691543</v>
      </c>
      <c r="AD19" s="203">
        <v>7655088</v>
      </c>
      <c r="AE19" s="203">
        <v>0</v>
      </c>
      <c r="AF19" s="203">
        <v>2339</v>
      </c>
      <c r="AG19" s="203">
        <v>64</v>
      </c>
      <c r="AH19" s="203">
        <v>0</v>
      </c>
      <c r="AI19" s="203">
        <v>8916616.5240000002</v>
      </c>
      <c r="AJ19" s="203">
        <v>4126558</v>
      </c>
      <c r="AK19" s="203">
        <v>9323445</v>
      </c>
      <c r="AL19" s="203">
        <v>573882</v>
      </c>
      <c r="AM19" s="203">
        <v>12055.423261561262</v>
      </c>
      <c r="AN19" s="203">
        <v>7062</v>
      </c>
      <c r="AO19" s="203">
        <v>699</v>
      </c>
      <c r="AP19" s="203">
        <v>0</v>
      </c>
      <c r="AQ19" s="203">
        <v>1647</v>
      </c>
      <c r="AR19" s="203">
        <v>7310.5422722671219</v>
      </c>
    </row>
    <row r="20" spans="1:44">
      <c r="D20" s="286" t="s">
        <v>407</v>
      </c>
      <c r="G20" s="286">
        <v>1018</v>
      </c>
      <c r="I20" s="321">
        <v>1018</v>
      </c>
      <c r="J20" s="203">
        <v>1774785</v>
      </c>
      <c r="K20" s="203">
        <v>3291.9053985992</v>
      </c>
      <c r="L20" s="203">
        <v>4550214</v>
      </c>
      <c r="M20" s="203">
        <v>20985.018758999999</v>
      </c>
      <c r="N20" s="203">
        <v>145517.93415350001</v>
      </c>
      <c r="O20" s="203">
        <v>8479113840</v>
      </c>
      <c r="P20" s="203">
        <v>8310317199.9800005</v>
      </c>
      <c r="Q20" s="203">
        <v>124183</v>
      </c>
      <c r="R20" s="203">
        <v>15628967</v>
      </c>
      <c r="S20" s="203">
        <v>190577.66454045099</v>
      </c>
      <c r="T20" s="203">
        <v>2371358.4379665367</v>
      </c>
      <c r="U20" s="203">
        <v>1125856.53</v>
      </c>
      <c r="V20" s="203">
        <v>31953.392692749057</v>
      </c>
      <c r="W20" s="203">
        <v>149297077.18852541</v>
      </c>
      <c r="X20" s="203">
        <v>21130</v>
      </c>
      <c r="Y20" s="203">
        <v>31353.859480221297</v>
      </c>
      <c r="Z20" s="203">
        <v>3333906.6740000001</v>
      </c>
      <c r="AA20" s="203">
        <v>568166</v>
      </c>
      <c r="AB20" s="203">
        <v>84235756600</v>
      </c>
      <c r="AC20" s="203">
        <v>12555160</v>
      </c>
      <c r="AD20" s="203">
        <v>17909015</v>
      </c>
      <c r="AE20" s="203">
        <v>61679931</v>
      </c>
      <c r="AF20" s="203">
        <v>26993</v>
      </c>
      <c r="AG20" s="203">
        <v>12377</v>
      </c>
      <c r="AH20" s="203">
        <v>32079256</v>
      </c>
      <c r="AI20" s="203">
        <v>30758349.017999999</v>
      </c>
      <c r="AJ20" s="203">
        <v>26736955</v>
      </c>
      <c r="AK20" s="203">
        <v>58708793</v>
      </c>
      <c r="AL20" s="203">
        <v>29037765</v>
      </c>
      <c r="AM20" s="203">
        <v>136169.60269451429</v>
      </c>
      <c r="AN20" s="203">
        <v>110177</v>
      </c>
      <c r="AO20" s="203">
        <v>13050</v>
      </c>
      <c r="AP20" s="203">
        <v>1564.8706823887865</v>
      </c>
      <c r="AQ20" s="203">
        <v>65307</v>
      </c>
      <c r="AR20" s="203">
        <v>49606.601403971028</v>
      </c>
    </row>
    <row r="21" spans="1:44">
      <c r="C21" s="286" t="s">
        <v>409</v>
      </c>
      <c r="D21" s="286" t="s">
        <v>410</v>
      </c>
      <c r="G21" s="286">
        <v>1013</v>
      </c>
      <c r="I21" s="321">
        <v>1013</v>
      </c>
      <c r="J21" s="203">
        <v>1385868</v>
      </c>
      <c r="K21" s="203">
        <v>13728.982658999999</v>
      </c>
      <c r="L21" s="203">
        <v>4208125</v>
      </c>
      <c r="M21" s="203">
        <v>25860.603727579997</v>
      </c>
      <c r="N21" s="203">
        <v>117001.03204107001</v>
      </c>
      <c r="O21" s="203">
        <v>13561121117</v>
      </c>
      <c r="P21" s="203">
        <v>20780488330.200001</v>
      </c>
      <c r="Q21" s="203">
        <v>249191</v>
      </c>
      <c r="R21" s="203">
        <v>17579062</v>
      </c>
      <c r="S21" s="203">
        <v>1315973.0030299998</v>
      </c>
      <c r="T21" s="203">
        <v>2611401.7016799999</v>
      </c>
      <c r="U21" s="203">
        <v>420760.37</v>
      </c>
      <c r="V21" s="203">
        <v>51529.092649999991</v>
      </c>
      <c r="W21" s="203">
        <v>162145097.89419901</v>
      </c>
      <c r="X21" s="203">
        <v>85508</v>
      </c>
      <c r="Y21" s="203">
        <v>108631.34695812536</v>
      </c>
      <c r="Z21" s="203">
        <v>13847656.915999999</v>
      </c>
      <c r="AA21" s="203">
        <v>1572040</v>
      </c>
      <c r="AB21" s="203">
        <v>186708501587</v>
      </c>
      <c r="AC21" s="203">
        <v>30880733</v>
      </c>
      <c r="AD21" s="203">
        <v>53223711</v>
      </c>
      <c r="AE21" s="203">
        <v>17640013</v>
      </c>
      <c r="AF21" s="203">
        <v>62060</v>
      </c>
      <c r="AG21" s="203">
        <v>29466</v>
      </c>
      <c r="AH21" s="203">
        <v>196890722.5</v>
      </c>
      <c r="AI21" s="203">
        <v>12914713.357999999</v>
      </c>
      <c r="AJ21" s="203">
        <v>25737160</v>
      </c>
      <c r="AK21" s="203">
        <v>86212984</v>
      </c>
      <c r="AL21" s="203">
        <v>54215508</v>
      </c>
      <c r="AM21" s="203">
        <v>76616.631301999994</v>
      </c>
      <c r="AN21" s="203">
        <v>179041</v>
      </c>
      <c r="AO21" s="203">
        <v>35230</v>
      </c>
      <c r="AP21" s="203">
        <v>0</v>
      </c>
      <c r="AQ21" s="203">
        <v>41787</v>
      </c>
      <c r="AR21" s="203">
        <v>44916.457755009156</v>
      </c>
    </row>
    <row r="22" spans="1:44">
      <c r="D22" s="286" t="s">
        <v>412</v>
      </c>
      <c r="G22" s="286">
        <v>1014</v>
      </c>
      <c r="I22" s="321">
        <v>1014</v>
      </c>
      <c r="J22" s="203">
        <v>2256494</v>
      </c>
      <c r="K22" s="203">
        <v>1093.9785003069501</v>
      </c>
      <c r="L22" s="203">
        <v>144294</v>
      </c>
      <c r="M22" s="203">
        <v>2811.84585075</v>
      </c>
      <c r="N22" s="203">
        <v>18034.23156968</v>
      </c>
      <c r="O22" s="203">
        <v>362550700</v>
      </c>
      <c r="P22" s="203">
        <v>4690436586.4499998</v>
      </c>
      <c r="Q22" s="203">
        <v>6384</v>
      </c>
      <c r="R22" s="203">
        <v>2941096</v>
      </c>
      <c r="S22" s="203">
        <v>1483387.4776483567</v>
      </c>
      <c r="T22" s="203">
        <v>238025.48208000272</v>
      </c>
      <c r="U22" s="203">
        <v>441200.68</v>
      </c>
      <c r="V22" s="203">
        <v>6713.1656965308002</v>
      </c>
      <c r="W22" s="203">
        <v>3882464.8997660796</v>
      </c>
      <c r="X22" s="203">
        <v>7744</v>
      </c>
      <c r="Y22" s="203">
        <v>4754.7066040783102</v>
      </c>
      <c r="Z22" s="203">
        <v>1053964.4169999999</v>
      </c>
      <c r="AA22" s="203">
        <v>461747</v>
      </c>
      <c r="AB22" s="203">
        <v>12495192518</v>
      </c>
      <c r="AC22" s="203">
        <v>3250292</v>
      </c>
      <c r="AD22" s="203">
        <v>8922894</v>
      </c>
      <c r="AE22" s="203">
        <v>2685720</v>
      </c>
      <c r="AF22" s="203">
        <v>4122</v>
      </c>
      <c r="AG22" s="203">
        <v>614</v>
      </c>
      <c r="AH22" s="203">
        <v>2800399</v>
      </c>
      <c r="AI22" s="203">
        <v>4435673.2350000003</v>
      </c>
      <c r="AJ22" s="203">
        <v>390295</v>
      </c>
      <c r="AK22" s="203">
        <v>8125545</v>
      </c>
      <c r="AL22" s="203">
        <v>18603658</v>
      </c>
      <c r="AM22" s="203">
        <v>29338.986678868714</v>
      </c>
      <c r="AN22" s="203">
        <v>10420</v>
      </c>
      <c r="AO22" s="203">
        <v>1793</v>
      </c>
      <c r="AP22" s="203">
        <v>6783.8933015115708</v>
      </c>
      <c r="AQ22" s="203">
        <v>2271</v>
      </c>
      <c r="AR22" s="203">
        <v>10412.167446290559</v>
      </c>
    </row>
    <row r="23" spans="1:44">
      <c r="D23" s="286" t="s">
        <v>414</v>
      </c>
      <c r="G23" s="286">
        <v>1015</v>
      </c>
      <c r="I23" s="321">
        <v>1015</v>
      </c>
      <c r="J23" s="203">
        <v>200171202</v>
      </c>
      <c r="K23" s="203">
        <v>216838.583583</v>
      </c>
      <c r="L23" s="203">
        <v>190946153</v>
      </c>
      <c r="M23" s="203">
        <v>371100.27599924471</v>
      </c>
      <c r="N23" s="203">
        <v>911007.22980483994</v>
      </c>
      <c r="O23" s="203">
        <v>384815292207</v>
      </c>
      <c r="P23" s="203">
        <v>187528596077.60999</v>
      </c>
      <c r="Q23" s="203">
        <v>2518436</v>
      </c>
      <c r="R23" s="203">
        <v>652181688</v>
      </c>
      <c r="S23" s="203">
        <v>176207380.065148</v>
      </c>
      <c r="T23" s="203">
        <v>293952060.80708307</v>
      </c>
      <c r="U23" s="203">
        <v>205226818.06</v>
      </c>
      <c r="V23" s="203">
        <v>1184787.496</v>
      </c>
      <c r="W23" s="203">
        <v>1327518906.2008913</v>
      </c>
      <c r="X23" s="203">
        <v>962665</v>
      </c>
      <c r="Y23" s="203">
        <v>1101360.0765000705</v>
      </c>
      <c r="Z23" s="203">
        <v>621111877.79273307</v>
      </c>
      <c r="AA23" s="203">
        <v>222939241</v>
      </c>
      <c r="AB23" s="203">
        <v>803249653065</v>
      </c>
      <c r="AC23" s="203">
        <v>500772270</v>
      </c>
      <c r="AD23" s="203">
        <v>767475817</v>
      </c>
      <c r="AE23" s="203">
        <v>362547905</v>
      </c>
      <c r="AF23" s="203">
        <v>919402</v>
      </c>
      <c r="AG23" s="203">
        <v>595690</v>
      </c>
      <c r="AH23" s="203">
        <v>2021633772</v>
      </c>
      <c r="AI23" s="203">
        <v>2410258937.0190001</v>
      </c>
      <c r="AJ23" s="203">
        <v>445966540.12810999</v>
      </c>
      <c r="AK23" s="203">
        <v>1878885946</v>
      </c>
      <c r="AL23" s="203">
        <v>1856965467</v>
      </c>
      <c r="AM23" s="203">
        <v>733706.12282061449</v>
      </c>
      <c r="AN23" s="203">
        <v>1816423</v>
      </c>
      <c r="AO23" s="203">
        <v>623206</v>
      </c>
      <c r="AP23" s="203">
        <v>215249.30940282118</v>
      </c>
      <c r="AQ23" s="203">
        <v>520573</v>
      </c>
      <c r="AR23" s="203">
        <v>534374.65205433045</v>
      </c>
    </row>
    <row r="24" spans="1:44">
      <c r="C24" s="286" t="s">
        <v>415</v>
      </c>
      <c r="D24" s="286" t="s">
        <v>416</v>
      </c>
      <c r="G24" s="286">
        <v>1019</v>
      </c>
      <c r="I24" s="321">
        <v>1019</v>
      </c>
      <c r="J24" s="203">
        <v>11619796</v>
      </c>
      <c r="K24" s="203">
        <v>20739.069442742802</v>
      </c>
      <c r="L24" s="203">
        <v>21853478</v>
      </c>
      <c r="M24" s="203">
        <v>56730.323837660006</v>
      </c>
      <c r="N24" s="203">
        <v>47966.69453719</v>
      </c>
      <c r="O24" s="203">
        <v>19196725462</v>
      </c>
      <c r="P24" s="203">
        <v>15990032994.4</v>
      </c>
      <c r="Q24" s="203">
        <v>21318</v>
      </c>
      <c r="R24" s="203">
        <v>45726442</v>
      </c>
      <c r="S24" s="203">
        <v>9277113.9911500011</v>
      </c>
      <c r="T24" s="203">
        <v>35069546.457384452</v>
      </c>
      <c r="U24" s="203">
        <v>7978337.75</v>
      </c>
      <c r="V24" s="203">
        <v>78891.806049999999</v>
      </c>
      <c r="W24" s="203">
        <v>49748016</v>
      </c>
      <c r="X24" s="203">
        <v>16973</v>
      </c>
      <c r="Y24" s="203">
        <v>6548.0297791529692</v>
      </c>
      <c r="Z24" s="203">
        <v>24779931.087779999</v>
      </c>
      <c r="AA24" s="203">
        <v>7316764</v>
      </c>
      <c r="AB24" s="203">
        <v>3600285790</v>
      </c>
      <c r="AC24" s="203">
        <v>142567710</v>
      </c>
      <c r="AD24" s="203">
        <v>146780028</v>
      </c>
      <c r="AE24" s="203">
        <v>82339460</v>
      </c>
      <c r="AF24" s="203">
        <v>80581</v>
      </c>
      <c r="AG24" s="203">
        <v>50027</v>
      </c>
      <c r="AH24" s="203">
        <v>4922281</v>
      </c>
      <c r="AI24" s="203">
        <v>135946708.44</v>
      </c>
      <c r="AJ24" s="203">
        <v>42402478</v>
      </c>
      <c r="AK24" s="203">
        <v>32548756</v>
      </c>
      <c r="AL24" s="203">
        <v>28494350</v>
      </c>
      <c r="AM24" s="203">
        <v>152716.87242068027</v>
      </c>
      <c r="AN24" s="203">
        <v>408061</v>
      </c>
      <c r="AO24" s="203">
        <v>42091</v>
      </c>
      <c r="AP24" s="203">
        <v>8947.3572499396214</v>
      </c>
      <c r="AQ24" s="203">
        <v>101141</v>
      </c>
      <c r="AR24" s="203">
        <v>120764.75146238932</v>
      </c>
    </row>
    <row r="25" spans="1:44">
      <c r="D25" s="286" t="s">
        <v>417</v>
      </c>
      <c r="G25" s="286">
        <v>1022</v>
      </c>
      <c r="I25" s="321">
        <v>1022</v>
      </c>
      <c r="J25" s="203">
        <v>7887000</v>
      </c>
      <c r="K25" s="203">
        <v>7130.3356408295604</v>
      </c>
      <c r="L25" s="203">
        <v>3270676</v>
      </c>
      <c r="M25" s="203">
        <v>45884.113954160006</v>
      </c>
      <c r="N25" s="203">
        <v>74853.255047429993</v>
      </c>
      <c r="O25" s="203">
        <v>8428313037</v>
      </c>
      <c r="P25" s="203">
        <v>3781010724.5899997</v>
      </c>
      <c r="Q25" s="203">
        <v>153651</v>
      </c>
      <c r="R25" s="203">
        <v>15225847</v>
      </c>
      <c r="S25" s="203">
        <v>3922430.8198899999</v>
      </c>
      <c r="T25" s="203">
        <v>6989305.0943699991</v>
      </c>
      <c r="U25" s="203">
        <v>13044412.33</v>
      </c>
      <c r="V25" s="203">
        <v>51239.391080000009</v>
      </c>
      <c r="W25" s="203">
        <v>85053416</v>
      </c>
      <c r="X25" s="203">
        <v>28280</v>
      </c>
      <c r="Y25" s="203">
        <v>73461.918689058497</v>
      </c>
      <c r="Z25" s="203">
        <v>26455889.04146</v>
      </c>
      <c r="AA25" s="203">
        <v>5587431</v>
      </c>
      <c r="AB25" s="203">
        <v>43962437610</v>
      </c>
      <c r="AC25" s="203">
        <v>8053080</v>
      </c>
      <c r="AD25" s="203">
        <v>23133439</v>
      </c>
      <c r="AE25" s="203">
        <v>7632652</v>
      </c>
      <c r="AF25" s="203">
        <v>25182</v>
      </c>
      <c r="AG25" s="203">
        <v>18006</v>
      </c>
      <c r="AH25" s="203">
        <v>386107098</v>
      </c>
      <c r="AI25" s="203">
        <v>68604525.75</v>
      </c>
      <c r="AJ25" s="203">
        <v>90389</v>
      </c>
      <c r="AK25" s="203">
        <v>128802308</v>
      </c>
      <c r="AL25" s="203">
        <v>75012235</v>
      </c>
      <c r="AM25" s="203">
        <v>23994.729850412648</v>
      </c>
      <c r="AN25" s="203">
        <v>95215</v>
      </c>
      <c r="AO25" s="203">
        <v>13088</v>
      </c>
      <c r="AP25" s="203">
        <v>6812.1902714799999</v>
      </c>
      <c r="AQ25" s="203">
        <v>13698</v>
      </c>
      <c r="AR25" s="203">
        <v>19454.199443802969</v>
      </c>
    </row>
    <row r="26" spans="1:44">
      <c r="D26" s="286" t="s">
        <v>419</v>
      </c>
      <c r="G26" s="286">
        <v>1023</v>
      </c>
      <c r="I26" s="321">
        <v>1023</v>
      </c>
      <c r="J26" s="203">
        <v>17399210</v>
      </c>
      <c r="K26" s="203">
        <v>9876.6400884382583</v>
      </c>
      <c r="L26" s="203">
        <v>28820392</v>
      </c>
      <c r="M26" s="203">
        <v>58779.925579300005</v>
      </c>
      <c r="N26" s="203">
        <v>142066.17930379999</v>
      </c>
      <c r="O26" s="203">
        <v>27642052658</v>
      </c>
      <c r="P26" s="203">
        <v>27119492838.189999</v>
      </c>
      <c r="Q26" s="203">
        <v>132516</v>
      </c>
      <c r="R26" s="203">
        <v>88810176</v>
      </c>
      <c r="S26" s="203">
        <v>6903295.3953200001</v>
      </c>
      <c r="T26" s="203">
        <v>33684472.878928952</v>
      </c>
      <c r="U26" s="203">
        <v>6599645.9500000002</v>
      </c>
      <c r="V26" s="203">
        <v>106512.47284999993</v>
      </c>
      <c r="W26" s="203">
        <v>219655374</v>
      </c>
      <c r="X26" s="203">
        <v>92390</v>
      </c>
      <c r="Y26" s="203">
        <v>110506.2112221142</v>
      </c>
      <c r="Z26" s="203">
        <v>60716453.796379998</v>
      </c>
      <c r="AA26" s="203">
        <v>3294865</v>
      </c>
      <c r="AB26" s="203">
        <v>113664249945</v>
      </c>
      <c r="AC26" s="203">
        <v>72951776</v>
      </c>
      <c r="AD26" s="203">
        <v>130026924</v>
      </c>
      <c r="AE26" s="203">
        <v>25787669</v>
      </c>
      <c r="AF26" s="203">
        <v>107302</v>
      </c>
      <c r="AG26" s="203">
        <v>35930</v>
      </c>
      <c r="AH26" s="203">
        <v>292893036</v>
      </c>
      <c r="AI26" s="203">
        <v>274355104.28600001</v>
      </c>
      <c r="AJ26" s="203">
        <v>57219451</v>
      </c>
      <c r="AK26" s="203">
        <v>460910625</v>
      </c>
      <c r="AL26" s="203">
        <v>195496900</v>
      </c>
      <c r="AM26" s="203">
        <v>148492.54950250883</v>
      </c>
      <c r="AN26" s="203">
        <v>182473</v>
      </c>
      <c r="AO26" s="203">
        <v>43219</v>
      </c>
      <c r="AP26" s="203">
        <v>6547.0438774137001</v>
      </c>
      <c r="AQ26" s="203">
        <v>67359</v>
      </c>
      <c r="AR26" s="203">
        <v>62530.510662189816</v>
      </c>
    </row>
    <row r="27" spans="1:44">
      <c r="D27" s="286" t="s">
        <v>421</v>
      </c>
      <c r="G27" s="286">
        <v>1024</v>
      </c>
      <c r="I27" s="321">
        <v>1024</v>
      </c>
      <c r="J27" s="203">
        <v>3008132</v>
      </c>
      <c r="K27" s="203">
        <v>7848.5795959483003</v>
      </c>
      <c r="L27" s="203">
        <v>3974682</v>
      </c>
      <c r="M27" s="203">
        <v>7823.7196604107003</v>
      </c>
      <c r="N27" s="203">
        <v>11685.918284649999</v>
      </c>
      <c r="O27" s="203">
        <v>5228578605</v>
      </c>
      <c r="P27" s="203">
        <v>804049237.90999997</v>
      </c>
      <c r="Q27" s="203">
        <v>340728</v>
      </c>
      <c r="R27" s="203">
        <v>14374005</v>
      </c>
      <c r="S27" s="203">
        <v>4291241.5861299997</v>
      </c>
      <c r="T27" s="203">
        <v>2745429.8340099994</v>
      </c>
      <c r="U27" s="203">
        <v>3610519.84</v>
      </c>
      <c r="V27" s="203">
        <v>40290.261420000024</v>
      </c>
      <c r="W27" s="203">
        <v>25345696</v>
      </c>
      <c r="X27" s="203">
        <v>20462</v>
      </c>
      <c r="Y27" s="203">
        <v>102283.57804805959</v>
      </c>
      <c r="Z27" s="203">
        <v>5172512.0865000002</v>
      </c>
      <c r="AA27" s="203">
        <v>6857722</v>
      </c>
      <c r="AB27" s="203">
        <v>24616940051</v>
      </c>
      <c r="AC27" s="203">
        <v>20263558</v>
      </c>
      <c r="AD27" s="203">
        <v>16458222</v>
      </c>
      <c r="AE27" s="203">
        <v>9766060</v>
      </c>
      <c r="AF27" s="203">
        <v>4878</v>
      </c>
      <c r="AG27" s="203">
        <v>9579</v>
      </c>
      <c r="AH27" s="203">
        <v>18022385</v>
      </c>
      <c r="AI27" s="203">
        <v>13882010.635</v>
      </c>
      <c r="AJ27" s="203">
        <v>9319965</v>
      </c>
      <c r="AK27" s="203">
        <v>169091305</v>
      </c>
      <c r="AL27" s="203">
        <v>7926061</v>
      </c>
      <c r="AM27" s="203">
        <v>24948.902888171426</v>
      </c>
      <c r="AN27" s="203">
        <v>71978</v>
      </c>
      <c r="AO27" s="203">
        <v>31437</v>
      </c>
      <c r="AP27" s="203">
        <v>1773.7375770000001</v>
      </c>
      <c r="AQ27" s="203">
        <v>12034</v>
      </c>
      <c r="AR27" s="203">
        <v>13302.693112263902</v>
      </c>
    </row>
    <row r="28" spans="1:44">
      <c r="D28" s="286" t="s">
        <v>423</v>
      </c>
      <c r="G28" s="286">
        <v>1031</v>
      </c>
      <c r="I28" s="321">
        <v>1031</v>
      </c>
      <c r="J28" s="203">
        <v>1752271.9590100001</v>
      </c>
      <c r="K28" s="203">
        <v>2169.5116597385299</v>
      </c>
      <c r="L28" s="203">
        <v>0</v>
      </c>
      <c r="M28" s="203">
        <v>4545.0188751414007</v>
      </c>
      <c r="N28" s="203">
        <v>15489.53658047</v>
      </c>
      <c r="O28" s="203">
        <v>740784840</v>
      </c>
      <c r="P28" s="203">
        <v>1123574766.53</v>
      </c>
      <c r="Q28" s="203">
        <v>11392</v>
      </c>
      <c r="R28" s="203">
        <v>10768701</v>
      </c>
      <c r="S28" s="203">
        <v>1891517.12</v>
      </c>
      <c r="T28" s="203">
        <v>12104772.260046251</v>
      </c>
      <c r="U28" s="203">
        <v>2406297.4899999998</v>
      </c>
      <c r="V28" s="203">
        <v>33412</v>
      </c>
      <c r="W28" s="203">
        <v>16779563</v>
      </c>
      <c r="X28" s="203">
        <v>6655.5949968368614</v>
      </c>
      <c r="Y28" s="203">
        <v>18025.0465171219</v>
      </c>
      <c r="Z28" s="203">
        <v>7537508.5647330871</v>
      </c>
      <c r="AA28" s="203">
        <v>850489</v>
      </c>
      <c r="AB28" s="203">
        <v>10232423115</v>
      </c>
      <c r="AC28" s="203">
        <v>7883346</v>
      </c>
      <c r="AD28" s="203">
        <v>5438102</v>
      </c>
      <c r="AE28" s="203">
        <v>180102</v>
      </c>
      <c r="AF28" s="203">
        <v>3949</v>
      </c>
      <c r="AG28" s="203">
        <v>2814</v>
      </c>
      <c r="AH28" s="203">
        <v>4532000</v>
      </c>
      <c r="AI28" s="203">
        <v>14005503.962953668</v>
      </c>
      <c r="AJ28" s="203">
        <v>3951955</v>
      </c>
      <c r="AK28" s="203">
        <v>10933893</v>
      </c>
      <c r="AL28" s="203">
        <v>19763909</v>
      </c>
      <c r="AM28" s="203">
        <v>14832.283368866287</v>
      </c>
      <c r="AN28" s="203">
        <v>34586.531941714056</v>
      </c>
      <c r="AO28" s="203">
        <v>15606</v>
      </c>
      <c r="AP28" s="203">
        <v>1386.7909195363918</v>
      </c>
      <c r="AQ28" s="203">
        <v>10493</v>
      </c>
      <c r="AR28" s="203">
        <v>6386.6479084942212</v>
      </c>
    </row>
    <row r="29" spans="1:44">
      <c r="D29" s="286" t="s">
        <v>424</v>
      </c>
      <c r="G29" s="286">
        <v>1103</v>
      </c>
      <c r="I29" s="321">
        <v>1103</v>
      </c>
      <c r="J29" s="203">
        <v>224827425.39414999</v>
      </c>
      <c r="K29" s="203">
        <v>255468.88125869961</v>
      </c>
      <c r="L29" s="203">
        <v>227457581</v>
      </c>
      <c r="M29" s="203">
        <v>492525.02476253349</v>
      </c>
      <c r="N29" s="203">
        <v>1363142.5686239148</v>
      </c>
      <c r="O29" s="203">
        <v>443344237289.60004</v>
      </c>
      <c r="P29" s="203">
        <v>253744710722.80301</v>
      </c>
      <c r="Q29" s="203">
        <v>3392310</v>
      </c>
      <c r="R29" s="203">
        <v>773146134.60000002</v>
      </c>
      <c r="S29" s="203">
        <v>194112333.24052906</v>
      </c>
      <c r="T29" s="203">
        <v>328168854.5694465</v>
      </c>
      <c r="U29" s="203">
        <v>218581924.07600001</v>
      </c>
      <c r="V29" s="203">
        <v>1402130.7058946518</v>
      </c>
      <c r="W29" s="203">
        <v>1879936646.2524302</v>
      </c>
      <c r="X29" s="203">
        <v>1163157.3</v>
      </c>
      <c r="Y29" s="203">
        <v>1447004.0416806717</v>
      </c>
      <c r="Z29" s="203">
        <v>687372436.17971683</v>
      </c>
      <c r="AA29" s="203">
        <v>236798293.09999999</v>
      </c>
      <c r="AB29" s="203">
        <v>1227083198814.5</v>
      </c>
      <c r="AC29" s="203">
        <v>634857709</v>
      </c>
      <c r="AD29" s="203">
        <v>974373433.5999999</v>
      </c>
      <c r="AE29" s="203">
        <v>479926023.89999998</v>
      </c>
      <c r="AF29" s="203">
        <v>1098265.5</v>
      </c>
      <c r="AG29" s="203">
        <v>681604.89999999991</v>
      </c>
      <c r="AH29" s="203">
        <v>2549742003.1999998</v>
      </c>
      <c r="AI29" s="203">
        <v>2711214593.1830006</v>
      </c>
      <c r="AJ29" s="203">
        <v>558586190.35771</v>
      </c>
      <c r="AK29" s="203">
        <v>2558614469.6999998</v>
      </c>
      <c r="AL29" s="203">
        <v>2117943268</v>
      </c>
      <c r="AM29" s="203">
        <v>1140405.7064643276</v>
      </c>
      <c r="AN29" s="203">
        <v>2388780.4514362877</v>
      </c>
      <c r="AO29" s="203">
        <v>744536.2</v>
      </c>
      <c r="AP29" s="203">
        <v>234285.93272371835</v>
      </c>
      <c r="AQ29" s="203">
        <v>693795.2</v>
      </c>
      <c r="AR29" s="203">
        <v>724319.99939738167</v>
      </c>
    </row>
    <row r="30" spans="1:44">
      <c r="A30" s="319" t="s">
        <v>57</v>
      </c>
      <c r="B30" s="286" t="s">
        <v>196</v>
      </c>
      <c r="D30" s="286" t="s">
        <v>224</v>
      </c>
      <c r="G30" s="286">
        <v>1033</v>
      </c>
      <c r="I30" s="321">
        <v>1033</v>
      </c>
      <c r="J30" s="203">
        <v>7616556.7812299998</v>
      </c>
      <c r="K30" s="203">
        <v>24877.800498069417</v>
      </c>
      <c r="L30" s="203">
        <v>29214344</v>
      </c>
      <c r="M30" s="203">
        <v>24647</v>
      </c>
      <c r="N30" s="203">
        <v>36713.70008292234</v>
      </c>
      <c r="O30" s="203">
        <v>94715315712</v>
      </c>
      <c r="P30" s="203">
        <v>52242822511.050003</v>
      </c>
      <c r="Q30" s="203">
        <v>52789.1</v>
      </c>
      <c r="R30" s="203">
        <v>30203771</v>
      </c>
      <c r="S30" s="203">
        <v>52051</v>
      </c>
      <c r="T30" s="203">
        <v>443731.37234041101</v>
      </c>
      <c r="U30" s="203">
        <v>5515144</v>
      </c>
      <c r="V30" s="203">
        <v>33222.940999999999</v>
      </c>
      <c r="W30" s="203">
        <v>37321292.516603611</v>
      </c>
      <c r="X30" s="203">
        <v>26616.859999999986</v>
      </c>
      <c r="Y30" s="203">
        <v>32334.207369292311</v>
      </c>
      <c r="Z30" s="203">
        <v>22315160.702885032</v>
      </c>
      <c r="AA30" s="203">
        <v>2729139</v>
      </c>
      <c r="AB30" s="203">
        <v>92538295770</v>
      </c>
      <c r="AC30" s="203">
        <v>77193585</v>
      </c>
      <c r="AD30" s="203">
        <v>53851658</v>
      </c>
      <c r="AE30" s="203">
        <v>47239333</v>
      </c>
      <c r="AF30" s="203">
        <v>43167</v>
      </c>
      <c r="AG30" s="203">
        <v>15949.573025323467</v>
      </c>
      <c r="AH30" s="203">
        <v>21358401</v>
      </c>
      <c r="AI30" s="203">
        <v>89825819.527028114</v>
      </c>
      <c r="AJ30" s="203">
        <v>30709500</v>
      </c>
      <c r="AK30" s="203">
        <v>68002592.083706975</v>
      </c>
      <c r="AL30" s="203">
        <v>36693594</v>
      </c>
      <c r="AM30" s="203">
        <v>48238.264672585407</v>
      </c>
      <c r="AN30" s="203">
        <v>115547.56489405711</v>
      </c>
      <c r="AO30" s="203">
        <v>18351</v>
      </c>
      <c r="AP30" s="203">
        <v>6.9286739999999986E-2</v>
      </c>
      <c r="AQ30" s="203">
        <v>47529</v>
      </c>
      <c r="AR30" s="203">
        <v>62942.217851206638</v>
      </c>
    </row>
    <row r="31" spans="1:44" ht="12.75" customHeight="1">
      <c r="D31" s="286" t="s">
        <v>120</v>
      </c>
      <c r="G31" s="286">
        <v>1034</v>
      </c>
      <c r="I31" s="321">
        <v>1034</v>
      </c>
      <c r="J31" s="203">
        <v>13729.0563</v>
      </c>
      <c r="K31" s="203">
        <v>0</v>
      </c>
      <c r="L31" s="203">
        <v>0</v>
      </c>
      <c r="M31" s="203">
        <v>0</v>
      </c>
      <c r="N31" s="203">
        <v>28.185882143999997</v>
      </c>
      <c r="O31" s="203">
        <v>200395154</v>
      </c>
      <c r="P31" s="203">
        <v>1179641561.8900001</v>
      </c>
      <c r="Q31" s="203">
        <v>1050.1864230000001</v>
      </c>
      <c r="R31" s="203">
        <v>0</v>
      </c>
      <c r="S31" s="203">
        <v>0</v>
      </c>
      <c r="T31" s="203">
        <v>0</v>
      </c>
      <c r="U31" s="203">
        <v>0</v>
      </c>
      <c r="V31" s="203">
        <v>0</v>
      </c>
      <c r="W31" s="203">
        <v>0</v>
      </c>
      <c r="X31" s="203">
        <v>0</v>
      </c>
      <c r="Y31" s="203">
        <v>0</v>
      </c>
      <c r="Z31" s="203">
        <v>0</v>
      </c>
      <c r="AA31" s="305">
        <v>2451583</v>
      </c>
      <c r="AB31" s="203">
        <v>22509789273</v>
      </c>
      <c r="AC31" s="203">
        <v>0</v>
      </c>
      <c r="AD31" s="203">
        <v>0</v>
      </c>
      <c r="AE31" s="203">
        <v>0</v>
      </c>
      <c r="AF31" s="203">
        <v>511</v>
      </c>
      <c r="AG31" s="203">
        <v>0</v>
      </c>
      <c r="AH31" s="203">
        <v>0</v>
      </c>
      <c r="AI31" s="203">
        <v>0</v>
      </c>
      <c r="AJ31" s="203">
        <v>6706</v>
      </c>
      <c r="AK31" s="203">
        <v>0</v>
      </c>
      <c r="AL31" s="203">
        <v>0</v>
      </c>
      <c r="AM31" s="203">
        <v>672</v>
      </c>
      <c r="AN31" s="203">
        <v>2171.127</v>
      </c>
      <c r="AO31" s="203">
        <v>386</v>
      </c>
      <c r="AP31" s="203">
        <v>2.9999999999999999E-7</v>
      </c>
      <c r="AQ31" s="203">
        <v>2</v>
      </c>
      <c r="AR31" s="203">
        <v>6170.8781440956836</v>
      </c>
    </row>
    <row r="32" spans="1:44">
      <c r="D32" s="286" t="s">
        <v>223</v>
      </c>
      <c r="G32" s="286">
        <v>1035</v>
      </c>
      <c r="I32" s="321">
        <v>1035</v>
      </c>
      <c r="J32" s="203">
        <v>1557065.07155</v>
      </c>
      <c r="K32" s="203">
        <v>126.46942010094087</v>
      </c>
      <c r="L32" s="203">
        <v>7138147</v>
      </c>
      <c r="M32" s="203">
        <v>11340</v>
      </c>
      <c r="N32" s="203">
        <v>9172.3536982514452</v>
      </c>
      <c r="O32" s="203">
        <v>21859494750</v>
      </c>
      <c r="P32" s="203">
        <v>13271563806</v>
      </c>
      <c r="Q32" s="203">
        <v>1708.8000000000002</v>
      </c>
      <c r="R32" s="203">
        <v>5363456</v>
      </c>
      <c r="S32" s="203">
        <v>226203</v>
      </c>
      <c r="T32" s="203">
        <v>46719.6</v>
      </c>
      <c r="U32" s="203">
        <v>122622</v>
      </c>
      <c r="V32" s="203">
        <v>14957.791999999999</v>
      </c>
      <c r="W32" s="203">
        <v>8854050.7773427404</v>
      </c>
      <c r="X32" s="203">
        <v>12452.313</v>
      </c>
      <c r="Y32" s="203">
        <v>46358.075106029886</v>
      </c>
      <c r="Z32" s="203">
        <v>8672523.0642927494</v>
      </c>
      <c r="AA32" s="305">
        <v>1203840</v>
      </c>
      <c r="AB32" s="203">
        <v>21808892149</v>
      </c>
      <c r="AC32" s="203">
        <v>44604613</v>
      </c>
      <c r="AD32" s="203">
        <v>46683837</v>
      </c>
      <c r="AE32" s="203">
        <v>31052886</v>
      </c>
      <c r="AF32" s="203">
        <v>29111</v>
      </c>
      <c r="AG32" s="203">
        <v>2139.7347715149849</v>
      </c>
      <c r="AH32" s="203">
        <v>21425000</v>
      </c>
      <c r="AI32" s="203">
        <v>2694102.1801029998</v>
      </c>
      <c r="AJ32" s="203">
        <v>2828977</v>
      </c>
      <c r="AK32" s="203">
        <v>20521217.643035002</v>
      </c>
      <c r="AL32" s="203">
        <v>6252923</v>
      </c>
      <c r="AM32" s="203">
        <v>28886.565886358905</v>
      </c>
      <c r="AN32" s="203">
        <v>2624.8</v>
      </c>
      <c r="AO32" s="203">
        <v>16131</v>
      </c>
      <c r="AP32" s="203">
        <v>0</v>
      </c>
      <c r="AQ32" s="203">
        <v>19897</v>
      </c>
      <c r="AR32" s="203">
        <v>9385.7188881701277</v>
      </c>
    </row>
    <row r="33" spans="2:44">
      <c r="C33" s="286" t="s">
        <v>225</v>
      </c>
      <c r="D33" s="286" t="s">
        <v>15</v>
      </c>
      <c r="G33" s="286">
        <v>1036</v>
      </c>
      <c r="I33" s="321">
        <v>1036</v>
      </c>
      <c r="J33" s="203">
        <v>1199955.1857421775</v>
      </c>
      <c r="K33" s="203">
        <v>4994.3684419930687</v>
      </c>
      <c r="L33" s="203">
        <v>7399332</v>
      </c>
      <c r="M33" s="203">
        <v>7006</v>
      </c>
      <c r="N33" s="203">
        <v>2327.0438343185001</v>
      </c>
      <c r="O33" s="203">
        <v>10786711458</v>
      </c>
      <c r="P33" s="203">
        <v>2976976806.4299998</v>
      </c>
      <c r="Q33" s="203">
        <v>258230</v>
      </c>
      <c r="R33" s="203">
        <v>4230580</v>
      </c>
      <c r="S33" s="203">
        <v>1100051</v>
      </c>
      <c r="T33" s="203">
        <v>137764.95113</v>
      </c>
      <c r="U33" s="203">
        <v>24689</v>
      </c>
      <c r="V33" s="203">
        <v>4048.3647759575938</v>
      </c>
      <c r="W33" s="203">
        <v>0</v>
      </c>
      <c r="X33" s="203">
        <v>1786</v>
      </c>
      <c r="Y33" s="203">
        <v>0</v>
      </c>
      <c r="Z33" s="203">
        <v>7809288.3045699997</v>
      </c>
      <c r="AA33" s="305">
        <v>4670848</v>
      </c>
      <c r="AB33" s="203">
        <v>13085909895</v>
      </c>
      <c r="AC33" s="203">
        <v>5081644.9146916289</v>
      </c>
      <c r="AD33" s="203">
        <v>4798123</v>
      </c>
      <c r="AE33" s="203">
        <v>11861724</v>
      </c>
      <c r="AF33" s="203">
        <v>20047</v>
      </c>
      <c r="AG33" s="203">
        <v>557.82125900000005</v>
      </c>
      <c r="AH33" s="203">
        <v>79484873</v>
      </c>
      <c r="AI33" s="203">
        <v>52733393.327357098</v>
      </c>
      <c r="AJ33" s="203">
        <v>29851311</v>
      </c>
      <c r="AK33" s="203">
        <v>53023782.229819983</v>
      </c>
      <c r="AL33" s="203">
        <v>16012686</v>
      </c>
      <c r="AM33" s="203">
        <v>2694.1538567178095</v>
      </c>
      <c r="AN33" s="203">
        <v>21739.04416049776</v>
      </c>
      <c r="AO33" s="203">
        <v>2365</v>
      </c>
      <c r="AP33" s="203">
        <v>1080.3411018398538</v>
      </c>
      <c r="AQ33" s="203">
        <v>1291.643</v>
      </c>
      <c r="AR33" s="203">
        <v>5006.8171281134955</v>
      </c>
    </row>
    <row r="34" spans="2:44">
      <c r="D34" s="286" t="s">
        <v>16</v>
      </c>
      <c r="G34" s="286">
        <v>1037</v>
      </c>
      <c r="I34" s="321">
        <v>1037</v>
      </c>
      <c r="J34" s="203">
        <v>2696617.8264196236</v>
      </c>
      <c r="K34" s="203">
        <v>248.11605280509576</v>
      </c>
      <c r="L34" s="203">
        <v>2349123</v>
      </c>
      <c r="M34" s="203">
        <v>9127</v>
      </c>
      <c r="N34" s="203">
        <v>28217.350281557741</v>
      </c>
      <c r="O34" s="203">
        <v>17746683908</v>
      </c>
      <c r="P34" s="203">
        <v>10560298743</v>
      </c>
      <c r="Q34" s="203">
        <v>3471.3135769999999</v>
      </c>
      <c r="R34" s="203">
        <v>14853723</v>
      </c>
      <c r="S34" s="203">
        <v>321374</v>
      </c>
      <c r="T34" s="203">
        <v>383433.15319734917</v>
      </c>
      <c r="U34" s="203">
        <v>585585</v>
      </c>
      <c r="V34" s="203">
        <v>24208.184510322408</v>
      </c>
      <c r="W34" s="203">
        <v>20093840.49651948</v>
      </c>
      <c r="X34" s="203">
        <v>1719</v>
      </c>
      <c r="Y34" s="203">
        <v>54428.220200614021</v>
      </c>
      <c r="Z34" s="203">
        <v>21935817.794418097</v>
      </c>
      <c r="AA34" s="305">
        <v>15699972</v>
      </c>
      <c r="AB34" s="203">
        <v>0</v>
      </c>
      <c r="AC34" s="203">
        <v>4960518.3027827637</v>
      </c>
      <c r="AD34" s="203">
        <v>11932535</v>
      </c>
      <c r="AE34" s="203">
        <v>0</v>
      </c>
      <c r="AF34" s="203">
        <v>13158</v>
      </c>
      <c r="AG34" s="203">
        <v>544.60973196628902</v>
      </c>
      <c r="AH34" s="203">
        <v>5596713</v>
      </c>
      <c r="AI34" s="203">
        <v>127651.402164</v>
      </c>
      <c r="AJ34" s="203">
        <v>3493114</v>
      </c>
      <c r="AK34" s="203">
        <v>11031857.930152001</v>
      </c>
      <c r="AL34" s="203">
        <v>52098295</v>
      </c>
      <c r="AM34" s="203">
        <v>17448.955658029099</v>
      </c>
      <c r="AN34" s="203">
        <v>23597.184936729602</v>
      </c>
      <c r="AO34" s="203">
        <v>2712</v>
      </c>
      <c r="AP34" s="203">
        <v>0</v>
      </c>
      <c r="AQ34" s="203">
        <v>1941</v>
      </c>
      <c r="AR34" s="203">
        <v>16288.40927963691</v>
      </c>
    </row>
    <row r="35" spans="2:44">
      <c r="D35" s="286" t="s">
        <v>17</v>
      </c>
      <c r="G35" s="286">
        <v>1038</v>
      </c>
      <c r="I35" s="321">
        <v>1038</v>
      </c>
      <c r="J35" s="203">
        <v>362284.4159843009</v>
      </c>
      <c r="K35" s="203">
        <v>0</v>
      </c>
      <c r="L35" s="203">
        <v>0</v>
      </c>
      <c r="M35" s="203">
        <v>57</v>
      </c>
      <c r="N35" s="203">
        <v>0.16477698999999998</v>
      </c>
      <c r="O35" s="203">
        <v>468749131</v>
      </c>
      <c r="P35" s="203">
        <v>25701036.890000001</v>
      </c>
      <c r="Q35" s="203">
        <v>3471.3135769999999</v>
      </c>
      <c r="R35" s="203">
        <v>368718</v>
      </c>
      <c r="S35" s="203">
        <v>3270</v>
      </c>
      <c r="T35" s="203">
        <v>21279.883410000002</v>
      </c>
      <c r="U35" s="203">
        <v>176154</v>
      </c>
      <c r="V35" s="203">
        <v>484.73771371999936</v>
      </c>
      <c r="W35" s="203">
        <v>3681570</v>
      </c>
      <c r="X35" s="203">
        <v>181</v>
      </c>
      <c r="Y35" s="203">
        <v>3563.1089999999999</v>
      </c>
      <c r="Z35" s="203">
        <v>244717.06881460201</v>
      </c>
      <c r="AA35" s="305">
        <v>159848</v>
      </c>
      <c r="AB35" s="203">
        <v>0</v>
      </c>
      <c r="AC35" s="203">
        <v>0</v>
      </c>
      <c r="AD35" s="203">
        <v>514078</v>
      </c>
      <c r="AE35" s="203">
        <v>0</v>
      </c>
      <c r="AF35" s="203">
        <v>0</v>
      </c>
      <c r="AG35" s="203">
        <v>28.473216000000001</v>
      </c>
      <c r="AH35" s="203">
        <v>5783675</v>
      </c>
      <c r="AI35" s="203">
        <v>0</v>
      </c>
      <c r="AJ35" s="203">
        <v>259849</v>
      </c>
      <c r="AK35" s="203">
        <v>0</v>
      </c>
      <c r="AL35" s="203">
        <v>172644</v>
      </c>
      <c r="AM35" s="203">
        <v>400.92314248376169</v>
      </c>
      <c r="AN35" s="203">
        <v>887.85578089328737</v>
      </c>
      <c r="AO35" s="203">
        <v>2900</v>
      </c>
      <c r="AP35" s="203">
        <v>0</v>
      </c>
      <c r="AQ35" s="203">
        <v>39</v>
      </c>
      <c r="AR35" s="203">
        <v>1216.9000000000001</v>
      </c>
    </row>
    <row r="36" spans="2:44">
      <c r="D36" s="286" t="s">
        <v>18</v>
      </c>
      <c r="G36" s="286">
        <v>1039</v>
      </c>
      <c r="I36" s="321">
        <v>1039</v>
      </c>
      <c r="J36" s="203">
        <v>0</v>
      </c>
      <c r="K36" s="203">
        <v>0</v>
      </c>
      <c r="L36" s="203">
        <v>0</v>
      </c>
      <c r="M36" s="203">
        <v>671</v>
      </c>
      <c r="N36" s="203">
        <v>0</v>
      </c>
      <c r="O36" s="203">
        <v>35056623</v>
      </c>
      <c r="P36" s="203">
        <v>329906170.07999998</v>
      </c>
      <c r="Q36" s="203">
        <v>1050.1864230000001</v>
      </c>
      <c r="R36" s="203">
        <v>1265572</v>
      </c>
      <c r="S36" s="203">
        <v>0</v>
      </c>
      <c r="T36" s="203">
        <v>0</v>
      </c>
      <c r="U36" s="203">
        <v>6584</v>
      </c>
      <c r="V36" s="203">
        <v>0</v>
      </c>
      <c r="W36" s="203">
        <v>0</v>
      </c>
      <c r="X36" s="203">
        <v>0</v>
      </c>
      <c r="Y36" s="203">
        <v>0</v>
      </c>
      <c r="Z36" s="203">
        <v>4192723.1937779267</v>
      </c>
      <c r="AA36" s="305">
        <v>0</v>
      </c>
      <c r="AB36" s="203">
        <v>0</v>
      </c>
      <c r="AC36" s="203">
        <v>0</v>
      </c>
      <c r="AD36" s="203">
        <v>212815</v>
      </c>
      <c r="AE36" s="203">
        <v>0</v>
      </c>
      <c r="AF36" s="203">
        <v>295</v>
      </c>
      <c r="AG36" s="203">
        <v>0</v>
      </c>
      <c r="AH36" s="203">
        <v>0</v>
      </c>
      <c r="AI36" s="203">
        <v>113780.13192</v>
      </c>
      <c r="AJ36" s="203">
        <v>0</v>
      </c>
      <c r="AK36" s="203">
        <v>0</v>
      </c>
      <c r="AL36" s="203">
        <v>474558</v>
      </c>
      <c r="AM36" s="203">
        <v>472.50855370323018</v>
      </c>
      <c r="AN36" s="203">
        <v>13.30335</v>
      </c>
      <c r="AO36" s="203">
        <v>0</v>
      </c>
      <c r="AP36" s="203">
        <v>2.8000000000000002E-7</v>
      </c>
      <c r="AQ36" s="203">
        <v>0</v>
      </c>
      <c r="AR36" s="203">
        <v>0</v>
      </c>
    </row>
    <row r="37" spans="2:44">
      <c r="D37" s="286" t="s">
        <v>147</v>
      </c>
      <c r="G37" s="286">
        <v>1040</v>
      </c>
      <c r="I37" s="321">
        <v>1040</v>
      </c>
      <c r="J37" s="203">
        <v>151641.08612111807</v>
      </c>
      <c r="K37" s="203">
        <v>818.16577500000005</v>
      </c>
      <c r="L37" s="203">
        <v>835782</v>
      </c>
      <c r="M37" s="203">
        <v>6264</v>
      </c>
      <c r="N37" s="203">
        <v>8814.0708101066157</v>
      </c>
      <c r="O37" s="203">
        <v>2640617009</v>
      </c>
      <c r="P37" s="203">
        <v>472961861.25</v>
      </c>
      <c r="Q37" s="203">
        <v>21157.4</v>
      </c>
      <c r="R37" s="203">
        <v>3704657</v>
      </c>
      <c r="S37" s="203">
        <v>3593</v>
      </c>
      <c r="T37" s="203">
        <v>8554889.3133900017</v>
      </c>
      <c r="U37" s="203">
        <v>227865</v>
      </c>
      <c r="V37" s="203">
        <v>5828.6540000000005</v>
      </c>
      <c r="W37" s="203">
        <v>31451077.462460734</v>
      </c>
      <c r="X37" s="203">
        <v>3401.7</v>
      </c>
      <c r="Y37" s="203">
        <v>6472.2854488693902</v>
      </c>
      <c r="Z37" s="203">
        <v>3065816.3323107129</v>
      </c>
      <c r="AA37" s="203">
        <v>832393</v>
      </c>
      <c r="AB37" s="203">
        <v>24100735021.349998</v>
      </c>
      <c r="AC37" s="203">
        <v>143269.21866659381</v>
      </c>
      <c r="AD37" s="203">
        <v>5940146</v>
      </c>
      <c r="AE37" s="203">
        <v>38260</v>
      </c>
      <c r="AF37" s="203">
        <v>6648</v>
      </c>
      <c r="AG37" s="203">
        <v>2518.0794270955489</v>
      </c>
      <c r="AH37" s="203">
        <v>1997125</v>
      </c>
      <c r="AI37" s="203">
        <v>2746439.73169793</v>
      </c>
      <c r="AJ37" s="203">
        <v>673587</v>
      </c>
      <c r="AK37" s="203">
        <v>41034866.551189974</v>
      </c>
      <c r="AL37" s="203">
        <v>85981933</v>
      </c>
      <c r="AM37" s="203">
        <v>12690</v>
      </c>
      <c r="AN37" s="203">
        <v>20897.550999999999</v>
      </c>
      <c r="AO37" s="203">
        <v>976</v>
      </c>
      <c r="AP37" s="203">
        <v>0</v>
      </c>
      <c r="AQ37" s="203">
        <v>602</v>
      </c>
      <c r="AR37" s="203">
        <v>3359.8190417918195</v>
      </c>
    </row>
    <row r="38" spans="2:44" ht="12.75" customHeight="1">
      <c r="D38" s="286" t="s">
        <v>217</v>
      </c>
      <c r="G38" s="286">
        <v>1041</v>
      </c>
      <c r="I38" s="321">
        <v>1041</v>
      </c>
      <c r="J38" s="203">
        <v>1365.3910000000001</v>
      </c>
      <c r="K38" s="203">
        <v>0</v>
      </c>
      <c r="L38" s="203">
        <v>134757</v>
      </c>
      <c r="M38" s="203">
        <v>2023</v>
      </c>
      <c r="N38" s="203">
        <v>944.04936093336767</v>
      </c>
      <c r="O38" s="203">
        <v>10258232</v>
      </c>
      <c r="P38" s="203">
        <v>214794294.48999989</v>
      </c>
      <c r="Q38" s="203">
        <v>3219.045204</v>
      </c>
      <c r="R38" s="203">
        <v>0</v>
      </c>
      <c r="S38" s="203">
        <v>0</v>
      </c>
      <c r="T38" s="203">
        <v>0</v>
      </c>
      <c r="U38" s="203">
        <v>0</v>
      </c>
      <c r="V38" s="203">
        <v>302.4952952350763</v>
      </c>
      <c r="W38" s="203">
        <v>1993281.6134463337</v>
      </c>
      <c r="X38" s="203">
        <v>63</v>
      </c>
      <c r="Y38" s="203">
        <v>0</v>
      </c>
      <c r="Z38" s="203">
        <v>50817.079060000004</v>
      </c>
      <c r="AA38" s="203">
        <v>0</v>
      </c>
      <c r="AB38" s="203">
        <v>11691645919</v>
      </c>
      <c r="AC38" s="203">
        <v>25220.545783843012</v>
      </c>
      <c r="AD38" s="203">
        <v>493171</v>
      </c>
      <c r="AE38" s="203">
        <v>0</v>
      </c>
      <c r="AF38" s="203">
        <v>1179</v>
      </c>
      <c r="AG38" s="203">
        <v>0</v>
      </c>
      <c r="AH38" s="203">
        <v>0</v>
      </c>
      <c r="AI38" s="203">
        <v>366084.17084999999</v>
      </c>
      <c r="AJ38" s="203">
        <v>109022</v>
      </c>
      <c r="AK38" s="203">
        <v>10071636.334829995</v>
      </c>
      <c r="AL38" s="203">
        <v>32963</v>
      </c>
      <c r="AM38" s="203">
        <v>0</v>
      </c>
      <c r="AN38" s="203">
        <v>11139.445125156701</v>
      </c>
      <c r="AO38" s="203">
        <v>0</v>
      </c>
      <c r="AP38" s="203">
        <v>0</v>
      </c>
      <c r="AQ38" s="203">
        <v>0</v>
      </c>
      <c r="AR38" s="203">
        <v>857.44498817673309</v>
      </c>
    </row>
    <row r="39" spans="2:44">
      <c r="D39" s="286" t="s">
        <v>547</v>
      </c>
      <c r="G39" s="286">
        <v>1213</v>
      </c>
      <c r="I39" s="321">
        <v>1213</v>
      </c>
      <c r="J39" s="203">
        <v>34484.677000000003</v>
      </c>
      <c r="K39" s="203">
        <v>3255.4910319699993</v>
      </c>
      <c r="L39" s="203">
        <v>166636</v>
      </c>
      <c r="M39" s="203">
        <v>7774</v>
      </c>
      <c r="N39" s="203">
        <v>56514.542104928245</v>
      </c>
      <c r="O39" s="203">
        <v>340809999</v>
      </c>
      <c r="P39" s="203">
        <v>4334817836.8199787</v>
      </c>
      <c r="Q39" s="203">
        <v>20.615066149999997</v>
      </c>
      <c r="R39" s="203">
        <v>646790.85581234435</v>
      </c>
      <c r="S39" s="203">
        <v>643457</v>
      </c>
      <c r="T39" s="203">
        <v>224240.75676000281</v>
      </c>
      <c r="U39" s="203">
        <v>441194.12926850404</v>
      </c>
      <c r="V39" s="203">
        <v>1223.2062245457728</v>
      </c>
      <c r="W39" s="203">
        <v>243422.22051700004</v>
      </c>
      <c r="X39" s="203">
        <v>5762</v>
      </c>
      <c r="Y39" s="203">
        <v>1812.1658255242187</v>
      </c>
      <c r="Z39" s="203">
        <v>156815.75757893897</v>
      </c>
      <c r="AA39" s="203">
        <v>460929</v>
      </c>
      <c r="AB39" s="203">
        <v>12457288460</v>
      </c>
      <c r="AC39" s="203">
        <v>185411</v>
      </c>
      <c r="AD39" s="203">
        <v>512924</v>
      </c>
      <c r="AE39" s="203">
        <v>1914931</v>
      </c>
      <c r="AF39" s="203">
        <v>11337</v>
      </c>
      <c r="AG39" s="203">
        <v>562</v>
      </c>
      <c r="AH39" s="203">
        <v>135683</v>
      </c>
      <c r="AI39" s="203">
        <v>3414388.7949999999</v>
      </c>
      <c r="AJ39" s="203">
        <v>213832</v>
      </c>
      <c r="AK39" s="203">
        <v>27491824.659000002</v>
      </c>
      <c r="AL39" s="203">
        <v>373402</v>
      </c>
      <c r="AM39" s="203">
        <v>10574.313724643629</v>
      </c>
      <c r="AN39" s="203">
        <v>7711.9898263367459</v>
      </c>
      <c r="AO39" s="203">
        <v>47</v>
      </c>
      <c r="AP39" s="203">
        <v>0.92189796625125409</v>
      </c>
      <c r="AQ39" s="203">
        <v>1981</v>
      </c>
      <c r="AR39" s="203">
        <v>7131.3620764582702</v>
      </c>
    </row>
    <row r="40" spans="2:44">
      <c r="C40" s="286" t="s">
        <v>226</v>
      </c>
      <c r="D40" s="286" t="s">
        <v>148</v>
      </c>
      <c r="G40" s="286">
        <v>1043</v>
      </c>
      <c r="I40" s="321">
        <v>1043</v>
      </c>
      <c r="J40" s="203">
        <v>1971238.06</v>
      </c>
      <c r="K40" s="203">
        <v>884.56303829737135</v>
      </c>
      <c r="L40" s="203">
        <v>2944205</v>
      </c>
      <c r="M40" s="203">
        <v>21801</v>
      </c>
      <c r="N40" s="203">
        <v>8973.6558501335203</v>
      </c>
      <c r="O40" s="203">
        <v>7265706947</v>
      </c>
      <c r="P40" s="203">
        <v>2544624900.5836043</v>
      </c>
      <c r="Q40" s="203">
        <v>5120.7186413899999</v>
      </c>
      <c r="R40" s="203">
        <v>7274621.2365426505</v>
      </c>
      <c r="S40" s="203">
        <v>501978</v>
      </c>
      <c r="T40" s="203">
        <v>115654.54196000002</v>
      </c>
      <c r="U40" s="203">
        <v>351283.62358906306</v>
      </c>
      <c r="V40" s="203">
        <v>582.21032400000001</v>
      </c>
      <c r="W40" s="203">
        <v>2893491.1260120003</v>
      </c>
      <c r="X40" s="203">
        <v>4288</v>
      </c>
      <c r="Y40" s="203">
        <v>6743.4313773059966</v>
      </c>
      <c r="Z40" s="203">
        <v>305523.42181736859</v>
      </c>
      <c r="AA40" s="203">
        <v>524144</v>
      </c>
      <c r="AB40" s="203">
        <v>2410276674</v>
      </c>
      <c r="AC40" s="203">
        <v>0</v>
      </c>
      <c r="AD40" s="203">
        <v>9552827</v>
      </c>
      <c r="AE40" s="203">
        <v>214240</v>
      </c>
      <c r="AF40" s="203">
        <v>9440</v>
      </c>
      <c r="AG40" s="203">
        <v>1364</v>
      </c>
      <c r="AH40" s="203">
        <v>2186902</v>
      </c>
      <c r="AI40" s="203">
        <v>772733.06</v>
      </c>
      <c r="AJ40" s="203">
        <v>4265913</v>
      </c>
      <c r="AK40" s="203">
        <v>369207.51865557069</v>
      </c>
      <c r="AL40" s="203">
        <v>4306571.5549999997</v>
      </c>
      <c r="AM40" s="203">
        <v>10576.984787182933</v>
      </c>
      <c r="AN40" s="203">
        <v>7912.7192835333135</v>
      </c>
      <c r="AO40" s="203">
        <v>1849</v>
      </c>
      <c r="AP40" s="203">
        <v>119.03573198563171</v>
      </c>
      <c r="AQ40" s="203">
        <v>3476</v>
      </c>
      <c r="AR40" s="203">
        <v>12053.590962785134</v>
      </c>
    </row>
    <row r="41" spans="2:44" ht="12.75" customHeight="1">
      <c r="D41" s="286" t="s">
        <v>19</v>
      </c>
      <c r="G41" s="286">
        <v>1044</v>
      </c>
      <c r="I41" s="321">
        <v>1044</v>
      </c>
      <c r="J41" s="203">
        <v>2657637.3969999999</v>
      </c>
      <c r="K41" s="203">
        <v>2255.8552423677934</v>
      </c>
      <c r="L41" s="203">
        <v>2972929</v>
      </c>
      <c r="M41" s="203">
        <v>20183</v>
      </c>
      <c r="N41" s="203">
        <v>60591.726916284599</v>
      </c>
      <c r="O41" s="203">
        <v>2353598800</v>
      </c>
      <c r="P41" s="203">
        <v>2137500496.3825731</v>
      </c>
      <c r="Q41" s="203">
        <v>29888.832281645598</v>
      </c>
      <c r="R41" s="203">
        <v>4248732.824752178</v>
      </c>
      <c r="S41" s="203">
        <v>80243</v>
      </c>
      <c r="T41" s="203">
        <v>1860491.1046948498</v>
      </c>
      <c r="U41" s="203">
        <v>317364.29662637919</v>
      </c>
      <c r="V41" s="203">
        <v>6004.2679921115914</v>
      </c>
      <c r="W41" s="203">
        <v>40886124.020259276</v>
      </c>
      <c r="X41" s="203">
        <v>8519</v>
      </c>
      <c r="Y41" s="203">
        <v>10099.109154965226</v>
      </c>
      <c r="Z41" s="203">
        <v>1005469.3164367033</v>
      </c>
      <c r="AA41" s="203">
        <v>322608</v>
      </c>
      <c r="AB41" s="203">
        <v>25791236078</v>
      </c>
      <c r="AC41" s="203">
        <v>0</v>
      </c>
      <c r="AD41" s="203">
        <v>268156</v>
      </c>
      <c r="AE41" s="203">
        <v>896294</v>
      </c>
      <c r="AF41" s="203">
        <v>17127</v>
      </c>
      <c r="AG41" s="203">
        <v>2340</v>
      </c>
      <c r="AH41" s="203">
        <v>13795709</v>
      </c>
      <c r="AI41" s="203">
        <v>20407369.59</v>
      </c>
      <c r="AJ41" s="203">
        <v>18048212</v>
      </c>
      <c r="AK41" s="203">
        <v>14324235.187999999</v>
      </c>
      <c r="AL41" s="203">
        <v>13551470.015000001</v>
      </c>
      <c r="AM41" s="203">
        <v>53326.454333312606</v>
      </c>
      <c r="AN41" s="203">
        <v>38014.815499214288</v>
      </c>
      <c r="AO41" s="203">
        <v>8965</v>
      </c>
      <c r="AP41" s="203">
        <v>1398.7317675741288</v>
      </c>
      <c r="AQ41" s="203">
        <v>27424</v>
      </c>
      <c r="AR41" s="203">
        <v>15088.015972860099</v>
      </c>
    </row>
    <row r="42" spans="2:44">
      <c r="D42" s="286" t="s">
        <v>122</v>
      </c>
      <c r="G42" s="286">
        <v>1045</v>
      </c>
      <c r="I42" s="321">
        <v>1045</v>
      </c>
      <c r="J42" s="203">
        <v>18246115.110047221</v>
      </c>
      <c r="K42" s="203">
        <v>37460.829500603686</v>
      </c>
      <c r="L42" s="203">
        <v>52885741</v>
      </c>
      <c r="M42" s="203">
        <v>106847</v>
      </c>
      <c r="N42" s="203">
        <v>210380.55899455963</v>
      </c>
      <c r="O42" s="203">
        <v>158202486105</v>
      </c>
      <c r="P42" s="203">
        <v>88682379873.99614</v>
      </c>
      <c r="Q42" s="203">
        <v>373689.23436218564</v>
      </c>
      <c r="R42" s="203">
        <v>72160621.91710718</v>
      </c>
      <c r="S42" s="203">
        <v>2932220</v>
      </c>
      <c r="T42" s="203">
        <v>11788204.676882613</v>
      </c>
      <c r="U42" s="203">
        <v>7768485.0494839456</v>
      </c>
      <c r="V42" s="203">
        <v>90257.863245422297</v>
      </c>
      <c r="W42" s="203">
        <v>143431587.0062685</v>
      </c>
      <c r="X42" s="203">
        <v>64662.872999999985</v>
      </c>
      <c r="Y42" s="203">
        <v>161810.60348260106</v>
      </c>
      <c r="Z42" s="203">
        <v>69653037.877842128</v>
      </c>
      <c r="AA42" s="203">
        <v>26603721</v>
      </c>
      <c r="AB42" s="203">
        <v>180500988128.35001</v>
      </c>
      <c r="AC42" s="203">
        <v>132143820.89035715</v>
      </c>
      <c r="AD42" s="203">
        <v>133773928</v>
      </c>
      <c r="AE42" s="203">
        <v>93217668</v>
      </c>
      <c r="AF42" s="203">
        <v>149151</v>
      </c>
      <c r="AG42" s="203">
        <v>26004.291430900292</v>
      </c>
      <c r="AH42" s="203">
        <v>151764081</v>
      </c>
      <c r="AI42" s="203">
        <v>172469593.57442015</v>
      </c>
      <c r="AJ42" s="203">
        <v>90235273</v>
      </c>
      <c r="AK42" s="203">
        <v>225727947.4687295</v>
      </c>
      <c r="AL42" s="203">
        <v>215885113.56999999</v>
      </c>
      <c r="AM42" s="203">
        <v>185309.12461501738</v>
      </c>
      <c r="AN42" s="203">
        <v>227807.38360610537</v>
      </c>
      <c r="AO42" s="203">
        <v>54296</v>
      </c>
      <c r="AP42" s="203">
        <v>2599.0997863858656</v>
      </c>
      <c r="AQ42" s="203">
        <v>104180.643</v>
      </c>
      <c r="AR42" s="203">
        <v>131615.40621284576</v>
      </c>
    </row>
    <row r="43" spans="2:44">
      <c r="B43" s="286" t="s">
        <v>197</v>
      </c>
      <c r="C43" s="286" t="s">
        <v>425</v>
      </c>
      <c r="D43" s="286" t="s">
        <v>426</v>
      </c>
      <c r="G43" s="286">
        <v>1046</v>
      </c>
      <c r="I43" s="321">
        <v>1046</v>
      </c>
      <c r="J43" s="203">
        <v>11650670.811319999</v>
      </c>
      <c r="K43" s="203">
        <v>32057.673107234681</v>
      </c>
      <c r="L43" s="203">
        <v>53701978</v>
      </c>
      <c r="M43" s="203">
        <v>21752</v>
      </c>
      <c r="N43" s="203">
        <v>43323.990582768092</v>
      </c>
      <c r="O43" s="203">
        <v>67433479834</v>
      </c>
      <c r="P43" s="203">
        <v>53074635043.489998</v>
      </c>
      <c r="Q43" s="203">
        <v>58645.400000000009</v>
      </c>
      <c r="R43" s="203">
        <v>35143148</v>
      </c>
      <c r="S43" s="203">
        <v>7304206</v>
      </c>
      <c r="T43" s="203">
        <v>1141417.6378800003</v>
      </c>
      <c r="U43" s="203">
        <v>2139921</v>
      </c>
      <c r="V43" s="203">
        <v>64258.466999999997</v>
      </c>
      <c r="W43" s="203">
        <v>13474263.990576372</v>
      </c>
      <c r="X43" s="203">
        <v>39009.375000000007</v>
      </c>
      <c r="Y43" s="203">
        <v>31413.541371204665</v>
      </c>
      <c r="Z43" s="203">
        <v>23389189.244609207</v>
      </c>
      <c r="AA43" s="203">
        <v>491312</v>
      </c>
      <c r="AB43" s="203">
        <v>45671954684</v>
      </c>
      <c r="AC43" s="203">
        <v>20500285.588721909</v>
      </c>
      <c r="AD43" s="203">
        <v>69376941</v>
      </c>
      <c r="AE43" s="203">
        <v>9947091</v>
      </c>
      <c r="AF43" s="203">
        <v>31973</v>
      </c>
      <c r="AG43" s="203">
        <v>5904.2933163255202</v>
      </c>
      <c r="AH43" s="203">
        <v>143250215</v>
      </c>
      <c r="AI43" s="203">
        <v>110437532.35062928</v>
      </c>
      <c r="AJ43" s="203">
        <v>14471995</v>
      </c>
      <c r="AK43" s="203">
        <v>116643034.08911099</v>
      </c>
      <c r="AL43" s="203">
        <v>48458883</v>
      </c>
      <c r="AM43" s="203">
        <v>13006.326992046408</v>
      </c>
      <c r="AN43" s="203">
        <v>51797.588264624588</v>
      </c>
      <c r="AO43" s="203">
        <v>8412</v>
      </c>
      <c r="AP43" s="203">
        <v>1165.3781659057947</v>
      </c>
      <c r="AQ43" s="203">
        <v>27027</v>
      </c>
      <c r="AR43" s="203">
        <v>42662.2</v>
      </c>
    </row>
    <row r="44" spans="2:44">
      <c r="D44" s="286" t="s">
        <v>428</v>
      </c>
      <c r="G44" s="286">
        <v>1047</v>
      </c>
      <c r="I44" s="321">
        <v>1047</v>
      </c>
      <c r="J44" s="203">
        <v>8614137.2006999999</v>
      </c>
      <c r="K44" s="203">
        <v>43973.282466558907</v>
      </c>
      <c r="L44" s="203">
        <v>26391942</v>
      </c>
      <c r="M44" s="203">
        <v>56016</v>
      </c>
      <c r="N44" s="203">
        <v>53751.922539112406</v>
      </c>
      <c r="O44" s="203">
        <v>28076621046</v>
      </c>
      <c r="P44" s="203">
        <v>16834253162.790001</v>
      </c>
      <c r="Q44" s="203">
        <v>138496.9</v>
      </c>
      <c r="R44" s="203">
        <v>44861782</v>
      </c>
      <c r="S44" s="203">
        <v>8568940</v>
      </c>
      <c r="T44" s="203">
        <v>6663432.5359716667</v>
      </c>
      <c r="U44" s="203">
        <v>4202863</v>
      </c>
      <c r="V44" s="203">
        <v>53283.741999999998</v>
      </c>
      <c r="W44" s="203">
        <v>122311104.53406622</v>
      </c>
      <c r="X44" s="203">
        <v>39071.437999999995</v>
      </c>
      <c r="Y44" s="203">
        <v>73846.421091929311</v>
      </c>
      <c r="Z44" s="203">
        <v>45320506.310314499</v>
      </c>
      <c r="AA44" s="203">
        <v>1528534</v>
      </c>
      <c r="AB44" s="203">
        <v>52398879656</v>
      </c>
      <c r="AC44" s="203">
        <v>3807779.41127809</v>
      </c>
      <c r="AD44" s="203">
        <v>97993660</v>
      </c>
      <c r="AE44" s="203">
        <v>26163855</v>
      </c>
      <c r="AF44" s="203">
        <v>62123</v>
      </c>
      <c r="AG44" s="203">
        <v>42200.884258525548</v>
      </c>
      <c r="AH44" s="203">
        <v>47683895</v>
      </c>
      <c r="AI44" s="203">
        <v>52553107.846243165</v>
      </c>
      <c r="AJ44" s="203">
        <v>22678111</v>
      </c>
      <c r="AK44" s="203">
        <v>202005245.28025919</v>
      </c>
      <c r="AL44" s="203">
        <v>63106984</v>
      </c>
      <c r="AM44" s="203">
        <v>89004.329453777114</v>
      </c>
      <c r="AN44" s="203">
        <v>144073.41616596599</v>
      </c>
      <c r="AO44" s="203">
        <v>47304</v>
      </c>
      <c r="AP44" s="203">
        <v>1671.4741148467087</v>
      </c>
      <c r="AQ44" s="203">
        <v>62962</v>
      </c>
      <c r="AR44" s="203">
        <v>86368.7</v>
      </c>
    </row>
    <row r="45" spans="2:44">
      <c r="D45" s="286" t="s">
        <v>430</v>
      </c>
      <c r="G45" s="286">
        <v>1105</v>
      </c>
      <c r="I45" s="321">
        <v>1105</v>
      </c>
      <c r="J45" s="203">
        <v>0</v>
      </c>
      <c r="K45" s="203">
        <v>0</v>
      </c>
      <c r="L45" s="203">
        <v>29214344</v>
      </c>
      <c r="M45" s="203">
        <v>0</v>
      </c>
      <c r="N45" s="203">
        <v>20835.536034834222</v>
      </c>
      <c r="O45" s="203">
        <v>67856166694</v>
      </c>
      <c r="P45" s="203">
        <v>1545372803.7</v>
      </c>
      <c r="Q45" s="203">
        <v>0</v>
      </c>
      <c r="R45" s="203">
        <v>0</v>
      </c>
      <c r="S45" s="203">
        <v>0</v>
      </c>
      <c r="T45" s="203">
        <v>3375000</v>
      </c>
      <c r="U45" s="203">
        <v>6536230</v>
      </c>
      <c r="V45" s="203">
        <v>0</v>
      </c>
      <c r="W45" s="203">
        <v>0</v>
      </c>
      <c r="X45" s="203">
        <v>0</v>
      </c>
      <c r="Y45" s="203">
        <v>0</v>
      </c>
      <c r="Z45" s="203">
        <v>0</v>
      </c>
      <c r="AA45" s="203">
        <v>1178306</v>
      </c>
      <c r="AB45" s="203">
        <v>0</v>
      </c>
      <c r="AC45" s="203">
        <v>53055378</v>
      </c>
      <c r="AD45" s="203">
        <v>0</v>
      </c>
      <c r="AE45" s="203">
        <v>0</v>
      </c>
      <c r="AF45" s="203">
        <v>0</v>
      </c>
      <c r="AG45" s="203">
        <v>0</v>
      </c>
      <c r="AH45" s="203">
        <v>0</v>
      </c>
      <c r="AI45" s="203">
        <v>0</v>
      </c>
      <c r="AJ45" s="203">
        <v>0</v>
      </c>
      <c r="AK45" s="203">
        <v>0</v>
      </c>
      <c r="AL45" s="203">
        <v>178517</v>
      </c>
      <c r="AM45" s="203">
        <v>0</v>
      </c>
      <c r="AN45" s="203">
        <v>2051.393</v>
      </c>
      <c r="AO45" s="203">
        <v>7279</v>
      </c>
      <c r="AP45" s="203">
        <v>0</v>
      </c>
      <c r="AQ45" s="203">
        <v>0</v>
      </c>
      <c r="AR45" s="203">
        <v>0</v>
      </c>
    </row>
    <row r="46" spans="2:44">
      <c r="D46" s="286" t="s">
        <v>432</v>
      </c>
      <c r="G46" s="286">
        <v>1048</v>
      </c>
      <c r="I46" s="321">
        <v>1048</v>
      </c>
      <c r="J46" s="203">
        <v>375374.44756</v>
      </c>
      <c r="K46" s="203">
        <v>0</v>
      </c>
      <c r="L46" s="203">
        <v>268034</v>
      </c>
      <c r="M46" s="203">
        <v>0</v>
      </c>
      <c r="N46" s="203">
        <v>0</v>
      </c>
      <c r="O46" s="203">
        <v>174123005</v>
      </c>
      <c r="P46" s="203">
        <v>222263000</v>
      </c>
      <c r="Q46" s="203">
        <v>0</v>
      </c>
      <c r="R46" s="203">
        <v>5028750</v>
      </c>
      <c r="S46" s="203">
        <v>0</v>
      </c>
      <c r="T46" s="203">
        <v>713421.09472999955</v>
      </c>
      <c r="U46" s="203">
        <v>121971</v>
      </c>
      <c r="V46" s="203">
        <v>10831.655000000001</v>
      </c>
      <c r="W46" s="203">
        <v>1353576.264856148</v>
      </c>
      <c r="X46" s="203">
        <v>12792.541999999999</v>
      </c>
      <c r="Y46" s="203">
        <v>3344.0549011602293</v>
      </c>
      <c r="Z46" s="203">
        <v>344062.64168480039</v>
      </c>
      <c r="AA46" s="203">
        <v>1723665</v>
      </c>
      <c r="AB46" s="203">
        <v>47584661418</v>
      </c>
      <c r="AC46" s="203">
        <v>0</v>
      </c>
      <c r="AD46" s="203">
        <v>13644264</v>
      </c>
      <c r="AE46" s="203">
        <v>578893</v>
      </c>
      <c r="AF46" s="203">
        <v>0</v>
      </c>
      <c r="AG46" s="203">
        <v>0</v>
      </c>
      <c r="AH46" s="203">
        <v>0</v>
      </c>
      <c r="AI46" s="203">
        <v>0</v>
      </c>
      <c r="AJ46" s="203">
        <v>0</v>
      </c>
      <c r="AK46" s="203">
        <v>9501458.1801389996</v>
      </c>
      <c r="AL46" s="203">
        <v>3482</v>
      </c>
      <c r="AM46" s="203">
        <v>0</v>
      </c>
      <c r="AN46" s="203">
        <v>4685.8220000000001</v>
      </c>
      <c r="AO46" s="203">
        <v>0</v>
      </c>
      <c r="AP46" s="203">
        <v>0</v>
      </c>
      <c r="AQ46" s="203">
        <v>0</v>
      </c>
      <c r="AR46" s="203">
        <v>6893.9</v>
      </c>
    </row>
    <row r="47" spans="2:44">
      <c r="D47" s="286" t="s">
        <v>548</v>
      </c>
      <c r="G47" s="286">
        <v>1214</v>
      </c>
      <c r="I47" s="321">
        <v>1214</v>
      </c>
      <c r="J47" s="203">
        <v>1331194.7239999999</v>
      </c>
      <c r="K47" s="203">
        <v>351.66936285000338</v>
      </c>
      <c r="L47" s="203">
        <v>3969226</v>
      </c>
      <c r="M47" s="203">
        <v>1264</v>
      </c>
      <c r="N47" s="203">
        <v>58082.423959166852</v>
      </c>
      <c r="O47" s="203">
        <v>474951052</v>
      </c>
      <c r="P47" s="203">
        <v>882599627.18929267</v>
      </c>
      <c r="Q47" s="203">
        <v>270.13474451000002</v>
      </c>
      <c r="R47" s="203">
        <v>711845.27185592451</v>
      </c>
      <c r="S47" s="203">
        <v>37958.765369777371</v>
      </c>
      <c r="T47" s="203">
        <v>27143.356480000009</v>
      </c>
      <c r="U47" s="203">
        <v>11928.17334997103</v>
      </c>
      <c r="V47" s="203">
        <v>1391.42489358384</v>
      </c>
      <c r="W47" s="203">
        <v>504615.79855900008</v>
      </c>
      <c r="X47" s="203">
        <v>6701</v>
      </c>
      <c r="Y47" s="203">
        <v>5142.9938543286662</v>
      </c>
      <c r="Z47" s="203">
        <v>491468.9530836239</v>
      </c>
      <c r="AA47" s="203">
        <v>367578</v>
      </c>
      <c r="AB47" s="203">
        <v>26496888302</v>
      </c>
      <c r="AC47" s="203">
        <v>1210537</v>
      </c>
      <c r="AD47" s="203">
        <v>1802184</v>
      </c>
      <c r="AE47" s="203">
        <v>312985</v>
      </c>
      <c r="AF47" s="203">
        <v>2360</v>
      </c>
      <c r="AG47" s="203">
        <v>412</v>
      </c>
      <c r="AH47" s="203">
        <v>1907531</v>
      </c>
      <c r="AI47" s="203">
        <v>766438.47100000002</v>
      </c>
      <c r="AJ47" s="203">
        <v>1219916</v>
      </c>
      <c r="AK47" s="203">
        <v>21040895.976</v>
      </c>
      <c r="AL47" s="203">
        <v>105480</v>
      </c>
      <c r="AM47" s="203">
        <v>18441.272878223019</v>
      </c>
      <c r="AN47" s="203">
        <v>8927.8077597995652</v>
      </c>
      <c r="AO47" s="203">
        <v>621</v>
      </c>
      <c r="AP47" s="203">
        <v>1.2202599999904633E-3</v>
      </c>
      <c r="AQ47" s="203">
        <v>1556</v>
      </c>
      <c r="AR47" s="203">
        <v>2279.3620107976017</v>
      </c>
    </row>
    <row r="48" spans="2:44">
      <c r="C48" s="286" t="s">
        <v>433</v>
      </c>
      <c r="D48" s="286" t="s">
        <v>149</v>
      </c>
      <c r="G48" s="286">
        <v>1050</v>
      </c>
      <c r="I48" s="321">
        <v>1050</v>
      </c>
      <c r="J48" s="203">
        <v>2059480.977</v>
      </c>
      <c r="K48" s="203">
        <v>4750.4461264270776</v>
      </c>
      <c r="L48" s="203">
        <v>2025261</v>
      </c>
      <c r="M48" s="203">
        <v>26249</v>
      </c>
      <c r="N48" s="203">
        <v>15402.998518505399</v>
      </c>
      <c r="O48" s="203">
        <v>3437339243</v>
      </c>
      <c r="P48" s="203">
        <v>2849380709.9900198</v>
      </c>
      <c r="Q48" s="203">
        <v>2244.6464195200001</v>
      </c>
      <c r="R48" s="203">
        <v>7203494.4165324047</v>
      </c>
      <c r="S48" s="203">
        <v>88483.02364494701</v>
      </c>
      <c r="T48" s="203">
        <v>52729.857200000006</v>
      </c>
      <c r="U48" s="203">
        <v>916861.37879486824</v>
      </c>
      <c r="V48" s="203">
        <v>2349.7613550000001</v>
      </c>
      <c r="W48" s="203">
        <v>1562754.8689659997</v>
      </c>
      <c r="X48" s="203">
        <v>6773</v>
      </c>
      <c r="Y48" s="203">
        <v>19301.449294999999</v>
      </c>
      <c r="Z48" s="203">
        <v>212057.78640425173</v>
      </c>
      <c r="AA48" s="203">
        <v>152038</v>
      </c>
      <c r="AB48" s="203">
        <v>9788229607</v>
      </c>
      <c r="AC48" s="203">
        <v>0</v>
      </c>
      <c r="AD48" s="203">
        <v>10877313</v>
      </c>
      <c r="AE48" s="203">
        <v>336470</v>
      </c>
      <c r="AF48" s="203">
        <v>12723</v>
      </c>
      <c r="AG48" s="203">
        <v>1878</v>
      </c>
      <c r="AH48" s="203">
        <v>23550634</v>
      </c>
      <c r="AI48" s="203">
        <v>5012761.3325107591</v>
      </c>
      <c r="AJ48" s="203">
        <v>1716579</v>
      </c>
      <c r="AK48" s="203">
        <v>3150568.4883533362</v>
      </c>
      <c r="AL48" s="203">
        <v>4429610.2120000003</v>
      </c>
      <c r="AM48" s="203">
        <v>15633.390509999999</v>
      </c>
      <c r="AN48" s="203">
        <v>5460.6248420331722</v>
      </c>
      <c r="AO48" s="203">
        <v>1776</v>
      </c>
      <c r="AP48" s="203">
        <v>19.032809315713415</v>
      </c>
      <c r="AQ48" s="203">
        <v>2489</v>
      </c>
      <c r="AR48" s="203">
        <v>13949.487810927463</v>
      </c>
    </row>
    <row r="49" spans="1:44">
      <c r="D49" s="286" t="s">
        <v>19</v>
      </c>
      <c r="G49" s="286">
        <v>1051</v>
      </c>
      <c r="I49" s="321">
        <v>1051</v>
      </c>
      <c r="J49" s="203">
        <v>549144.054</v>
      </c>
      <c r="K49" s="203">
        <v>2624.5153061310521</v>
      </c>
      <c r="L49" s="203">
        <v>1008092</v>
      </c>
      <c r="M49" s="203">
        <v>15476</v>
      </c>
      <c r="N49" s="203">
        <v>66286.719485394991</v>
      </c>
      <c r="O49" s="203">
        <v>2216156220</v>
      </c>
      <c r="P49" s="203">
        <v>4323187951.0455837</v>
      </c>
      <c r="Q49" s="203">
        <v>30305.103778598201</v>
      </c>
      <c r="R49" s="203">
        <v>6475262.5633130958</v>
      </c>
      <c r="S49" s="203">
        <v>19160.657049435831</v>
      </c>
      <c r="T49" s="203">
        <v>106647.78636588002</v>
      </c>
      <c r="U49" s="203">
        <v>578465.79992390983</v>
      </c>
      <c r="V49" s="203">
        <v>15427.721737396276</v>
      </c>
      <c r="W49" s="203">
        <v>40886124.020259276</v>
      </c>
      <c r="X49" s="203">
        <v>9638</v>
      </c>
      <c r="Y49" s="203">
        <v>6443.4103160000004</v>
      </c>
      <c r="Z49" s="203">
        <v>1044026.858136739</v>
      </c>
      <c r="AA49" s="203">
        <v>134776</v>
      </c>
      <c r="AB49" s="203">
        <v>21588011562</v>
      </c>
      <c r="AC49" s="203">
        <v>0</v>
      </c>
      <c r="AD49" s="203">
        <v>278267</v>
      </c>
      <c r="AE49" s="203">
        <v>808465</v>
      </c>
      <c r="AF49" s="203">
        <v>18785</v>
      </c>
      <c r="AG49" s="203">
        <v>7498</v>
      </c>
      <c r="AH49" s="203">
        <v>12207594</v>
      </c>
      <c r="AI49" s="203">
        <v>2668616.65779746</v>
      </c>
      <c r="AJ49" s="203">
        <v>4587063</v>
      </c>
      <c r="AK49" s="203">
        <v>12106700.515000001</v>
      </c>
      <c r="AL49" s="203">
        <v>7410045.8830000004</v>
      </c>
      <c r="AM49" s="203">
        <v>55009.619888542962</v>
      </c>
      <c r="AN49" s="203">
        <v>42118.89523778174</v>
      </c>
      <c r="AO49" s="203">
        <v>1909</v>
      </c>
      <c r="AP49" s="203">
        <v>166.13891481465777</v>
      </c>
      <c r="AQ49" s="203">
        <v>34709</v>
      </c>
      <c r="AR49" s="203">
        <v>10374.970410252365</v>
      </c>
    </row>
    <row r="50" spans="1:44">
      <c r="D50" s="286" t="s">
        <v>436</v>
      </c>
      <c r="G50" s="286">
        <v>1052</v>
      </c>
      <c r="I50" s="321">
        <v>1052</v>
      </c>
      <c r="J50" s="203">
        <v>24580002.214579996</v>
      </c>
      <c r="K50" s="203">
        <v>83757.58636920173</v>
      </c>
      <c r="L50" s="203">
        <v>116578877</v>
      </c>
      <c r="M50" s="203">
        <v>120757</v>
      </c>
      <c r="N50" s="203">
        <v>257683.59111978195</v>
      </c>
      <c r="O50" s="203">
        <v>169668837094</v>
      </c>
      <c r="P50" s="203">
        <v>79731692298.20488</v>
      </c>
      <c r="Q50" s="203">
        <v>229962.18494262817</v>
      </c>
      <c r="R50" s="203">
        <v>99424282.251701415</v>
      </c>
      <c r="S50" s="203">
        <v>16018748.446064159</v>
      </c>
      <c r="T50" s="203">
        <v>12079792.268627547</v>
      </c>
      <c r="U50" s="203">
        <v>14508240.352068748</v>
      </c>
      <c r="V50" s="203">
        <v>147542.7719859801</v>
      </c>
      <c r="W50" s="203">
        <v>180092439.47728306</v>
      </c>
      <c r="X50" s="203">
        <v>113985.35500000001</v>
      </c>
      <c r="Y50" s="203">
        <v>139491.87082962287</v>
      </c>
      <c r="Z50" s="203">
        <v>70801311.794233128</v>
      </c>
      <c r="AA50" s="203">
        <v>5576209</v>
      </c>
      <c r="AB50" s="203">
        <v>203528625229</v>
      </c>
      <c r="AC50" s="203">
        <v>78573980</v>
      </c>
      <c r="AD50" s="203">
        <v>193972629</v>
      </c>
      <c r="AE50" s="203">
        <v>38147759</v>
      </c>
      <c r="AF50" s="203">
        <v>127964</v>
      </c>
      <c r="AG50" s="203">
        <v>57893.17757485107</v>
      </c>
      <c r="AH50" s="203">
        <v>228599869</v>
      </c>
      <c r="AI50" s="203">
        <v>171438456.65818065</v>
      </c>
      <c r="AJ50" s="203">
        <v>44673664</v>
      </c>
      <c r="AK50" s="203">
        <v>364447902.52886248</v>
      </c>
      <c r="AL50" s="203">
        <v>123693002.095</v>
      </c>
      <c r="AM50" s="203">
        <v>191094.93972258951</v>
      </c>
      <c r="AN50" s="203">
        <v>259115.54727020505</v>
      </c>
      <c r="AO50" s="203">
        <v>67301</v>
      </c>
      <c r="AP50" s="203">
        <v>3022.0252251428747</v>
      </c>
      <c r="AQ50" s="203">
        <v>128743</v>
      </c>
      <c r="AR50" s="203">
        <v>162528.62023197743</v>
      </c>
    </row>
    <row r="51" spans="1:44" ht="12.75" customHeight="1">
      <c r="B51" s="286" t="s">
        <v>198</v>
      </c>
      <c r="D51" s="286" t="s">
        <v>25</v>
      </c>
      <c r="G51" s="286">
        <v>1053</v>
      </c>
      <c r="I51" s="321">
        <v>1053</v>
      </c>
      <c r="J51" s="203">
        <v>9108950.5097599998</v>
      </c>
      <c r="K51" s="203">
        <v>8222.9753194000004</v>
      </c>
      <c r="L51" s="203">
        <v>16681853</v>
      </c>
      <c r="M51" s="203">
        <v>17060</v>
      </c>
      <c r="N51" s="203">
        <v>23763.565891662387</v>
      </c>
      <c r="O51" s="203">
        <v>30951152923</v>
      </c>
      <c r="P51" s="203">
        <v>13389216530.08</v>
      </c>
      <c r="Q51" s="203">
        <v>928283</v>
      </c>
      <c r="R51" s="203">
        <v>33674997</v>
      </c>
      <c r="S51" s="203">
        <v>13822224</v>
      </c>
      <c r="T51" s="203">
        <v>26169137.518530682</v>
      </c>
      <c r="U51" s="203">
        <v>16195117</v>
      </c>
      <c r="V51" s="203">
        <v>88177.262000000002</v>
      </c>
      <c r="W51" s="203">
        <v>17899765.204799999</v>
      </c>
      <c r="X51" s="203">
        <v>102002.38100000001</v>
      </c>
      <c r="Y51" s="203">
        <v>34587.362651727206</v>
      </c>
      <c r="Z51" s="203">
        <v>34943813</v>
      </c>
      <c r="AA51" s="203">
        <v>3565359</v>
      </c>
      <c r="AB51" s="203">
        <v>37748345305</v>
      </c>
      <c r="AC51" s="203">
        <v>15128739.496357</v>
      </c>
      <c r="AD51" s="203">
        <v>39574664</v>
      </c>
      <c r="AE51" s="203">
        <v>29355000</v>
      </c>
      <c r="AF51" s="203">
        <v>35265</v>
      </c>
      <c r="AG51" s="203">
        <v>0</v>
      </c>
      <c r="AH51" s="203">
        <v>501224125</v>
      </c>
      <c r="AI51" s="203">
        <v>612787063.63453007</v>
      </c>
      <c r="AJ51" s="203">
        <v>109476526</v>
      </c>
      <c r="AK51" s="203">
        <v>351277525.21229702</v>
      </c>
      <c r="AL51" s="203">
        <v>564231195</v>
      </c>
      <c r="AM51" s="203">
        <v>17832.787461340002</v>
      </c>
      <c r="AN51" s="203">
        <v>11839.70933725</v>
      </c>
      <c r="AO51" s="203">
        <v>30521</v>
      </c>
      <c r="AP51" s="203">
        <v>19377.383129647998</v>
      </c>
      <c r="AQ51" s="203">
        <v>5416</v>
      </c>
      <c r="AR51" s="203">
        <v>0</v>
      </c>
    </row>
    <row r="52" spans="1:44">
      <c r="D52" s="286" t="s">
        <v>26</v>
      </c>
      <c r="G52" s="286">
        <v>1054</v>
      </c>
      <c r="I52" s="321">
        <v>1054</v>
      </c>
      <c r="J52" s="203">
        <v>10605969.347410001</v>
      </c>
      <c r="K52" s="203">
        <v>1376.6112671584626</v>
      </c>
      <c r="L52" s="203">
        <v>19368691</v>
      </c>
      <c r="M52" s="203">
        <v>19040</v>
      </c>
      <c r="N52" s="203">
        <v>106198.38073381766</v>
      </c>
      <c r="O52" s="203">
        <v>35436528911</v>
      </c>
      <c r="P52" s="203">
        <v>20558167222</v>
      </c>
      <c r="Q52" s="203">
        <v>150132</v>
      </c>
      <c r="R52" s="203">
        <v>31459414</v>
      </c>
      <c r="S52" s="203">
        <v>4972353</v>
      </c>
      <c r="T52" s="203">
        <v>5034838.6217896445</v>
      </c>
      <c r="U52" s="203">
        <v>4743069</v>
      </c>
      <c r="V52" s="203">
        <v>104882.78792807001</v>
      </c>
      <c r="W52" s="203">
        <v>84670893.278769016</v>
      </c>
      <c r="X52" s="203">
        <v>85312.981999999989</v>
      </c>
      <c r="Y52" s="203">
        <v>64091.280586625988</v>
      </c>
      <c r="Z52" s="203">
        <v>53079749.702089056</v>
      </c>
      <c r="AA52" s="203">
        <v>773674</v>
      </c>
      <c r="AB52" s="203">
        <v>111515170954</v>
      </c>
      <c r="AC52" s="203">
        <v>62682253.116902202</v>
      </c>
      <c r="AD52" s="203">
        <v>65075423</v>
      </c>
      <c r="AE52" s="203">
        <v>32815000</v>
      </c>
      <c r="AF52" s="203">
        <v>48239</v>
      </c>
      <c r="AG52" s="203">
        <v>109152.66816447134</v>
      </c>
      <c r="AH52" s="203">
        <v>89270906</v>
      </c>
      <c r="AI52" s="203">
        <v>283408136.92546988</v>
      </c>
      <c r="AJ52" s="203">
        <v>45379112</v>
      </c>
      <c r="AK52" s="203">
        <v>184708390.53144798</v>
      </c>
      <c r="AL52" s="203">
        <v>166234291</v>
      </c>
      <c r="AM52" s="203">
        <v>62203.90522499739</v>
      </c>
      <c r="AN52" s="203">
        <v>120617.94438753379</v>
      </c>
      <c r="AO52" s="203">
        <v>37024</v>
      </c>
      <c r="AP52" s="203">
        <v>14274.592935397</v>
      </c>
      <c r="AQ52" s="203">
        <v>18622</v>
      </c>
      <c r="AR52" s="203">
        <v>19590.78532841408</v>
      </c>
    </row>
    <row r="53" spans="1:44">
      <c r="D53" s="286" t="s">
        <v>27</v>
      </c>
      <c r="G53" s="286">
        <v>1055</v>
      </c>
      <c r="I53" s="321">
        <v>1055</v>
      </c>
      <c r="J53" s="203">
        <v>6101152.20261</v>
      </c>
      <c r="K53" s="203">
        <v>1064.9743118453277</v>
      </c>
      <c r="L53" s="203">
        <v>2146769</v>
      </c>
      <c r="M53" s="203">
        <v>11760</v>
      </c>
      <c r="N53" s="203">
        <v>13462.049559680001</v>
      </c>
      <c r="O53" s="203">
        <v>2862212848</v>
      </c>
      <c r="P53" s="203">
        <v>3326983697.1999998</v>
      </c>
      <c r="Q53" s="203">
        <v>33966</v>
      </c>
      <c r="R53" s="203">
        <v>10747213</v>
      </c>
      <c r="S53" s="203">
        <v>1045492</v>
      </c>
      <c r="T53" s="203">
        <v>5634702.1656099996</v>
      </c>
      <c r="U53" s="203">
        <v>1462642</v>
      </c>
      <c r="V53" s="203">
        <v>19467.86700178</v>
      </c>
      <c r="W53" s="203">
        <v>18492783.084424637</v>
      </c>
      <c r="X53" s="203">
        <v>19421.240000000002</v>
      </c>
      <c r="Y53" s="203">
        <v>33592.156401319902</v>
      </c>
      <c r="Z53" s="203">
        <v>9260744.6690567099</v>
      </c>
      <c r="AA53" s="203">
        <v>3780398</v>
      </c>
      <c r="AB53" s="203">
        <v>24834165615</v>
      </c>
      <c r="AC53" s="203">
        <v>13833623</v>
      </c>
      <c r="AD53" s="203">
        <v>15764454</v>
      </c>
      <c r="AE53" s="203">
        <v>11171000</v>
      </c>
      <c r="AF53" s="203">
        <v>7697</v>
      </c>
      <c r="AG53" s="203">
        <v>16860.992896734399</v>
      </c>
      <c r="AH53" s="203">
        <v>28748438</v>
      </c>
      <c r="AI53" s="203">
        <v>33400389.549709998</v>
      </c>
      <c r="AJ53" s="203">
        <v>10459390</v>
      </c>
      <c r="AK53" s="203">
        <v>40718908.988959998</v>
      </c>
      <c r="AL53" s="203">
        <v>27279250</v>
      </c>
      <c r="AM53" s="203">
        <v>24318.846784862799</v>
      </c>
      <c r="AN53" s="203">
        <v>42882.764889187325</v>
      </c>
      <c r="AO53" s="203">
        <v>18035</v>
      </c>
      <c r="AP53" s="203">
        <v>3218.7091420969996</v>
      </c>
      <c r="AQ53" s="203">
        <v>19419</v>
      </c>
      <c r="AR53" s="203">
        <v>20009.2</v>
      </c>
    </row>
    <row r="54" spans="1:44">
      <c r="D54" s="286" t="s">
        <v>28</v>
      </c>
      <c r="G54" s="286">
        <v>1056</v>
      </c>
      <c r="I54" s="321">
        <v>1056</v>
      </c>
      <c r="J54" s="203">
        <v>915227.55790000001</v>
      </c>
      <c r="K54" s="203">
        <v>0</v>
      </c>
      <c r="L54" s="203">
        <v>3579839</v>
      </c>
      <c r="M54" s="203">
        <v>4285</v>
      </c>
      <c r="N54" s="203">
        <v>3218.8877270300004</v>
      </c>
      <c r="O54" s="203">
        <v>3650271857</v>
      </c>
      <c r="P54" s="203">
        <v>6005348946.0699997</v>
      </c>
      <c r="Q54" s="203">
        <v>24686</v>
      </c>
      <c r="R54" s="203">
        <v>1190506</v>
      </c>
      <c r="S54" s="203">
        <v>6094</v>
      </c>
      <c r="T54" s="203">
        <v>63687.322110000001</v>
      </c>
      <c r="U54" s="203">
        <v>3938500</v>
      </c>
      <c r="V54" s="203">
        <v>19399.51707193</v>
      </c>
      <c r="W54" s="203">
        <v>29314659.59406475</v>
      </c>
      <c r="X54" s="203">
        <v>13282</v>
      </c>
      <c r="Y54" s="203">
        <v>54396.911392473157</v>
      </c>
      <c r="Z54" s="203">
        <v>4265317.4914949182</v>
      </c>
      <c r="AA54" s="203">
        <v>0</v>
      </c>
      <c r="AB54" s="203">
        <v>6569313621</v>
      </c>
      <c r="AC54" s="203">
        <v>2543392</v>
      </c>
      <c r="AD54" s="203">
        <v>4361288</v>
      </c>
      <c r="AE54" s="203">
        <v>7211000</v>
      </c>
      <c r="AF54" s="203">
        <v>12868</v>
      </c>
      <c r="AG54" s="203">
        <v>11673.600702386075</v>
      </c>
      <c r="AH54" s="203">
        <v>153415381</v>
      </c>
      <c r="AI54" s="203">
        <v>87858622.270539999</v>
      </c>
      <c r="AJ54" s="203">
        <v>17805232</v>
      </c>
      <c r="AK54" s="203">
        <v>30778835</v>
      </c>
      <c r="AL54" s="203">
        <v>15029651</v>
      </c>
      <c r="AM54" s="203">
        <v>689.76201815954028</v>
      </c>
      <c r="AN54" s="203">
        <v>5171.9784389847082</v>
      </c>
      <c r="AO54" s="203">
        <v>1136</v>
      </c>
      <c r="AP54" s="203">
        <v>2311.9903061</v>
      </c>
      <c r="AQ54" s="203">
        <v>389</v>
      </c>
      <c r="AR54" s="203">
        <v>16748.101166395125</v>
      </c>
    </row>
    <row r="55" spans="1:44">
      <c r="D55" s="286" t="s">
        <v>29</v>
      </c>
      <c r="G55" s="286">
        <v>1057</v>
      </c>
      <c r="I55" s="321">
        <v>1057</v>
      </c>
      <c r="J55" s="203">
        <v>441236.18109999999</v>
      </c>
      <c r="K55" s="203">
        <v>16084.63593</v>
      </c>
      <c r="L55" s="203">
        <v>2733485</v>
      </c>
      <c r="M55" s="203">
        <v>1902</v>
      </c>
      <c r="N55" s="203">
        <v>3508.5324794799999</v>
      </c>
      <c r="O55" s="203">
        <v>22918336499</v>
      </c>
      <c r="P55" s="203">
        <v>3273253190.6199999</v>
      </c>
      <c r="Q55" s="203">
        <v>50360</v>
      </c>
      <c r="R55" s="203">
        <v>7145015</v>
      </c>
      <c r="S55" s="203">
        <v>0</v>
      </c>
      <c r="T55" s="203">
        <v>0</v>
      </c>
      <c r="U55" s="203">
        <v>0</v>
      </c>
      <c r="V55" s="203">
        <v>448.19190000000003</v>
      </c>
      <c r="W55" s="203">
        <v>71936019.599941581</v>
      </c>
      <c r="X55" s="203">
        <v>55711.176999999996</v>
      </c>
      <c r="Y55" s="203">
        <v>40820.813246027297</v>
      </c>
      <c r="Z55" s="203">
        <v>46592923.006900303</v>
      </c>
      <c r="AA55" s="203">
        <v>6149043</v>
      </c>
      <c r="AB55" s="203">
        <v>15940475652</v>
      </c>
      <c r="AC55" s="203">
        <v>3932637</v>
      </c>
      <c r="AD55" s="203">
        <v>6323544</v>
      </c>
      <c r="AE55" s="203">
        <v>9494000</v>
      </c>
      <c r="AF55" s="203">
        <v>17530</v>
      </c>
      <c r="AG55" s="203">
        <v>33947.983545374562</v>
      </c>
      <c r="AH55" s="203">
        <v>0</v>
      </c>
      <c r="AI55" s="203">
        <v>277710702.59299999</v>
      </c>
      <c r="AJ55" s="203">
        <v>19088884</v>
      </c>
      <c r="AK55" s="203">
        <v>95608970.79617399</v>
      </c>
      <c r="AL55" s="203">
        <v>102211517</v>
      </c>
      <c r="AM55" s="203">
        <v>26887.247924671086</v>
      </c>
      <c r="AN55" s="203">
        <v>13546.11</v>
      </c>
      <c r="AO55" s="203">
        <v>8077</v>
      </c>
      <c r="AP55" s="203">
        <v>5429.8463686899977</v>
      </c>
      <c r="AQ55" s="203">
        <v>2819</v>
      </c>
      <c r="AR55" s="203">
        <v>15063.7</v>
      </c>
    </row>
    <row r="56" spans="1:44">
      <c r="D56" s="286" t="s">
        <v>30</v>
      </c>
      <c r="G56" s="286">
        <v>1058</v>
      </c>
      <c r="I56" s="321">
        <v>1058</v>
      </c>
      <c r="J56" s="203">
        <v>11961334</v>
      </c>
      <c r="K56" s="203">
        <v>0</v>
      </c>
      <c r="L56" s="203">
        <v>0</v>
      </c>
      <c r="M56" s="203">
        <v>9080</v>
      </c>
      <c r="N56" s="203">
        <v>23788.952135250001</v>
      </c>
      <c r="O56" s="203">
        <v>0</v>
      </c>
      <c r="P56" s="203">
        <v>0</v>
      </c>
      <c r="Q56" s="203">
        <v>200332.64766059996</v>
      </c>
      <c r="R56" s="203">
        <v>42118270</v>
      </c>
      <c r="S56" s="203">
        <v>11183326.016000001</v>
      </c>
      <c r="T56" s="203">
        <v>18781715.417340003</v>
      </c>
      <c r="U56" s="203">
        <v>7294819</v>
      </c>
      <c r="V56" s="203">
        <v>83786.181754260004</v>
      </c>
      <c r="W56" s="203">
        <v>75473000</v>
      </c>
      <c r="X56" s="203">
        <v>4869.0047039999999</v>
      </c>
      <c r="Y56" s="203">
        <v>14505.52478206</v>
      </c>
      <c r="Z56" s="203">
        <v>0</v>
      </c>
      <c r="AA56" s="203">
        <v>0</v>
      </c>
      <c r="AB56" s="203">
        <v>37756569147</v>
      </c>
      <c r="AC56" s="203">
        <v>38524735</v>
      </c>
      <c r="AD56" s="203">
        <v>16896120</v>
      </c>
      <c r="AE56" s="203">
        <v>940000</v>
      </c>
      <c r="AF56" s="203">
        <v>49793</v>
      </c>
      <c r="AG56" s="203">
        <v>0</v>
      </c>
      <c r="AH56" s="203">
        <v>0</v>
      </c>
      <c r="AI56" s="203">
        <v>246016762.98719999</v>
      </c>
      <c r="AJ56" s="203">
        <v>42832103</v>
      </c>
      <c r="AK56" s="203">
        <v>209644662.30329999</v>
      </c>
      <c r="AL56" s="203">
        <v>246075787.7766</v>
      </c>
      <c r="AM56" s="203">
        <v>37904.366205999999</v>
      </c>
      <c r="AN56" s="203">
        <v>177896.95165195086</v>
      </c>
      <c r="AO56" s="203">
        <v>44616</v>
      </c>
      <c r="AP56" s="203">
        <v>1726.2350000000001</v>
      </c>
      <c r="AQ56" s="203">
        <v>26555</v>
      </c>
      <c r="AR56" s="203">
        <v>28433.561416354496</v>
      </c>
    </row>
    <row r="57" spans="1:44">
      <c r="D57" s="286" t="s">
        <v>119</v>
      </c>
      <c r="G57" s="286">
        <v>1059</v>
      </c>
      <c r="I57" s="321">
        <v>1059</v>
      </c>
      <c r="J57" s="203">
        <v>211724.14355000001</v>
      </c>
      <c r="K57" s="203">
        <v>0</v>
      </c>
      <c r="L57" s="203">
        <v>0</v>
      </c>
      <c r="M57" s="203">
        <v>0</v>
      </c>
      <c r="N57" s="203">
        <v>4624.6925899999997</v>
      </c>
      <c r="O57" s="203">
        <v>322341134</v>
      </c>
      <c r="P57" s="203">
        <v>0</v>
      </c>
      <c r="Q57" s="203">
        <v>2970</v>
      </c>
      <c r="R57" s="203">
        <v>6466000</v>
      </c>
      <c r="S57" s="203">
        <v>0</v>
      </c>
      <c r="T57" s="203">
        <v>0</v>
      </c>
      <c r="U57" s="203">
        <v>18400</v>
      </c>
      <c r="V57" s="203">
        <v>413.16499821999997</v>
      </c>
      <c r="W57" s="203">
        <v>53872</v>
      </c>
      <c r="X57" s="203">
        <v>0</v>
      </c>
      <c r="Y57" s="203">
        <v>0</v>
      </c>
      <c r="Z57" s="203">
        <v>0</v>
      </c>
      <c r="AA57" s="203">
        <v>0</v>
      </c>
      <c r="AB57" s="203">
        <v>0</v>
      </c>
      <c r="AC57" s="203">
        <v>2960386</v>
      </c>
      <c r="AD57" s="203">
        <v>2383463</v>
      </c>
      <c r="AE57" s="203">
        <v>993000</v>
      </c>
      <c r="AF57" s="203">
        <v>10087</v>
      </c>
      <c r="AG57" s="203">
        <v>8229.9417801189011</v>
      </c>
      <c r="AH57" s="203">
        <v>0</v>
      </c>
      <c r="AI57" s="203">
        <v>0</v>
      </c>
      <c r="AJ57" s="203">
        <v>0</v>
      </c>
      <c r="AK57" s="203">
        <v>0</v>
      </c>
      <c r="AL57" s="203">
        <v>0</v>
      </c>
      <c r="AM57" s="203">
        <v>11836.786344829514</v>
      </c>
      <c r="AN57" s="203">
        <v>20985.241667499999</v>
      </c>
      <c r="AO57" s="203">
        <v>5355</v>
      </c>
      <c r="AP57" s="203">
        <v>0</v>
      </c>
      <c r="AQ57" s="203">
        <v>8800</v>
      </c>
      <c r="AR57" s="203">
        <v>6729.7665225647206</v>
      </c>
    </row>
    <row r="58" spans="1:44" ht="12.75" customHeight="1">
      <c r="D58" s="286" t="s">
        <v>361</v>
      </c>
      <c r="G58" s="286">
        <v>1060</v>
      </c>
      <c r="I58" s="321">
        <v>1060</v>
      </c>
      <c r="J58" s="203">
        <v>39345593.942330003</v>
      </c>
      <c r="K58" s="203">
        <v>26749.196828403794</v>
      </c>
      <c r="L58" s="203">
        <v>44510637</v>
      </c>
      <c r="M58" s="203">
        <v>63127</v>
      </c>
      <c r="N58" s="203">
        <v>178565.06111692003</v>
      </c>
      <c r="O58" s="203">
        <v>96140844172</v>
      </c>
      <c r="P58" s="203">
        <v>46552969585.970001</v>
      </c>
      <c r="Q58" s="203">
        <v>1390729.6476606</v>
      </c>
      <c r="R58" s="203">
        <v>132801415</v>
      </c>
      <c r="S58" s="203">
        <v>31029489.016000003</v>
      </c>
      <c r="T58" s="203">
        <v>55684081.045380324</v>
      </c>
      <c r="U58" s="203">
        <v>33652547</v>
      </c>
      <c r="V58" s="203">
        <v>316574.97265426</v>
      </c>
      <c r="W58" s="203">
        <v>297840992.76199996</v>
      </c>
      <c r="X58" s="203">
        <v>280598.78470400005</v>
      </c>
      <c r="Y58" s="203">
        <v>241994.04906023355</v>
      </c>
      <c r="Z58" s="203">
        <v>148142547.86954099</v>
      </c>
      <c r="AA58" s="203">
        <v>14268474</v>
      </c>
      <c r="AB58" s="203">
        <v>234364040294</v>
      </c>
      <c r="AC58" s="203">
        <v>139605765.6132592</v>
      </c>
      <c r="AD58" s="203">
        <v>150378956</v>
      </c>
      <c r="AE58" s="203">
        <v>91979000</v>
      </c>
      <c r="AF58" s="203">
        <v>181479</v>
      </c>
      <c r="AG58" s="203">
        <v>179865.18708908529</v>
      </c>
      <c r="AH58" s="203">
        <v>772658850</v>
      </c>
      <c r="AI58" s="203">
        <v>1541181677.9604499</v>
      </c>
      <c r="AJ58" s="203">
        <v>245041247</v>
      </c>
      <c r="AK58" s="203">
        <v>912737292.83217895</v>
      </c>
      <c r="AL58" s="203">
        <v>1121061691.7765999</v>
      </c>
      <c r="AM58" s="203">
        <v>181673.70196486035</v>
      </c>
      <c r="AN58" s="203">
        <v>392940.70037240675</v>
      </c>
      <c r="AO58" s="203">
        <v>144764</v>
      </c>
      <c r="AP58" s="203">
        <v>46338.756881932</v>
      </c>
      <c r="AQ58" s="203">
        <v>82020</v>
      </c>
      <c r="AR58" s="203">
        <v>106575.11443372842</v>
      </c>
    </row>
    <row r="59" spans="1:44">
      <c r="A59" s="319" t="s">
        <v>59</v>
      </c>
      <c r="B59" s="286" t="s">
        <v>199</v>
      </c>
      <c r="D59" s="286" t="s">
        <v>438</v>
      </c>
      <c r="G59" s="286">
        <v>1061</v>
      </c>
      <c r="I59" s="321">
        <v>1061</v>
      </c>
      <c r="J59" s="203">
        <v>45216659</v>
      </c>
      <c r="K59" s="203">
        <v>5881.1776547806221</v>
      </c>
      <c r="L59" s="203">
        <v>4264644</v>
      </c>
      <c r="M59" s="203">
        <v>69822.525939238592</v>
      </c>
      <c r="N59" s="203">
        <v>59605</v>
      </c>
      <c r="O59" s="203">
        <v>10585498329</v>
      </c>
      <c r="P59" s="203">
        <v>14002488411</v>
      </c>
      <c r="Q59" s="203">
        <v>7885.4693661996635</v>
      </c>
      <c r="R59" s="203">
        <v>26394289.791765533</v>
      </c>
      <c r="S59" s="203">
        <v>1417608</v>
      </c>
      <c r="T59" s="203">
        <v>1025411.6007071506</v>
      </c>
      <c r="U59" s="203">
        <v>29932.174319693611</v>
      </c>
      <c r="V59" s="203">
        <v>37616.043053253234</v>
      </c>
      <c r="W59" s="203">
        <v>735975872.99057353</v>
      </c>
      <c r="X59" s="203">
        <v>352355.06294896861</v>
      </c>
      <c r="Y59" s="203">
        <v>370715.65579421999</v>
      </c>
      <c r="Z59" s="203">
        <v>81912527.673705697</v>
      </c>
      <c r="AA59" s="203">
        <v>0</v>
      </c>
      <c r="AB59" s="203">
        <v>288433778828</v>
      </c>
      <c r="AC59" s="203">
        <v>8464995.313258782</v>
      </c>
      <c r="AD59" s="203">
        <v>118028210.76481301</v>
      </c>
      <c r="AE59" s="203">
        <v>33629309</v>
      </c>
      <c r="AF59" s="203">
        <v>194124</v>
      </c>
      <c r="AG59" s="203">
        <v>369978</v>
      </c>
      <c r="AH59" s="203">
        <v>217570344.1595805</v>
      </c>
      <c r="AI59" s="203">
        <v>46147748.614728749</v>
      </c>
      <c r="AJ59" s="203">
        <v>91001244</v>
      </c>
      <c r="AK59" s="203">
        <v>203073621.9103519</v>
      </c>
      <c r="AL59" s="203">
        <v>66746380</v>
      </c>
      <c r="AM59" s="203">
        <v>534639</v>
      </c>
      <c r="AN59" s="203">
        <v>1846885.3759437376</v>
      </c>
      <c r="AO59" s="203">
        <v>49661</v>
      </c>
      <c r="AP59" s="203">
        <v>30.999742820000002</v>
      </c>
      <c r="AQ59" s="203">
        <v>335042.81828455406</v>
      </c>
      <c r="AR59" s="203">
        <v>210201.79554545516</v>
      </c>
    </row>
    <row r="60" spans="1:44">
      <c r="D60" s="286" t="s">
        <v>439</v>
      </c>
      <c r="G60" s="286">
        <v>1062</v>
      </c>
      <c r="I60" s="321">
        <v>1062</v>
      </c>
      <c r="J60" s="203">
        <v>45102</v>
      </c>
      <c r="K60" s="203">
        <v>0</v>
      </c>
      <c r="L60" s="203">
        <v>0</v>
      </c>
      <c r="M60" s="203">
        <v>24.391450875236636</v>
      </c>
      <c r="N60" s="203">
        <v>261012.990857928</v>
      </c>
      <c r="O60" s="203">
        <v>523605003</v>
      </c>
      <c r="P60" s="203">
        <v>0</v>
      </c>
      <c r="Q60" s="203">
        <v>0</v>
      </c>
      <c r="R60" s="203">
        <v>16.261109999999999</v>
      </c>
      <c r="S60" s="203">
        <v>0</v>
      </c>
      <c r="T60" s="203">
        <v>0</v>
      </c>
      <c r="U60" s="203">
        <v>0</v>
      </c>
      <c r="V60" s="203">
        <v>322776.67335863697</v>
      </c>
      <c r="W60" s="203">
        <v>28276069.716466017</v>
      </c>
      <c r="X60" s="203">
        <v>0</v>
      </c>
      <c r="Y60" s="203">
        <v>0</v>
      </c>
      <c r="Z60" s="203">
        <v>0</v>
      </c>
      <c r="AA60" s="203">
        <v>0</v>
      </c>
      <c r="AB60" s="203">
        <v>503255999710</v>
      </c>
      <c r="AC60" s="203">
        <v>4.1343323560760004</v>
      </c>
      <c r="AD60" s="203">
        <v>2594.1542122159294</v>
      </c>
      <c r="AE60" s="203">
        <v>12193882</v>
      </c>
      <c r="AF60" s="203">
        <v>0</v>
      </c>
      <c r="AG60" s="203">
        <v>136325</v>
      </c>
      <c r="AH60" s="203">
        <v>0</v>
      </c>
      <c r="AI60" s="203">
        <v>0</v>
      </c>
      <c r="AJ60" s="203">
        <v>11295</v>
      </c>
      <c r="AK60" s="203">
        <v>0</v>
      </c>
      <c r="AL60" s="203">
        <v>0</v>
      </c>
      <c r="AM60" s="203">
        <v>558</v>
      </c>
      <c r="AN60" s="203">
        <v>90983.639388571188</v>
      </c>
      <c r="AO60" s="203">
        <v>0</v>
      </c>
      <c r="AP60" s="203">
        <v>0</v>
      </c>
      <c r="AQ60" s="203">
        <v>6.9413039145563484</v>
      </c>
      <c r="AR60" s="203">
        <v>55218.348683511984</v>
      </c>
    </row>
    <row r="61" spans="1:44">
      <c r="D61" s="286" t="s">
        <v>440</v>
      </c>
      <c r="G61" s="286">
        <v>1063</v>
      </c>
      <c r="I61" s="321">
        <v>1063</v>
      </c>
      <c r="J61" s="203">
        <v>19318233</v>
      </c>
      <c r="K61" s="203">
        <v>9345.64253907497</v>
      </c>
      <c r="L61" s="203">
        <v>39186551</v>
      </c>
      <c r="M61" s="203">
        <v>126510.67748097617</v>
      </c>
      <c r="N61" s="203">
        <v>157098.79197927</v>
      </c>
      <c r="O61" s="203">
        <v>6809707880</v>
      </c>
      <c r="P61" s="203">
        <v>23452737926</v>
      </c>
      <c r="Q61" s="203">
        <v>16590.003303917583</v>
      </c>
      <c r="R61" s="203">
        <v>39123915.361798845</v>
      </c>
      <c r="S61" s="203">
        <v>1870018</v>
      </c>
      <c r="T61" s="203">
        <v>1762053.6419685662</v>
      </c>
      <c r="U61" s="203">
        <v>117829.7620983696</v>
      </c>
      <c r="V61" s="203">
        <v>75334.972616823055</v>
      </c>
      <c r="W61" s="203">
        <v>898029714.70476627</v>
      </c>
      <c r="X61" s="203">
        <v>109910.28237237186</v>
      </c>
      <c r="Y61" s="203">
        <v>384539.85303906997</v>
      </c>
      <c r="Z61" s="203">
        <v>21129198.215534534</v>
      </c>
      <c r="AA61" s="203">
        <v>11891</v>
      </c>
      <c r="AB61" s="203">
        <v>308653953684</v>
      </c>
      <c r="AC61" s="203">
        <v>30476410.792543016</v>
      </c>
      <c r="AD61" s="203">
        <v>126827985.04829785</v>
      </c>
      <c r="AE61" s="203">
        <v>37003896</v>
      </c>
      <c r="AF61" s="203">
        <v>226624</v>
      </c>
      <c r="AG61" s="203">
        <v>311387</v>
      </c>
      <c r="AH61" s="203">
        <v>306485582.12065548</v>
      </c>
      <c r="AI61" s="203">
        <v>900706254.41460311</v>
      </c>
      <c r="AJ61" s="203">
        <v>151007532</v>
      </c>
      <c r="AK61" s="203">
        <v>284177428.32828748</v>
      </c>
      <c r="AL61" s="203">
        <v>208238403</v>
      </c>
      <c r="AM61" s="203">
        <v>741108</v>
      </c>
      <c r="AN61" s="203">
        <v>844371.62406864134</v>
      </c>
      <c r="AO61" s="203">
        <v>43322</v>
      </c>
      <c r="AP61" s="203">
        <v>18.342279761999997</v>
      </c>
      <c r="AQ61" s="203">
        <v>382040.03354796668</v>
      </c>
      <c r="AR61" s="203">
        <v>206411.26916399965</v>
      </c>
    </row>
    <row r="62" spans="1:44">
      <c r="D62" s="286" t="s">
        <v>441</v>
      </c>
      <c r="G62" s="286">
        <v>1064</v>
      </c>
      <c r="I62" s="321">
        <v>1064</v>
      </c>
      <c r="J62" s="203">
        <v>1669647444</v>
      </c>
      <c r="K62" s="203">
        <v>15094.164511098881</v>
      </c>
      <c r="L62" s="203">
        <v>31530050</v>
      </c>
      <c r="M62" s="203">
        <v>191749.98352554513</v>
      </c>
      <c r="N62" s="203">
        <v>109408.26482696441</v>
      </c>
      <c r="O62" s="203">
        <v>340046295909</v>
      </c>
      <c r="P62" s="203">
        <v>349493489226</v>
      </c>
      <c r="Q62" s="203">
        <v>13860.795425477823</v>
      </c>
      <c r="R62" s="203">
        <v>56573335.230776779</v>
      </c>
      <c r="S62" s="203">
        <v>545980</v>
      </c>
      <c r="T62" s="203">
        <v>10411759.965745939</v>
      </c>
      <c r="U62" s="203">
        <v>58077.107228031549</v>
      </c>
      <c r="V62" s="203">
        <v>68115.892420466291</v>
      </c>
      <c r="W62" s="203">
        <v>537920755.33019853</v>
      </c>
      <c r="X62" s="203">
        <v>601654.56849929004</v>
      </c>
      <c r="Y62" s="203">
        <v>451755.37914707005</v>
      </c>
      <c r="Z62" s="203">
        <v>251934014.05831349</v>
      </c>
      <c r="AA62" s="203">
        <v>3865</v>
      </c>
      <c r="AB62" s="203">
        <v>282054728565</v>
      </c>
      <c r="AC62" s="203">
        <v>6807355.8000455843</v>
      </c>
      <c r="AD62" s="203">
        <v>252381471.35742357</v>
      </c>
      <c r="AE62" s="203">
        <v>33009076</v>
      </c>
      <c r="AF62" s="203">
        <v>1581922</v>
      </c>
      <c r="AG62" s="203">
        <v>463738</v>
      </c>
      <c r="AH62" s="203">
        <v>235182560.75622845</v>
      </c>
      <c r="AI62" s="203">
        <v>1139833365.2605619</v>
      </c>
      <c r="AJ62" s="203">
        <v>607504306</v>
      </c>
      <c r="AK62" s="203">
        <v>439945904.49640328</v>
      </c>
      <c r="AL62" s="203">
        <v>2290886986</v>
      </c>
      <c r="AM62" s="203">
        <v>805032</v>
      </c>
      <c r="AN62" s="203">
        <v>1565973.2833357353</v>
      </c>
      <c r="AO62" s="203">
        <v>30007</v>
      </c>
      <c r="AP62" s="203">
        <v>3.3233611199999999</v>
      </c>
      <c r="AQ62" s="203">
        <v>491287.65301163757</v>
      </c>
      <c r="AR62" s="203">
        <v>67250.434350123251</v>
      </c>
    </row>
    <row r="63" spans="1:44">
      <c r="D63" s="286" t="s">
        <v>442</v>
      </c>
      <c r="G63" s="286">
        <v>1065</v>
      </c>
      <c r="I63" s="321">
        <v>1065</v>
      </c>
      <c r="J63" s="203">
        <v>1245526</v>
      </c>
      <c r="K63" s="203">
        <v>10.66</v>
      </c>
      <c r="L63" s="203">
        <v>8487920</v>
      </c>
      <c r="M63" s="203">
        <v>327070.17706433148</v>
      </c>
      <c r="N63" s="203">
        <v>401795.32335186802</v>
      </c>
      <c r="O63" s="203">
        <v>869615081</v>
      </c>
      <c r="P63" s="203">
        <v>9753018677</v>
      </c>
      <c r="Q63" s="203">
        <v>1162.1392654959022</v>
      </c>
      <c r="R63" s="203">
        <v>58462912.087861545</v>
      </c>
      <c r="S63" s="203">
        <v>904</v>
      </c>
      <c r="T63" s="203">
        <v>404685.50105886179</v>
      </c>
      <c r="U63" s="203">
        <v>13.23127771279345</v>
      </c>
      <c r="V63" s="203">
        <v>37931.849838763621</v>
      </c>
      <c r="W63" s="203">
        <v>733619431.07522368</v>
      </c>
      <c r="X63" s="203">
        <v>1040.0534353111086</v>
      </c>
      <c r="Y63" s="203">
        <v>458112.64638143999</v>
      </c>
      <c r="Z63" s="203">
        <v>1210446.8552088118</v>
      </c>
      <c r="AA63" s="203">
        <v>0</v>
      </c>
      <c r="AB63" s="203">
        <v>434022281479</v>
      </c>
      <c r="AC63" s="203">
        <v>12240785.756731888</v>
      </c>
      <c r="AD63" s="203">
        <v>95852088.625366285</v>
      </c>
      <c r="AE63" s="203">
        <v>2223645</v>
      </c>
      <c r="AF63" s="203">
        <v>190833</v>
      </c>
      <c r="AG63" s="203">
        <v>58905</v>
      </c>
      <c r="AH63" s="203">
        <v>7419012.0005535139</v>
      </c>
      <c r="AI63" s="203">
        <v>63256577.388722003</v>
      </c>
      <c r="AJ63" s="203">
        <v>30270781</v>
      </c>
      <c r="AK63" s="203">
        <v>316280089.29107934</v>
      </c>
      <c r="AL63" s="203">
        <v>158384385</v>
      </c>
      <c r="AM63" s="203">
        <v>610924</v>
      </c>
      <c r="AN63" s="203">
        <v>3530313.472415504</v>
      </c>
      <c r="AO63" s="203">
        <v>5542</v>
      </c>
      <c r="AP63" s="203">
        <v>0</v>
      </c>
      <c r="AQ63" s="203">
        <v>370279.67902832013</v>
      </c>
      <c r="AR63" s="203">
        <v>4468242.9024078697</v>
      </c>
    </row>
    <row r="64" spans="1:44">
      <c r="D64" s="286" t="s">
        <v>443</v>
      </c>
      <c r="G64" s="286">
        <v>1066</v>
      </c>
      <c r="I64" s="321">
        <v>1066</v>
      </c>
      <c r="J64" s="203">
        <v>1587306612</v>
      </c>
      <c r="K64" s="203">
        <v>3773493.3813884296</v>
      </c>
      <c r="L64" s="203">
        <v>1163306046</v>
      </c>
      <c r="M64" s="203">
        <v>13915911.227895126</v>
      </c>
      <c r="N64" s="203">
        <v>38860284</v>
      </c>
      <c r="O64" s="203">
        <v>5457222177173</v>
      </c>
      <c r="P64" s="203">
        <v>2049249704424</v>
      </c>
      <c r="Q64" s="203">
        <v>1887552.4055054835</v>
      </c>
      <c r="R64" s="203">
        <v>2616351228.7594161</v>
      </c>
      <c r="S64" s="203">
        <v>837130792</v>
      </c>
      <c r="T64" s="203">
        <v>2164855892.3940606</v>
      </c>
      <c r="U64" s="203">
        <v>174441819.28009003</v>
      </c>
      <c r="V64" s="203">
        <v>3300167.8184490255</v>
      </c>
      <c r="W64" s="203">
        <v>9914876404.3614388</v>
      </c>
      <c r="X64" s="203">
        <v>13757004.802312981</v>
      </c>
      <c r="Y64" s="203">
        <v>8750454.6545260455</v>
      </c>
      <c r="Z64" s="203">
        <v>2839877532</v>
      </c>
      <c r="AA64" s="203">
        <v>190239316</v>
      </c>
      <c r="AB64" s="203">
        <v>13099657070950</v>
      </c>
      <c r="AC64" s="203">
        <v>7626732311.4559088</v>
      </c>
      <c r="AD64" s="203">
        <v>4986574213.28368</v>
      </c>
      <c r="AE64" s="203">
        <v>2065866218</v>
      </c>
      <c r="AF64" s="203">
        <v>7845272</v>
      </c>
      <c r="AG64" s="203">
        <v>3562523</v>
      </c>
      <c r="AH64" s="203">
        <v>53942078632.838806</v>
      </c>
      <c r="AI64" s="203">
        <v>5499743337.2035065</v>
      </c>
      <c r="AJ64" s="203">
        <v>2944604256</v>
      </c>
      <c r="AK64" s="203">
        <v>10406033221.817629</v>
      </c>
      <c r="AL64" s="203">
        <v>6219820864</v>
      </c>
      <c r="AM64" s="203">
        <v>3947343</v>
      </c>
      <c r="AN64" s="203">
        <v>22089398.097741008</v>
      </c>
      <c r="AO64" s="203">
        <v>5474818</v>
      </c>
      <c r="AP64" s="203">
        <v>325310.66980856896</v>
      </c>
      <c r="AQ64" s="203">
        <v>3712754.7903670631</v>
      </c>
      <c r="AR64" s="203">
        <v>2332306.5851418688</v>
      </c>
    </row>
    <row r="65" spans="1:44">
      <c r="D65" s="286" t="s">
        <v>444</v>
      </c>
      <c r="G65" s="286">
        <v>1067</v>
      </c>
      <c r="I65" s="321">
        <v>1067</v>
      </c>
      <c r="J65" s="203">
        <v>83096274</v>
      </c>
      <c r="K65" s="203">
        <v>29683.389542465949</v>
      </c>
      <c r="L65" s="203">
        <v>144759209</v>
      </c>
      <c r="M65" s="203">
        <v>1058184.0668816455</v>
      </c>
      <c r="N65" s="203">
        <v>2618133.8653943338</v>
      </c>
      <c r="O65" s="203">
        <v>55437677782</v>
      </c>
      <c r="P65" s="203">
        <v>346588430549</v>
      </c>
      <c r="Q65" s="203">
        <v>488037.17592932505</v>
      </c>
      <c r="R65" s="203">
        <v>413691243.0605858</v>
      </c>
      <c r="S65" s="203">
        <v>6881551</v>
      </c>
      <c r="T65" s="203">
        <v>27964627.025116239</v>
      </c>
      <c r="U65" s="203">
        <v>931378.92836920975</v>
      </c>
      <c r="V65" s="203">
        <v>1236161.7929988911</v>
      </c>
      <c r="W65" s="203">
        <v>1814192216.714577</v>
      </c>
      <c r="X65" s="203">
        <v>1683384.0786641226</v>
      </c>
      <c r="Y65" s="203">
        <v>2473280.7746447502</v>
      </c>
      <c r="Z65" s="203">
        <v>216711815.41975674</v>
      </c>
      <c r="AA65" s="203">
        <v>6913</v>
      </c>
      <c r="AB65" s="203">
        <v>1788963649678</v>
      </c>
      <c r="AC65" s="203">
        <v>122085535.00772163</v>
      </c>
      <c r="AD65" s="203">
        <v>600449045.05158329</v>
      </c>
      <c r="AE65" s="203">
        <v>111211914</v>
      </c>
      <c r="AF65" s="203">
        <v>3061799</v>
      </c>
      <c r="AG65" s="203">
        <v>2563149</v>
      </c>
      <c r="AH65" s="203">
        <v>1362669858.7573035</v>
      </c>
      <c r="AI65" s="203">
        <v>1112526513.0053368</v>
      </c>
      <c r="AJ65" s="203">
        <v>1057886438</v>
      </c>
      <c r="AK65" s="203">
        <v>904964474.88286197</v>
      </c>
      <c r="AL65" s="203">
        <v>751568638</v>
      </c>
      <c r="AM65" s="203">
        <v>10586233</v>
      </c>
      <c r="AN65" s="203">
        <v>25513530.594368141</v>
      </c>
      <c r="AO65" s="203">
        <v>3625573</v>
      </c>
      <c r="AP65" s="203">
        <v>237624.75312504004</v>
      </c>
      <c r="AQ65" s="203">
        <v>18251192.879328262</v>
      </c>
      <c r="AR65" s="203">
        <v>1007305.2144382603</v>
      </c>
    </row>
    <row r="66" spans="1:44" ht="12.75" customHeight="1">
      <c r="D66" s="286" t="s">
        <v>445</v>
      </c>
      <c r="G66" s="286">
        <v>1068</v>
      </c>
      <c r="I66" s="321">
        <v>1068</v>
      </c>
      <c r="J66" s="203">
        <v>45686043</v>
      </c>
      <c r="K66" s="203">
        <v>7361</v>
      </c>
      <c r="L66" s="203">
        <v>1808495</v>
      </c>
      <c r="M66" s="203">
        <v>44407.763328690562</v>
      </c>
      <c r="N66" s="203">
        <v>181887.46079912799</v>
      </c>
      <c r="O66" s="203">
        <v>16354864073</v>
      </c>
      <c r="P66" s="203">
        <v>7964486070</v>
      </c>
      <c r="Q66" s="203">
        <v>1337.7221158064169</v>
      </c>
      <c r="R66" s="203">
        <v>36216661.156426452</v>
      </c>
      <c r="S66" s="203">
        <v>6796</v>
      </c>
      <c r="T66" s="203">
        <v>59150.071858200623</v>
      </c>
      <c r="U66" s="203">
        <v>3096.1189485812715</v>
      </c>
      <c r="V66" s="203">
        <v>145709.29250488419</v>
      </c>
      <c r="W66" s="203">
        <v>511973028.83132809</v>
      </c>
      <c r="X66" s="203">
        <v>126951.78580257524</v>
      </c>
      <c r="Y66" s="203">
        <v>157299.44717979</v>
      </c>
      <c r="Z66" s="203">
        <v>48430315.569676615</v>
      </c>
      <c r="AA66" s="203">
        <v>0</v>
      </c>
      <c r="AB66" s="203">
        <v>183555186107</v>
      </c>
      <c r="AC66" s="203">
        <v>11142532.773374606</v>
      </c>
      <c r="AD66" s="203">
        <v>73043488.971562177</v>
      </c>
      <c r="AE66" s="203">
        <v>28499967</v>
      </c>
      <c r="AF66" s="203">
        <v>148158</v>
      </c>
      <c r="AG66" s="203">
        <v>194078</v>
      </c>
      <c r="AH66" s="203">
        <v>19554467.427258424</v>
      </c>
      <c r="AI66" s="203">
        <v>68989702.211194754</v>
      </c>
      <c r="AJ66" s="203">
        <v>18906679</v>
      </c>
      <c r="AK66" s="203">
        <v>140198413.60607278</v>
      </c>
      <c r="AL66" s="203">
        <v>75378953</v>
      </c>
      <c r="AM66" s="203">
        <v>980413</v>
      </c>
      <c r="AN66" s="203">
        <v>4559207.114649768</v>
      </c>
      <c r="AO66" s="203">
        <v>13518</v>
      </c>
      <c r="AP66" s="203">
        <v>36.461491883000001</v>
      </c>
      <c r="AQ66" s="203">
        <v>131481.04297063322</v>
      </c>
      <c r="AR66" s="203">
        <v>3277127.7082039821</v>
      </c>
    </row>
    <row r="67" spans="1:44">
      <c r="D67" s="286" t="s">
        <v>446</v>
      </c>
      <c r="G67" s="286">
        <v>1069</v>
      </c>
      <c r="I67" s="321">
        <v>1069</v>
      </c>
      <c r="J67" s="203">
        <v>58294</v>
      </c>
      <c r="K67" s="203">
        <v>0.38</v>
      </c>
      <c r="L67" s="203">
        <v>711</v>
      </c>
      <c r="M67" s="203">
        <v>114.68814123181264</v>
      </c>
      <c r="N67" s="203">
        <v>571007.1652437431</v>
      </c>
      <c r="O67" s="203">
        <v>368680067</v>
      </c>
      <c r="P67" s="203">
        <v>9394514</v>
      </c>
      <c r="Q67" s="203">
        <v>384.01363007335766</v>
      </c>
      <c r="R67" s="203">
        <v>3694.7230236353266</v>
      </c>
      <c r="S67" s="203">
        <v>0</v>
      </c>
      <c r="T67" s="203">
        <v>2519.6378778207641</v>
      </c>
      <c r="U67" s="203">
        <v>0</v>
      </c>
      <c r="V67" s="203">
        <v>47.09947855471394</v>
      </c>
      <c r="W67" s="203">
        <v>72097289.013086334</v>
      </c>
      <c r="X67" s="203">
        <v>15.292115604472158</v>
      </c>
      <c r="Y67" s="203">
        <v>489.11827705999997</v>
      </c>
      <c r="Z67" s="203">
        <v>7901.9532765043177</v>
      </c>
      <c r="AA67" s="203">
        <v>0</v>
      </c>
      <c r="AB67" s="203">
        <v>22047558226</v>
      </c>
      <c r="AC67" s="203">
        <v>30014.395639082057</v>
      </c>
      <c r="AD67" s="203">
        <v>150421.6700952923</v>
      </c>
      <c r="AE67" s="203">
        <v>35113</v>
      </c>
      <c r="AF67" s="203">
        <v>276</v>
      </c>
      <c r="AG67" s="203">
        <v>3925</v>
      </c>
      <c r="AH67" s="203">
        <v>256605.80872400029</v>
      </c>
      <c r="AI67" s="203">
        <v>226621.50898529997</v>
      </c>
      <c r="AJ67" s="203">
        <v>256988</v>
      </c>
      <c r="AK67" s="203">
        <v>5047412.6898427615</v>
      </c>
      <c r="AL67" s="203">
        <v>47048</v>
      </c>
      <c r="AM67" s="203">
        <v>11019</v>
      </c>
      <c r="AN67" s="203">
        <v>339579.50564637332</v>
      </c>
      <c r="AO67" s="203">
        <v>92</v>
      </c>
      <c r="AP67" s="203">
        <v>1.10421843</v>
      </c>
      <c r="AQ67" s="203">
        <v>11004.729460615175</v>
      </c>
      <c r="AR67" s="203">
        <v>486320.71360267012</v>
      </c>
    </row>
    <row r="68" spans="1:44">
      <c r="D68" s="286" t="s">
        <v>447</v>
      </c>
      <c r="G68" s="286">
        <v>1070</v>
      </c>
      <c r="I68" s="321">
        <v>1070</v>
      </c>
      <c r="J68" s="203">
        <v>29515039</v>
      </c>
      <c r="K68" s="203">
        <v>13381</v>
      </c>
      <c r="L68" s="203">
        <v>7406292</v>
      </c>
      <c r="M68" s="203">
        <v>312971.89393420081</v>
      </c>
      <c r="N68" s="203">
        <v>891271.00771479204</v>
      </c>
      <c r="O68" s="203">
        <v>26391160040</v>
      </c>
      <c r="P68" s="203">
        <v>12923695279</v>
      </c>
      <c r="Q68" s="203">
        <v>18047.161864430436</v>
      </c>
      <c r="R68" s="203">
        <v>68739195.13597393</v>
      </c>
      <c r="S68" s="203">
        <v>3175568</v>
      </c>
      <c r="T68" s="203">
        <v>19266305.269529507</v>
      </c>
      <c r="U68" s="203">
        <v>88034.690599001668</v>
      </c>
      <c r="V68" s="203">
        <v>62554.542214086665</v>
      </c>
      <c r="W68" s="203">
        <v>3501274053.451117</v>
      </c>
      <c r="X68" s="203">
        <v>721000.13882181328</v>
      </c>
      <c r="Y68" s="203">
        <v>3410337.1539759999</v>
      </c>
      <c r="Z68" s="203">
        <v>49450579.832130171</v>
      </c>
      <c r="AA68" s="203">
        <v>413</v>
      </c>
      <c r="AB68" s="203">
        <v>1187168958283</v>
      </c>
      <c r="AC68" s="203">
        <v>66554683.66769544</v>
      </c>
      <c r="AD68" s="203">
        <v>1932277308.6050129</v>
      </c>
      <c r="AE68" s="203">
        <v>66993799</v>
      </c>
      <c r="AF68" s="203">
        <v>705074</v>
      </c>
      <c r="AG68" s="203">
        <v>148529</v>
      </c>
      <c r="AH68" s="203">
        <v>694721218.81232727</v>
      </c>
      <c r="AI68" s="203">
        <v>97788326.656071067</v>
      </c>
      <c r="AJ68" s="203">
        <v>162345776</v>
      </c>
      <c r="AK68" s="203">
        <v>406302840.74910015</v>
      </c>
      <c r="AL68" s="203">
        <v>179487521</v>
      </c>
      <c r="AM68" s="203">
        <v>8128081</v>
      </c>
      <c r="AN68" s="203">
        <v>2475084.5904185167</v>
      </c>
      <c r="AO68" s="203">
        <v>31089</v>
      </c>
      <c r="AP68" s="203">
        <v>5.1262501899999995</v>
      </c>
      <c r="AQ68" s="203">
        <v>989213.81733288034</v>
      </c>
      <c r="AR68" s="203">
        <v>441027.19255271432</v>
      </c>
    </row>
    <row r="69" spans="1:44">
      <c r="D69" s="286" t="s">
        <v>448</v>
      </c>
      <c r="G69" s="286">
        <v>1071</v>
      </c>
      <c r="I69" s="321">
        <v>1071</v>
      </c>
      <c r="J69" s="203">
        <v>4525479</v>
      </c>
      <c r="K69" s="203">
        <v>3180.5564216012422</v>
      </c>
      <c r="L69" s="203">
        <v>5870188</v>
      </c>
      <c r="M69" s="203">
        <v>47097.506578017528</v>
      </c>
      <c r="N69" s="203">
        <v>100278</v>
      </c>
      <c r="O69" s="203">
        <v>8933399122</v>
      </c>
      <c r="P69" s="203">
        <v>10988522863</v>
      </c>
      <c r="Q69" s="203">
        <v>1019538.3072822406</v>
      </c>
      <c r="R69" s="203">
        <v>16735673.077060521</v>
      </c>
      <c r="S69" s="203">
        <v>1511919</v>
      </c>
      <c r="T69" s="203">
        <v>4704021.8935025977</v>
      </c>
      <c r="U69" s="203">
        <v>24396.085220036119</v>
      </c>
      <c r="V69" s="203">
        <v>13863.97529019355</v>
      </c>
      <c r="W69" s="203">
        <v>199842695.82842866</v>
      </c>
      <c r="X69" s="203">
        <v>107443.00661838721</v>
      </c>
      <c r="Y69" s="203">
        <v>77798.805834990009</v>
      </c>
      <c r="Z69" s="203">
        <v>22133871.580752917</v>
      </c>
      <c r="AA69" s="203">
        <v>0</v>
      </c>
      <c r="AB69" s="203">
        <v>79602270487</v>
      </c>
      <c r="AC69" s="203">
        <v>5507387.0224755844</v>
      </c>
      <c r="AD69" s="203">
        <v>46783893.811355501</v>
      </c>
      <c r="AE69" s="203">
        <v>8895415</v>
      </c>
      <c r="AF69" s="203">
        <v>136188</v>
      </c>
      <c r="AG69" s="203">
        <v>34184</v>
      </c>
      <c r="AH69" s="203">
        <v>3632225302.6500192</v>
      </c>
      <c r="AI69" s="203">
        <v>27960718819.085999</v>
      </c>
      <c r="AJ69" s="203">
        <v>1795328512</v>
      </c>
      <c r="AK69" s="203">
        <v>29115974153.798607</v>
      </c>
      <c r="AL69" s="203">
        <v>12341927673</v>
      </c>
      <c r="AM69" s="203">
        <v>185426</v>
      </c>
      <c r="AN69" s="203">
        <v>331231.05691211618</v>
      </c>
      <c r="AO69" s="203">
        <v>18886</v>
      </c>
      <c r="AP69" s="203">
        <v>2.9954939500000002</v>
      </c>
      <c r="AQ69" s="203">
        <v>269493.16797000368</v>
      </c>
      <c r="AR69" s="203">
        <v>19493.008797545142</v>
      </c>
    </row>
    <row r="70" spans="1:44">
      <c r="D70" s="286" t="s">
        <v>449</v>
      </c>
      <c r="G70" s="286">
        <v>1072</v>
      </c>
      <c r="I70" s="321">
        <v>1072</v>
      </c>
      <c r="J70" s="203">
        <v>3258244834</v>
      </c>
      <c r="K70" s="203">
        <v>121369.23235523533</v>
      </c>
      <c r="L70" s="203">
        <v>549295899</v>
      </c>
      <c r="M70" s="203">
        <v>9459347.8545974977</v>
      </c>
      <c r="N70" s="203">
        <v>56704132.374402635</v>
      </c>
      <c r="O70" s="203">
        <v>430975473398</v>
      </c>
      <c r="P70" s="203">
        <v>1716369643449</v>
      </c>
      <c r="Q70" s="203">
        <v>868458.05828029034</v>
      </c>
      <c r="R70" s="203">
        <v>3235979427.973876</v>
      </c>
      <c r="S70" s="203">
        <v>93733357</v>
      </c>
      <c r="T70" s="203">
        <v>320071763.28873903</v>
      </c>
      <c r="U70" s="203">
        <v>12570295.892248621</v>
      </c>
      <c r="V70" s="203">
        <v>4680449.2391313035</v>
      </c>
      <c r="W70" s="203">
        <v>13260067854.657963</v>
      </c>
      <c r="X70" s="203">
        <v>5819552.995381047</v>
      </c>
      <c r="Y70" s="203">
        <v>11925995.827936109</v>
      </c>
      <c r="Z70" s="203">
        <v>2128607756</v>
      </c>
      <c r="AA70" s="203">
        <v>3556620</v>
      </c>
      <c r="AB70" s="203">
        <v>10393802099534</v>
      </c>
      <c r="AC70" s="203">
        <v>2938638904.7172532</v>
      </c>
      <c r="AD70" s="203">
        <v>4821160985.949214</v>
      </c>
      <c r="AE70" s="203">
        <v>983501949</v>
      </c>
      <c r="AF70" s="203">
        <v>9857687</v>
      </c>
      <c r="AG70" s="203">
        <v>6070694</v>
      </c>
      <c r="AH70" s="203">
        <v>83521232367.716141</v>
      </c>
      <c r="AI70" s="203">
        <v>73618607926.071228</v>
      </c>
      <c r="AJ70" s="203">
        <v>27955199202</v>
      </c>
      <c r="AK70" s="203">
        <v>11978273172.626657</v>
      </c>
      <c r="AL70" s="203">
        <v>54754491820</v>
      </c>
      <c r="AM70" s="203">
        <v>11332266</v>
      </c>
      <c r="AN70" s="203">
        <v>33718959.7355811</v>
      </c>
      <c r="AO70" s="203">
        <v>9837035</v>
      </c>
      <c r="AP70" s="203">
        <v>45080.016297573784</v>
      </c>
      <c r="AQ70" s="203">
        <v>10628474.733694134</v>
      </c>
      <c r="AR70" s="203">
        <v>15696464.5440904</v>
      </c>
    </row>
    <row r="71" spans="1:44">
      <c r="D71" s="286" t="s">
        <v>362</v>
      </c>
      <c r="G71" s="286">
        <v>1073</v>
      </c>
      <c r="I71" s="321">
        <v>1073</v>
      </c>
      <c r="J71" s="203">
        <v>6743905539</v>
      </c>
      <c r="K71" s="203">
        <v>3978800.5844126865</v>
      </c>
      <c r="L71" s="203">
        <v>1955916005</v>
      </c>
      <c r="M71" s="203">
        <v>25553212.756817378</v>
      </c>
      <c r="N71" s="203">
        <v>100915914.24457067</v>
      </c>
      <c r="O71" s="203">
        <v>6354518153857</v>
      </c>
      <c r="P71" s="203">
        <v>4540795611388</v>
      </c>
      <c r="Q71" s="203">
        <v>4322853.2519687405</v>
      </c>
      <c r="R71" s="203">
        <v>6568271592.6196747</v>
      </c>
      <c r="S71" s="203">
        <v>946274493</v>
      </c>
      <c r="T71" s="203">
        <v>2550528190.2901649</v>
      </c>
      <c r="U71" s="203">
        <v>188264873.2703993</v>
      </c>
      <c r="V71" s="203">
        <v>9980729.191354882</v>
      </c>
      <c r="W71" s="203">
        <v>32208145386.675167</v>
      </c>
      <c r="X71" s="203">
        <v>23280312.066972472</v>
      </c>
      <c r="Y71" s="203">
        <v>28460779.316736545</v>
      </c>
      <c r="Z71" s="203">
        <v>5661405959.1583557</v>
      </c>
      <c r="AA71" s="203">
        <v>193819018</v>
      </c>
      <c r="AB71" s="203">
        <v>28571217535531</v>
      </c>
      <c r="AC71" s="203">
        <v>10828680920.836979</v>
      </c>
      <c r="AD71" s="203">
        <v>13053531707.292618</v>
      </c>
      <c r="AE71" s="203">
        <v>3383064183</v>
      </c>
      <c r="AF71" s="203">
        <v>23947957</v>
      </c>
      <c r="AG71" s="203">
        <v>13917415</v>
      </c>
      <c r="AH71" s="203">
        <v>143939395953.04761</v>
      </c>
      <c r="AI71" s="203">
        <v>110508545191.42093</v>
      </c>
      <c r="AJ71" s="203">
        <v>34814323009</v>
      </c>
      <c r="AK71" s="203">
        <v>54200270734.196892</v>
      </c>
      <c r="AL71" s="203">
        <v>77046978671</v>
      </c>
      <c r="AM71" s="203">
        <v>37863042</v>
      </c>
      <c r="AN71" s="203">
        <v>96905518.090469211</v>
      </c>
      <c r="AO71" s="203">
        <v>19129543</v>
      </c>
      <c r="AP71" s="203">
        <v>608113.7920693378</v>
      </c>
      <c r="AQ71" s="203">
        <v>35572272.286299989</v>
      </c>
      <c r="AR71" s="203">
        <v>28267369.716978401</v>
      </c>
    </row>
    <row r="72" spans="1:44">
      <c r="B72" s="286" t="s">
        <v>200</v>
      </c>
      <c r="D72" s="286" t="s">
        <v>363</v>
      </c>
      <c r="G72" s="286">
        <v>1074</v>
      </c>
      <c r="I72" s="321">
        <v>1074</v>
      </c>
      <c r="J72" s="203">
        <v>182523362</v>
      </c>
      <c r="K72" s="203">
        <v>234681.19994121412</v>
      </c>
      <c r="L72" s="203">
        <v>89008591</v>
      </c>
      <c r="M72" s="203">
        <v>279460.95760973997</v>
      </c>
      <c r="N72" s="203">
        <v>2893273.5783160799</v>
      </c>
      <c r="O72" s="203">
        <v>869750756272</v>
      </c>
      <c r="P72" s="203">
        <v>283330437880.97998</v>
      </c>
      <c r="Q72" s="203">
        <v>1059276.476186</v>
      </c>
      <c r="R72" s="203">
        <v>680291810</v>
      </c>
      <c r="S72" s="203">
        <v>35085000</v>
      </c>
      <c r="T72" s="203">
        <v>87883875.976390004</v>
      </c>
      <c r="U72" s="203">
        <v>57347598.200000003</v>
      </c>
      <c r="V72" s="203">
        <v>949753</v>
      </c>
      <c r="W72" s="203">
        <v>5060144115.5079861</v>
      </c>
      <c r="X72" s="203">
        <v>87736.266000000003</v>
      </c>
      <c r="Y72" s="203">
        <v>2522000</v>
      </c>
      <c r="Z72" s="203">
        <v>316423186.63156998</v>
      </c>
      <c r="AA72" s="203">
        <v>184314893</v>
      </c>
      <c r="AB72" s="203">
        <v>2433937232582</v>
      </c>
      <c r="AC72" s="203">
        <v>370221072</v>
      </c>
      <c r="AD72" s="203">
        <v>442347516</v>
      </c>
      <c r="AE72" s="203">
        <v>177147436</v>
      </c>
      <c r="AF72" s="203">
        <v>185573</v>
      </c>
      <c r="AG72" s="203">
        <v>214</v>
      </c>
      <c r="AH72" s="203">
        <v>1334000000</v>
      </c>
      <c r="AI72" s="203">
        <v>1934020706</v>
      </c>
      <c r="AJ72" s="203">
        <v>711000000</v>
      </c>
      <c r="AK72" s="203">
        <v>6859111231.2552204</v>
      </c>
      <c r="AL72" s="203">
        <v>1764329572</v>
      </c>
      <c r="AM72" s="203">
        <v>119284.80004118771</v>
      </c>
      <c r="AN72" s="203">
        <v>6254621</v>
      </c>
      <c r="AO72" s="203">
        <v>11287</v>
      </c>
      <c r="AP72" s="203">
        <v>0</v>
      </c>
      <c r="AQ72" s="203">
        <v>20830</v>
      </c>
      <c r="AR72" s="203">
        <v>862905.9</v>
      </c>
    </row>
    <row r="73" spans="1:44">
      <c r="B73" s="286" t="s">
        <v>201</v>
      </c>
      <c r="D73" s="286" t="s">
        <v>72</v>
      </c>
      <c r="G73" s="286">
        <v>1075</v>
      </c>
      <c r="I73" s="321">
        <v>1075</v>
      </c>
      <c r="J73" s="203">
        <v>30000</v>
      </c>
      <c r="K73" s="203">
        <v>55</v>
      </c>
      <c r="L73" s="203">
        <v>0</v>
      </c>
      <c r="M73" s="203">
        <v>889</v>
      </c>
      <c r="N73" s="203">
        <v>22857</v>
      </c>
      <c r="O73" s="203">
        <v>311000000</v>
      </c>
      <c r="P73" s="203">
        <v>7390000</v>
      </c>
      <c r="Q73" s="203">
        <v>0</v>
      </c>
      <c r="R73" s="203">
        <v>692754</v>
      </c>
      <c r="S73" s="203">
        <v>0</v>
      </c>
      <c r="T73" s="203">
        <v>15000</v>
      </c>
      <c r="U73" s="203">
        <v>0</v>
      </c>
      <c r="V73" s="203">
        <v>941.7399999999999</v>
      </c>
      <c r="W73" s="203">
        <v>5228093.1123772934</v>
      </c>
      <c r="X73" s="203">
        <v>814.43292645999998</v>
      </c>
      <c r="Y73" s="203">
        <v>2458.44</v>
      </c>
      <c r="Z73" s="203">
        <v>95000</v>
      </c>
      <c r="AA73" s="203">
        <v>0</v>
      </c>
      <c r="AB73" s="203">
        <v>4331700000</v>
      </c>
      <c r="AC73" s="203">
        <v>984000</v>
      </c>
      <c r="AD73" s="203">
        <v>1203</v>
      </c>
      <c r="AE73" s="203">
        <v>617607</v>
      </c>
      <c r="AF73" s="203">
        <v>9250</v>
      </c>
      <c r="AG73" s="203">
        <v>378</v>
      </c>
      <c r="AH73" s="203">
        <v>2206700</v>
      </c>
      <c r="AI73" s="203">
        <v>0</v>
      </c>
      <c r="AJ73" s="203">
        <v>376542</v>
      </c>
      <c r="AK73" s="203">
        <v>6451572.7300000004</v>
      </c>
      <c r="AL73" s="203">
        <v>3603850</v>
      </c>
      <c r="AM73" s="203">
        <v>15418.41</v>
      </c>
      <c r="AN73" s="203">
        <v>6336.5854709783389</v>
      </c>
      <c r="AO73" s="203">
        <v>0</v>
      </c>
      <c r="AP73" s="203">
        <v>0</v>
      </c>
      <c r="AQ73" s="203">
        <v>0</v>
      </c>
      <c r="AR73" s="203">
        <v>219.02</v>
      </c>
    </row>
    <row r="74" spans="1:44">
      <c r="D74" s="286" t="s">
        <v>73</v>
      </c>
      <c r="G74" s="286">
        <v>1076</v>
      </c>
      <c r="I74" s="321">
        <v>1076</v>
      </c>
      <c r="J74" s="203">
        <v>0</v>
      </c>
      <c r="K74" s="203">
        <v>417</v>
      </c>
      <c r="L74" s="203">
        <v>9686327</v>
      </c>
      <c r="M74" s="203">
        <v>32742</v>
      </c>
      <c r="N74" s="203">
        <v>224333</v>
      </c>
      <c r="O74" s="203">
        <v>28905930000</v>
      </c>
      <c r="P74" s="203">
        <v>26142511000</v>
      </c>
      <c r="Q74" s="203">
        <v>132894.34274120681</v>
      </c>
      <c r="R74" s="203">
        <v>26807846</v>
      </c>
      <c r="S74" s="203">
        <v>1048288</v>
      </c>
      <c r="T74" s="203">
        <v>0</v>
      </c>
      <c r="U74" s="203">
        <v>1618700</v>
      </c>
      <c r="V74" s="203">
        <v>44641.618967577233</v>
      </c>
      <c r="W74" s="203">
        <v>157142378.43000001</v>
      </c>
      <c r="X74" s="203">
        <v>37535.61</v>
      </c>
      <c r="Y74" s="203">
        <v>69970.954829372029</v>
      </c>
      <c r="Z74" s="203">
        <v>2660000</v>
      </c>
      <c r="AA74" s="203">
        <v>0</v>
      </c>
      <c r="AB74" s="203">
        <v>105797360000</v>
      </c>
      <c r="AC74" s="203">
        <v>24481352</v>
      </c>
      <c r="AD74" s="203">
        <v>57261319.767994672</v>
      </c>
      <c r="AE74" s="203">
        <v>5922734</v>
      </c>
      <c r="AF74" s="203">
        <v>32668</v>
      </c>
      <c r="AG74" s="203">
        <v>9676</v>
      </c>
      <c r="AH74" s="203">
        <v>161541000</v>
      </c>
      <c r="AI74" s="203">
        <v>82766716</v>
      </c>
      <c r="AJ74" s="203">
        <v>59027000</v>
      </c>
      <c r="AK74" s="203">
        <v>50600000</v>
      </c>
      <c r="AL74" s="203">
        <v>0</v>
      </c>
      <c r="AM74" s="203">
        <v>238158.14</v>
      </c>
      <c r="AN74" s="203">
        <v>217000</v>
      </c>
      <c r="AO74" s="203">
        <v>27028</v>
      </c>
      <c r="AP74" s="203">
        <v>0</v>
      </c>
      <c r="AQ74" s="203">
        <v>48872.356114374095</v>
      </c>
      <c r="AR74" s="203">
        <v>32034.48</v>
      </c>
    </row>
    <row r="75" spans="1:44">
      <c r="D75" s="286" t="s">
        <v>364</v>
      </c>
      <c r="G75" s="286">
        <v>1077</v>
      </c>
      <c r="I75" s="321">
        <v>1077</v>
      </c>
      <c r="J75" s="203">
        <v>30000</v>
      </c>
      <c r="K75" s="203">
        <v>472</v>
      </c>
      <c r="L75" s="203">
        <v>9686327</v>
      </c>
      <c r="M75" s="203">
        <v>33631</v>
      </c>
      <c r="N75" s="203">
        <v>247190</v>
      </c>
      <c r="O75" s="203">
        <v>29216930000</v>
      </c>
      <c r="P75" s="203">
        <v>26149901000</v>
      </c>
      <c r="Q75" s="203">
        <v>132894.34274120681</v>
      </c>
      <c r="R75" s="203">
        <v>27500600</v>
      </c>
      <c r="S75" s="203">
        <v>1048288</v>
      </c>
      <c r="T75" s="203">
        <v>15000</v>
      </c>
      <c r="U75" s="203">
        <v>1618700</v>
      </c>
      <c r="V75" s="203">
        <v>45583.358967577231</v>
      </c>
      <c r="W75" s="203">
        <v>162370471.54237729</v>
      </c>
      <c r="X75" s="203">
        <v>38350.042926460002</v>
      </c>
      <c r="Y75" s="203">
        <v>72429.394829372031</v>
      </c>
      <c r="Z75" s="203">
        <v>2755000</v>
      </c>
      <c r="AA75" s="203">
        <v>0</v>
      </c>
      <c r="AB75" s="203">
        <v>110129060000</v>
      </c>
      <c r="AC75" s="203">
        <v>25465352</v>
      </c>
      <c r="AD75" s="203">
        <v>57262522.767994672</v>
      </c>
      <c r="AE75" s="203">
        <v>6540341</v>
      </c>
      <c r="AF75" s="203">
        <v>41918</v>
      </c>
      <c r="AG75" s="203">
        <v>10054</v>
      </c>
      <c r="AH75" s="203">
        <v>163747700</v>
      </c>
      <c r="AI75" s="203">
        <v>82766716</v>
      </c>
      <c r="AJ75" s="203">
        <v>59403542</v>
      </c>
      <c r="AK75" s="203">
        <v>57051572.730000004</v>
      </c>
      <c r="AL75" s="203">
        <v>3603850</v>
      </c>
      <c r="AM75" s="203">
        <v>253576.55000000002</v>
      </c>
      <c r="AN75" s="203">
        <v>223336.58547097835</v>
      </c>
      <c r="AO75" s="203">
        <v>27028</v>
      </c>
      <c r="AP75" s="203">
        <v>0</v>
      </c>
      <c r="AQ75" s="203">
        <v>48872.356114374095</v>
      </c>
      <c r="AR75" s="203">
        <v>32253.5</v>
      </c>
    </row>
    <row r="76" spans="1:44">
      <c r="A76" s="319" t="s">
        <v>76</v>
      </c>
      <c r="B76" s="286" t="s">
        <v>202</v>
      </c>
      <c r="D76" s="286" t="s">
        <v>77</v>
      </c>
      <c r="G76" s="286">
        <v>1078</v>
      </c>
      <c r="I76" s="321">
        <v>1078</v>
      </c>
      <c r="J76" s="203">
        <v>55984215.585000001</v>
      </c>
      <c r="K76" s="203">
        <v>138334.76180407318</v>
      </c>
      <c r="L76" s="203">
        <v>700663070</v>
      </c>
      <c r="M76" s="203">
        <v>2121798</v>
      </c>
      <c r="N76" s="203">
        <v>15753222.2682321</v>
      </c>
      <c r="O76" s="203">
        <v>409886898057</v>
      </c>
      <c r="P76" s="203">
        <v>785499136586.35645</v>
      </c>
      <c r="Q76" s="203">
        <v>16593757.116474001</v>
      </c>
      <c r="R76" s="203">
        <v>914204839.13845885</v>
      </c>
      <c r="S76" s="203">
        <v>221381352</v>
      </c>
      <c r="T76" s="203">
        <v>189432029.15598997</v>
      </c>
      <c r="U76" s="203">
        <v>25140351</v>
      </c>
      <c r="V76" s="203">
        <v>2632926.8517116718</v>
      </c>
      <c r="W76" s="203">
        <v>10438481060.0807</v>
      </c>
      <c r="X76" s="203">
        <v>3445764</v>
      </c>
      <c r="Y76" s="203">
        <v>5726555.4401279856</v>
      </c>
      <c r="Z76" s="203">
        <v>78100481.072999999</v>
      </c>
      <c r="AA76" s="203">
        <v>0</v>
      </c>
      <c r="AB76" s="203">
        <v>7055553334094</v>
      </c>
      <c r="AC76" s="203">
        <v>1786743204</v>
      </c>
      <c r="AD76" s="203">
        <v>889894430</v>
      </c>
      <c r="AE76" s="203">
        <v>835811000</v>
      </c>
      <c r="AF76" s="203">
        <v>2238106</v>
      </c>
      <c r="AG76" s="203">
        <v>2114299.5496950001</v>
      </c>
      <c r="AH76" s="203">
        <v>5305000</v>
      </c>
      <c r="AI76" s="203">
        <v>1516294706</v>
      </c>
      <c r="AJ76" s="203">
        <v>4444786479</v>
      </c>
      <c r="AK76" s="203">
        <v>5717610954.3999996</v>
      </c>
      <c r="AL76" s="203">
        <v>3884490889</v>
      </c>
      <c r="AM76" s="203">
        <v>13111340.215750491</v>
      </c>
      <c r="AN76" s="203">
        <v>8410324.5933005419</v>
      </c>
      <c r="AO76" s="203">
        <v>3163374</v>
      </c>
      <c r="AP76" s="203">
        <v>83375.020387408877</v>
      </c>
      <c r="AQ76" s="203">
        <v>9723954.2315129992</v>
      </c>
      <c r="AR76" s="203">
        <v>1589356.0827309999</v>
      </c>
    </row>
    <row r="77" spans="1:44">
      <c r="D77" s="286" t="s">
        <v>78</v>
      </c>
      <c r="G77" s="286">
        <v>1079</v>
      </c>
      <c r="I77" s="321">
        <v>1079</v>
      </c>
      <c r="J77" s="203">
        <v>165635745.01499999</v>
      </c>
      <c r="K77" s="203">
        <v>406137.78141542443</v>
      </c>
      <c r="L77" s="203">
        <v>376064943</v>
      </c>
      <c r="M77" s="203">
        <v>1689594</v>
      </c>
      <c r="N77" s="203">
        <v>20155650.911040701</v>
      </c>
      <c r="O77" s="203">
        <v>751970992677</v>
      </c>
      <c r="P77" s="203">
        <v>745043632245.9126</v>
      </c>
      <c r="Q77" s="203">
        <v>15129223.492536999</v>
      </c>
      <c r="R77" s="203">
        <v>1218736521.861541</v>
      </c>
      <c r="S77" s="203">
        <v>132755164</v>
      </c>
      <c r="T77" s="203">
        <v>270217919.84401</v>
      </c>
      <c r="U77" s="203">
        <v>75845251</v>
      </c>
      <c r="V77" s="203">
        <v>1829810.4237998186</v>
      </c>
      <c r="W77" s="203">
        <v>11112484412.495813</v>
      </c>
      <c r="X77" s="203">
        <v>5469530</v>
      </c>
      <c r="Y77" s="203">
        <v>7635801.5284693157</v>
      </c>
      <c r="Z77" s="203">
        <v>377928674.92699999</v>
      </c>
      <c r="AA77" s="203">
        <v>74822247</v>
      </c>
      <c r="AB77" s="203">
        <v>8431935628813</v>
      </c>
      <c r="AC77" s="203">
        <v>691786128</v>
      </c>
      <c r="AD77" s="203">
        <v>1296260295</v>
      </c>
      <c r="AE77" s="203">
        <v>374601451</v>
      </c>
      <c r="AF77" s="203">
        <v>1644126</v>
      </c>
      <c r="AG77" s="203">
        <v>1407704.702061</v>
      </c>
      <c r="AH77" s="203">
        <v>5189641000</v>
      </c>
      <c r="AI77" s="203">
        <v>2404103668</v>
      </c>
      <c r="AJ77" s="203">
        <v>2334360848</v>
      </c>
      <c r="AK77" s="203">
        <v>12383605010</v>
      </c>
      <c r="AL77" s="203">
        <v>3087182056</v>
      </c>
      <c r="AM77" s="203">
        <v>12894821.629061237</v>
      </c>
      <c r="AN77" s="203">
        <v>11032303</v>
      </c>
      <c r="AO77" s="203">
        <v>971329</v>
      </c>
      <c r="AP77" s="203">
        <v>113874.34637563079</v>
      </c>
      <c r="AQ77" s="203">
        <v>9904008.4192552455</v>
      </c>
      <c r="AR77" s="203">
        <v>4011003.9172689999</v>
      </c>
    </row>
    <row r="78" spans="1:44" ht="12.75" customHeight="1">
      <c r="D78" s="286" t="s">
        <v>116</v>
      </c>
      <c r="G78" s="286">
        <v>1080</v>
      </c>
      <c r="I78" s="321">
        <v>1080</v>
      </c>
      <c r="J78" s="203">
        <v>221619960.59999999</v>
      </c>
      <c r="K78" s="203">
        <v>544472.54321949766</v>
      </c>
      <c r="L78" s="203">
        <v>1076728013</v>
      </c>
      <c r="M78" s="203">
        <v>3811392</v>
      </c>
      <c r="N78" s="203">
        <v>35908873.179272801</v>
      </c>
      <c r="O78" s="203">
        <v>1161857890734</v>
      </c>
      <c r="P78" s="203">
        <v>1530542768832.269</v>
      </c>
      <c r="Q78" s="203">
        <v>31722980.609011002</v>
      </c>
      <c r="R78" s="203">
        <v>2132941361</v>
      </c>
      <c r="S78" s="203">
        <v>354136516</v>
      </c>
      <c r="T78" s="203">
        <v>459649949</v>
      </c>
      <c r="U78" s="203">
        <v>100985602</v>
      </c>
      <c r="V78" s="203">
        <v>4462737.2755114902</v>
      </c>
      <c r="W78" s="203">
        <v>21550965472.576515</v>
      </c>
      <c r="X78" s="203">
        <v>8915294</v>
      </c>
      <c r="Y78" s="203">
        <v>13362356.9685973</v>
      </c>
      <c r="Z78" s="203">
        <v>456029156</v>
      </c>
      <c r="AA78" s="203">
        <v>74822247</v>
      </c>
      <c r="AB78" s="203">
        <v>15487488962907</v>
      </c>
      <c r="AC78" s="203">
        <v>2478529332</v>
      </c>
      <c r="AD78" s="203">
        <v>2186154725</v>
      </c>
      <c r="AE78" s="203">
        <v>1210412451</v>
      </c>
      <c r="AF78" s="203">
        <v>3882232</v>
      </c>
      <c r="AG78" s="203">
        <v>3522004.2517560003</v>
      </c>
      <c r="AH78" s="203">
        <v>5194946000</v>
      </c>
      <c r="AI78" s="203">
        <v>3920398374</v>
      </c>
      <c r="AJ78" s="203">
        <v>6779147327</v>
      </c>
      <c r="AK78" s="203">
        <v>18101215964.400002</v>
      </c>
      <c r="AL78" s="203">
        <v>6971672945</v>
      </c>
      <c r="AM78" s="203">
        <v>26006161.84481173</v>
      </c>
      <c r="AN78" s="203">
        <v>19442627.593300544</v>
      </c>
      <c r="AO78" s="203">
        <v>4134703</v>
      </c>
      <c r="AP78" s="203">
        <v>197249.36676303967</v>
      </c>
      <c r="AQ78" s="203">
        <v>19627962.650768243</v>
      </c>
      <c r="AR78" s="203">
        <v>5600360</v>
      </c>
    </row>
    <row r="79" spans="1:44">
      <c r="B79" s="286" t="s">
        <v>203</v>
      </c>
      <c r="D79" s="286" t="s">
        <v>82</v>
      </c>
      <c r="G79" s="286">
        <v>1081</v>
      </c>
      <c r="I79" s="321">
        <v>1081</v>
      </c>
      <c r="J79" s="203">
        <v>3622872.6515299999</v>
      </c>
      <c r="K79" s="203">
        <v>1407.0531550000001</v>
      </c>
      <c r="L79" s="203">
        <v>2572575</v>
      </c>
      <c r="M79" s="203">
        <v>26579</v>
      </c>
      <c r="N79" s="203">
        <v>152802.43769766</v>
      </c>
      <c r="O79" s="203">
        <v>21156897360</v>
      </c>
      <c r="P79" s="203">
        <v>10313701829</v>
      </c>
      <c r="Q79" s="203">
        <v>306535</v>
      </c>
      <c r="R79" s="203">
        <v>30726987</v>
      </c>
      <c r="S79" s="203">
        <v>5005.12673</v>
      </c>
      <c r="T79" s="203">
        <v>2091854.6739400001</v>
      </c>
      <c r="U79" s="203">
        <v>1649725</v>
      </c>
      <c r="V79" s="203">
        <v>63259.027000000002</v>
      </c>
      <c r="W79" s="203">
        <v>125030259.86499999</v>
      </c>
      <c r="X79" s="203">
        <v>52550.92</v>
      </c>
      <c r="Y79" s="203">
        <v>20264.460112688063</v>
      </c>
      <c r="Z79" s="203">
        <v>10687261.330803528</v>
      </c>
      <c r="AA79" s="203">
        <v>11748949</v>
      </c>
      <c r="AB79" s="203">
        <v>111861201796</v>
      </c>
      <c r="AC79" s="203">
        <v>14250923</v>
      </c>
      <c r="AD79" s="203">
        <v>57454131</v>
      </c>
      <c r="AE79" s="203">
        <v>2364360</v>
      </c>
      <c r="AF79" s="203">
        <v>19376</v>
      </c>
      <c r="AG79" s="203">
        <v>2838</v>
      </c>
      <c r="AH79" s="203">
        <v>224087455</v>
      </c>
      <c r="AI79" s="203">
        <v>171159999.898357</v>
      </c>
      <c r="AJ79" s="203">
        <v>40777728</v>
      </c>
      <c r="AK79" s="203">
        <v>162515615</v>
      </c>
      <c r="AL79" s="203">
        <v>117359076</v>
      </c>
      <c r="AM79" s="203">
        <v>104067</v>
      </c>
      <c r="AN79" s="203">
        <v>172576.84899999999</v>
      </c>
      <c r="AO79" s="203">
        <v>12168</v>
      </c>
      <c r="AP79" s="203">
        <v>0</v>
      </c>
      <c r="AQ79" s="203">
        <v>24869</v>
      </c>
      <c r="AR79" s="203">
        <v>14964.433778662029</v>
      </c>
    </row>
    <row r="80" spans="1:44">
      <c r="D80" s="286" t="s">
        <v>83</v>
      </c>
      <c r="G80" s="286">
        <v>1082</v>
      </c>
      <c r="I80" s="321">
        <v>1082</v>
      </c>
      <c r="J80" s="203">
        <v>19422925.42419</v>
      </c>
      <c r="K80" s="203">
        <v>20691.683723999999</v>
      </c>
      <c r="L80" s="203">
        <v>25750072</v>
      </c>
      <c r="M80" s="203">
        <v>39921</v>
      </c>
      <c r="N80" s="203">
        <v>52650.540725589999</v>
      </c>
      <c r="O80" s="203">
        <v>49425732101</v>
      </c>
      <c r="P80" s="203">
        <v>19384330129</v>
      </c>
      <c r="Q80" s="203">
        <v>70727</v>
      </c>
      <c r="R80" s="203">
        <v>58637560</v>
      </c>
      <c r="S80" s="203">
        <v>56983498.509920001</v>
      </c>
      <c r="T80" s="203">
        <v>18217964.145270001</v>
      </c>
      <c r="U80" s="203">
        <v>18467533</v>
      </c>
      <c r="V80" s="203">
        <v>104556.734</v>
      </c>
      <c r="W80" s="203">
        <v>157685611.17899999</v>
      </c>
      <c r="X80" s="203">
        <v>52659.491999999998</v>
      </c>
      <c r="Y80" s="203">
        <v>116976.03923413649</v>
      </c>
      <c r="Z80" s="203">
        <v>51715520.60857106</v>
      </c>
      <c r="AA80" s="203">
        <v>16659279</v>
      </c>
      <c r="AB80" s="203">
        <v>64126659858</v>
      </c>
      <c r="AC80" s="203">
        <v>67388609</v>
      </c>
      <c r="AD80" s="203">
        <v>112039205</v>
      </c>
      <c r="AE80" s="203">
        <v>44613058</v>
      </c>
      <c r="AF80" s="203">
        <v>82912</v>
      </c>
      <c r="AG80" s="203">
        <v>34580</v>
      </c>
      <c r="AH80" s="203">
        <v>0</v>
      </c>
      <c r="AI80" s="203">
        <v>7832373.9945857991</v>
      </c>
      <c r="AJ80" s="203">
        <v>32295092</v>
      </c>
      <c r="AK80" s="203">
        <v>38319872.856806703</v>
      </c>
      <c r="AL80" s="203">
        <v>16579</v>
      </c>
      <c r="AM80" s="203">
        <v>63111</v>
      </c>
      <c r="AN80" s="203">
        <v>373175.41399999999</v>
      </c>
      <c r="AO80" s="203">
        <v>56522</v>
      </c>
      <c r="AP80" s="203">
        <v>9112.7837736099991</v>
      </c>
      <c r="AQ80" s="203">
        <v>43587</v>
      </c>
      <c r="AR80" s="203">
        <v>107477.27555011591</v>
      </c>
    </row>
    <row r="81" spans="1:44">
      <c r="D81" s="286" t="s">
        <v>84</v>
      </c>
      <c r="G81" s="286">
        <v>1083</v>
      </c>
      <c r="I81" s="321">
        <v>1083</v>
      </c>
      <c r="J81" s="203">
        <v>16594851.574011849</v>
      </c>
      <c r="K81" s="203">
        <v>15935.618296000001</v>
      </c>
      <c r="L81" s="203">
        <v>17749476</v>
      </c>
      <c r="M81" s="203">
        <v>43176</v>
      </c>
      <c r="N81" s="203">
        <v>53794.929755330697</v>
      </c>
      <c r="O81" s="203">
        <v>41608906809</v>
      </c>
      <c r="P81" s="203">
        <v>12475628924</v>
      </c>
      <c r="Q81" s="203">
        <v>344991.4705882353</v>
      </c>
      <c r="R81" s="203">
        <v>63540599.615137011</v>
      </c>
      <c r="S81" s="203">
        <v>53669077.378990002</v>
      </c>
      <c r="T81" s="203">
        <v>14283560.007339075</v>
      </c>
      <c r="U81" s="203">
        <v>17684578</v>
      </c>
      <c r="V81" s="203">
        <v>128520</v>
      </c>
      <c r="W81" s="203">
        <v>177557807.80873606</v>
      </c>
      <c r="X81" s="203">
        <v>63081.178</v>
      </c>
      <c r="Y81" s="203">
        <v>111695.2276026761</v>
      </c>
      <c r="Z81" s="203">
        <v>29021131.683799341</v>
      </c>
      <c r="AA81" s="203">
        <v>19119277</v>
      </c>
      <c r="AB81" s="203">
        <v>86727021578</v>
      </c>
      <c r="AC81" s="203">
        <v>60490801.4377717</v>
      </c>
      <c r="AD81" s="203">
        <v>110331282</v>
      </c>
      <c r="AE81" s="203">
        <v>40482274</v>
      </c>
      <c r="AF81" s="203">
        <v>82955</v>
      </c>
      <c r="AG81" s="203">
        <v>32900</v>
      </c>
      <c r="AH81" s="203">
        <v>183780261</v>
      </c>
      <c r="AI81" s="203">
        <v>110264890.37109657</v>
      </c>
      <c r="AJ81" s="203">
        <v>48598115</v>
      </c>
      <c r="AK81" s="203">
        <v>57060193</v>
      </c>
      <c r="AL81" s="203">
        <v>40168479</v>
      </c>
      <c r="AM81" s="203">
        <v>71435.801467438097</v>
      </c>
      <c r="AN81" s="203">
        <v>386526.54767499998</v>
      </c>
      <c r="AO81" s="203">
        <v>52767</v>
      </c>
      <c r="AP81" s="203">
        <v>5838.425065345391</v>
      </c>
      <c r="AQ81" s="203">
        <v>55298.097590310084</v>
      </c>
      <c r="AR81" s="203">
        <v>68463.533134750745</v>
      </c>
    </row>
    <row r="82" spans="1:44">
      <c r="D82" s="286" t="s">
        <v>127</v>
      </c>
      <c r="G82" s="286">
        <v>1084</v>
      </c>
      <c r="I82" s="321">
        <v>1084</v>
      </c>
      <c r="J82" s="203">
        <v>340797.34185188188</v>
      </c>
      <c r="K82" s="203">
        <v>1956.0795051935006</v>
      </c>
      <c r="L82" s="203">
        <v>7129495</v>
      </c>
      <c r="M82" s="203">
        <v>16395</v>
      </c>
      <c r="N82" s="203">
        <v>17743.327692550902</v>
      </c>
      <c r="O82" s="203">
        <v>11798380146</v>
      </c>
      <c r="P82" s="203">
        <v>2375939532</v>
      </c>
      <c r="Q82" s="203">
        <v>27429.95</v>
      </c>
      <c r="R82" s="203">
        <v>10951202.082298251</v>
      </c>
      <c r="S82" s="203">
        <v>777000.55549599999</v>
      </c>
      <c r="T82" s="203">
        <v>2076956.5761589571</v>
      </c>
      <c r="U82" s="203">
        <v>912196</v>
      </c>
      <c r="V82" s="203">
        <v>21312</v>
      </c>
      <c r="W82" s="203">
        <v>19416383.404821165</v>
      </c>
      <c r="X82" s="203">
        <v>13907.665885987277</v>
      </c>
      <c r="Y82" s="203">
        <v>5944.1076506939598</v>
      </c>
      <c r="Z82" s="203">
        <v>2836627.780208</v>
      </c>
      <c r="AA82" s="203">
        <v>7580391</v>
      </c>
      <c r="AB82" s="203">
        <v>10940071174</v>
      </c>
      <c r="AC82" s="203">
        <v>2355330.71954478</v>
      </c>
      <c r="AD82" s="203">
        <v>12992123</v>
      </c>
      <c r="AE82" s="203">
        <v>4849008</v>
      </c>
      <c r="AF82" s="203">
        <v>11031</v>
      </c>
      <c r="AG82" s="203">
        <v>1326.7051894461529</v>
      </c>
      <c r="AH82" s="203">
        <v>26126688</v>
      </c>
      <c r="AI82" s="203">
        <v>41702164.565387718</v>
      </c>
      <c r="AJ82" s="203">
        <v>2930000</v>
      </c>
      <c r="AK82" s="203">
        <v>11697101</v>
      </c>
      <c r="AL82" s="203">
        <v>47423534</v>
      </c>
      <c r="AM82" s="203">
        <v>19784.731631464627</v>
      </c>
      <c r="AN82" s="203">
        <v>57289.845013999999</v>
      </c>
      <c r="AO82" s="203">
        <v>2610</v>
      </c>
      <c r="AP82" s="203">
        <v>1665.5236619879909</v>
      </c>
      <c r="AQ82" s="203">
        <v>2578.7739664400033</v>
      </c>
      <c r="AR82" s="203">
        <v>6486.9432358049726</v>
      </c>
    </row>
    <row r="83" spans="1:44">
      <c r="D83" s="286" t="s">
        <v>365</v>
      </c>
      <c r="G83" s="286">
        <v>1085</v>
      </c>
      <c r="I83" s="321">
        <v>1085</v>
      </c>
      <c r="J83" s="203">
        <v>6110149.159856271</v>
      </c>
      <c r="K83" s="203">
        <v>4207.0390778064975</v>
      </c>
      <c r="L83" s="203">
        <v>3443676</v>
      </c>
      <c r="M83" s="203">
        <v>6929</v>
      </c>
      <c r="N83" s="203">
        <v>133914.7209753684</v>
      </c>
      <c r="O83" s="203">
        <v>17175342506</v>
      </c>
      <c r="P83" s="203">
        <v>14846463502</v>
      </c>
      <c r="Q83" s="203">
        <v>4840.5794117646874</v>
      </c>
      <c r="R83" s="203">
        <v>14872745.30256474</v>
      </c>
      <c r="S83" s="203">
        <v>2542425.7021640018</v>
      </c>
      <c r="T83" s="203">
        <v>3949302.2357119676</v>
      </c>
      <c r="U83" s="203">
        <v>1520484</v>
      </c>
      <c r="V83" s="203">
        <v>17983.760999999999</v>
      </c>
      <c r="W83" s="203">
        <v>85741679.830442756</v>
      </c>
      <c r="X83" s="203">
        <v>28221.568114012727</v>
      </c>
      <c r="Y83" s="203">
        <v>19601.164093454514</v>
      </c>
      <c r="Z83" s="203">
        <v>30545022.475367248</v>
      </c>
      <c r="AA83" s="203">
        <v>1708560</v>
      </c>
      <c r="AB83" s="203">
        <v>78320768902</v>
      </c>
      <c r="AC83" s="203">
        <v>18793399.842683516</v>
      </c>
      <c r="AD83" s="203">
        <v>46169931</v>
      </c>
      <c r="AE83" s="203">
        <v>1646136</v>
      </c>
      <c r="AF83" s="203">
        <v>8302</v>
      </c>
      <c r="AG83" s="203">
        <v>3191.2948105538453</v>
      </c>
      <c r="AH83" s="203">
        <v>14180506</v>
      </c>
      <c r="AI83" s="203">
        <v>27025318.956458539</v>
      </c>
      <c r="AJ83" s="203">
        <v>21544705</v>
      </c>
      <c r="AK83" s="203">
        <v>132078193.8568067</v>
      </c>
      <c r="AL83" s="203">
        <v>29783642</v>
      </c>
      <c r="AM83" s="203">
        <v>75957.466901097272</v>
      </c>
      <c r="AN83" s="203">
        <v>101935.87031100004</v>
      </c>
      <c r="AO83" s="203">
        <v>13313</v>
      </c>
      <c r="AP83" s="203">
        <v>1608.8350462766175</v>
      </c>
      <c r="AQ83" s="203">
        <v>10579.128443249909</v>
      </c>
      <c r="AR83" s="203">
        <v>47491.23295822223</v>
      </c>
    </row>
    <row r="84" spans="1:44">
      <c r="B84" s="286" t="s">
        <v>204</v>
      </c>
      <c r="D84" s="286" t="s">
        <v>450</v>
      </c>
      <c r="G84" s="286">
        <v>1086</v>
      </c>
      <c r="I84" s="321">
        <v>1086</v>
      </c>
      <c r="J84" s="203">
        <v>1012223.34535</v>
      </c>
      <c r="K84" s="203">
        <v>2991.1071040000002</v>
      </c>
      <c r="L84" s="203">
        <v>1411951</v>
      </c>
      <c r="M84" s="203">
        <v>5352</v>
      </c>
      <c r="N84" s="203">
        <v>25196.096066571488</v>
      </c>
      <c r="O84" s="203">
        <v>3705069938</v>
      </c>
      <c r="P84" s="203">
        <v>2184942078</v>
      </c>
      <c r="Q84" s="203">
        <v>9669</v>
      </c>
      <c r="R84" s="203">
        <v>1263540</v>
      </c>
      <c r="S84" s="203">
        <v>117088</v>
      </c>
      <c r="T84" s="203">
        <v>640213</v>
      </c>
      <c r="U84" s="203">
        <v>250807</v>
      </c>
      <c r="V84" s="203">
        <v>1316.143</v>
      </c>
      <c r="W84" s="203">
        <v>14896171.297000002</v>
      </c>
      <c r="X84" s="203">
        <v>14889.054999999998</v>
      </c>
      <c r="Y84" s="203">
        <v>4680.8090510449983</v>
      </c>
      <c r="Z84" s="203">
        <v>7515836.8690530397</v>
      </c>
      <c r="AA84" s="203">
        <v>370843</v>
      </c>
      <c r="AB84" s="203">
        <v>6335369485</v>
      </c>
      <c r="AC84" s="203">
        <v>3444240</v>
      </c>
      <c r="AD84" s="203">
        <v>3914812</v>
      </c>
      <c r="AE84" s="203">
        <v>2195967</v>
      </c>
      <c r="AF84" s="203">
        <v>2456</v>
      </c>
      <c r="AG84" s="203">
        <v>1678</v>
      </c>
      <c r="AH84" s="203">
        <v>72082510.362299994</v>
      </c>
      <c r="AI84" s="203">
        <v>2354336.1349520003</v>
      </c>
      <c r="AJ84" s="203">
        <v>2470000</v>
      </c>
      <c r="AK84" s="203">
        <v>2436542</v>
      </c>
      <c r="AL84" s="203">
        <v>223157</v>
      </c>
      <c r="AM84" s="203">
        <v>21810.516734359782</v>
      </c>
      <c r="AN84" s="203">
        <v>15928.49</v>
      </c>
      <c r="AO84" s="203">
        <v>4570</v>
      </c>
      <c r="AP84" s="203">
        <v>298.18353662000004</v>
      </c>
      <c r="AQ84" s="203">
        <v>4537</v>
      </c>
      <c r="AR84" s="203">
        <v>2286</v>
      </c>
    </row>
    <row r="85" spans="1:44">
      <c r="A85" s="319" t="s">
        <v>90</v>
      </c>
      <c r="B85" s="286" t="s">
        <v>205</v>
      </c>
      <c r="D85" s="286" t="s">
        <v>219</v>
      </c>
      <c r="G85" s="286">
        <v>1087</v>
      </c>
      <c r="I85" s="321">
        <v>1087</v>
      </c>
      <c r="J85" s="203">
        <v>107440166</v>
      </c>
      <c r="K85" s="203">
        <v>109766.189253</v>
      </c>
      <c r="L85" s="203">
        <v>31099230</v>
      </c>
      <c r="M85" s="203">
        <v>207292</v>
      </c>
      <c r="N85" s="203">
        <v>765481.46299999999</v>
      </c>
      <c r="O85" s="203">
        <v>91717195910</v>
      </c>
      <c r="P85" s="203">
        <v>66817359557</v>
      </c>
      <c r="Q85" s="203">
        <v>1303975.1000000003</v>
      </c>
      <c r="R85" s="203">
        <v>373789126</v>
      </c>
      <c r="S85" s="203">
        <v>12815692</v>
      </c>
      <c r="T85" s="203">
        <v>20287823</v>
      </c>
      <c r="U85" s="203">
        <v>49380753</v>
      </c>
      <c r="V85" s="203">
        <v>901086.90955600014</v>
      </c>
      <c r="W85" s="203">
        <v>1008274489</v>
      </c>
      <c r="X85" s="203">
        <v>208648.49654218115</v>
      </c>
      <c r="Y85" s="203">
        <v>355189.83934908989</v>
      </c>
      <c r="Z85" s="203">
        <v>90872956.476999998</v>
      </c>
      <c r="AA85" s="203">
        <v>25208922</v>
      </c>
      <c r="AB85" s="203">
        <v>471895949824</v>
      </c>
      <c r="AC85" s="203">
        <v>150583536.63800001</v>
      </c>
      <c r="AD85" s="203">
        <v>446931353.75300002</v>
      </c>
      <c r="AE85" s="203">
        <v>119555758</v>
      </c>
      <c r="AF85" s="203">
        <v>715710</v>
      </c>
      <c r="AG85" s="203">
        <v>244747</v>
      </c>
      <c r="AH85" s="203">
        <v>993938000</v>
      </c>
      <c r="AI85" s="203">
        <v>1029175700</v>
      </c>
      <c r="AJ85" s="203">
        <v>357942000</v>
      </c>
      <c r="AK85" s="203">
        <v>953181779.32172775</v>
      </c>
      <c r="AL85" s="203">
        <v>174179886</v>
      </c>
      <c r="AM85" s="203">
        <v>628954</v>
      </c>
      <c r="AN85" s="203">
        <v>1485348.6074999999</v>
      </c>
      <c r="AO85" s="203">
        <v>55050</v>
      </c>
      <c r="AP85" s="203">
        <v>4956</v>
      </c>
      <c r="AQ85" s="203">
        <v>190087</v>
      </c>
      <c r="AR85" s="203">
        <v>472386.29822299996</v>
      </c>
    </row>
    <row r="86" spans="1:44">
      <c r="B86" s="286" t="s">
        <v>206</v>
      </c>
      <c r="D86" s="286" t="s">
        <v>100</v>
      </c>
      <c r="G86" s="286">
        <v>1088</v>
      </c>
      <c r="I86" s="321">
        <v>1088</v>
      </c>
      <c r="J86" s="203">
        <v>32596902.67774</v>
      </c>
      <c r="K86" s="203">
        <v>132700.686801</v>
      </c>
      <c r="L86" s="203">
        <v>8130577</v>
      </c>
      <c r="M86" s="203">
        <v>107757</v>
      </c>
      <c r="N86" s="203">
        <v>687508.76500000001</v>
      </c>
      <c r="O86" s="203">
        <v>51564034720</v>
      </c>
      <c r="P86" s="203">
        <v>32534265851</v>
      </c>
      <c r="Q86" s="203">
        <v>846834.3914037582</v>
      </c>
      <c r="R86" s="203">
        <v>163213982</v>
      </c>
      <c r="S86" s="203">
        <v>21048268</v>
      </c>
      <c r="T86" s="203">
        <v>17915748</v>
      </c>
      <c r="U86" s="203">
        <v>47251336.060492933</v>
      </c>
      <c r="V86" s="203">
        <v>180025.57180136672</v>
      </c>
      <c r="W86" s="203">
        <v>379414440.26065242</v>
      </c>
      <c r="X86" s="203">
        <v>101670.86159890093</v>
      </c>
      <c r="Y86" s="203">
        <v>40882.922125894773</v>
      </c>
      <c r="Z86" s="203">
        <v>26360667.989682004</v>
      </c>
      <c r="AA86" s="203">
        <v>7443077</v>
      </c>
      <c r="AB86" s="203">
        <v>260062414193</v>
      </c>
      <c r="AC86" s="203">
        <v>109551614.20200001</v>
      </c>
      <c r="AD86" s="203">
        <v>284443381</v>
      </c>
      <c r="AE86" s="203">
        <v>75318418</v>
      </c>
      <c r="AF86" s="203">
        <v>395105</v>
      </c>
      <c r="AG86" s="203">
        <v>134929</v>
      </c>
      <c r="AH86" s="203">
        <v>898909127</v>
      </c>
      <c r="AI86" s="203">
        <v>651163085.70790827</v>
      </c>
      <c r="AJ86" s="203">
        <v>73134000</v>
      </c>
      <c r="AK86" s="203">
        <v>1700037798.4249561</v>
      </c>
      <c r="AL86" s="203">
        <v>132092038</v>
      </c>
      <c r="AM86" s="203">
        <v>478859</v>
      </c>
      <c r="AN86" s="203">
        <v>712710.26265930396</v>
      </c>
      <c r="AO86" s="203">
        <v>100596</v>
      </c>
      <c r="AP86" s="203">
        <v>10633.640305650519</v>
      </c>
      <c r="AQ86" s="203">
        <v>113936</v>
      </c>
      <c r="AR86" s="203">
        <v>359687.09097193612</v>
      </c>
    </row>
    <row r="87" spans="1:44">
      <c r="D87" s="286" t="s">
        <v>113</v>
      </c>
      <c r="G87" s="286">
        <v>1089</v>
      </c>
      <c r="I87" s="321">
        <v>1089</v>
      </c>
      <c r="J87" s="203">
        <v>3485528.1834100001</v>
      </c>
      <c r="K87" s="203">
        <v>28372.309241999999</v>
      </c>
      <c r="L87" s="203">
        <v>3695227</v>
      </c>
      <c r="M87" s="203">
        <v>19914</v>
      </c>
      <c r="N87" s="203">
        <v>307255.58600000001</v>
      </c>
      <c r="O87" s="203">
        <v>32364075834</v>
      </c>
      <c r="P87" s="203">
        <v>16343481427</v>
      </c>
      <c r="Q87" s="203">
        <v>0</v>
      </c>
      <c r="R87" s="203">
        <v>0</v>
      </c>
      <c r="S87" s="203">
        <v>0</v>
      </c>
      <c r="T87" s="203">
        <v>90971</v>
      </c>
      <c r="U87" s="203">
        <v>0</v>
      </c>
      <c r="V87" s="203">
        <v>32701.013779999997</v>
      </c>
      <c r="W87" s="203">
        <v>0</v>
      </c>
      <c r="X87" s="203">
        <v>24054.925926448403</v>
      </c>
      <c r="Y87" s="203">
        <v>0</v>
      </c>
      <c r="Z87" s="203">
        <v>15927871.000682002</v>
      </c>
      <c r="AA87" s="203">
        <v>0</v>
      </c>
      <c r="AB87" s="203">
        <v>59840049493</v>
      </c>
      <c r="AC87" s="203">
        <v>30997973.964000002</v>
      </c>
      <c r="AD87" s="203">
        <v>55404885</v>
      </c>
      <c r="AE87" s="203">
        <v>0</v>
      </c>
      <c r="AF87" s="203">
        <v>151203</v>
      </c>
      <c r="AG87" s="203">
        <v>103218</v>
      </c>
      <c r="AH87" s="203">
        <v>346702539</v>
      </c>
      <c r="AI87" s="203">
        <v>397032770.15660006</v>
      </c>
      <c r="AJ87" s="203">
        <v>0</v>
      </c>
      <c r="AK87" s="203">
        <v>279466156.56553644</v>
      </c>
      <c r="AL87" s="203">
        <v>48277004</v>
      </c>
      <c r="AM87" s="203">
        <v>201851</v>
      </c>
      <c r="AN87" s="203">
        <v>54565.24</v>
      </c>
      <c r="AO87" s="203">
        <v>9100</v>
      </c>
      <c r="AP87" s="203">
        <v>5083.6426918400384</v>
      </c>
      <c r="AQ87" s="203">
        <v>10246</v>
      </c>
      <c r="AR87" s="203">
        <v>22912.938480699999</v>
      </c>
    </row>
    <row r="88" spans="1:44">
      <c r="D88" s="286" t="s">
        <v>101</v>
      </c>
      <c r="G88" s="286">
        <v>1090</v>
      </c>
      <c r="I88" s="321">
        <v>1090</v>
      </c>
      <c r="J88" s="203">
        <v>59555709.900399998</v>
      </c>
      <c r="K88" s="203">
        <v>45185.542995000003</v>
      </c>
      <c r="L88" s="203">
        <v>3737792</v>
      </c>
      <c r="M88" s="203">
        <v>19111</v>
      </c>
      <c r="N88" s="203">
        <v>170164.774</v>
      </c>
      <c r="O88" s="203">
        <v>12965772982</v>
      </c>
      <c r="P88" s="203">
        <v>18809803768</v>
      </c>
      <c r="Q88" s="203">
        <v>520675.00859624188</v>
      </c>
      <c r="R88" s="203">
        <v>216431323.99109164</v>
      </c>
      <c r="S88" s="203">
        <v>0</v>
      </c>
      <c r="T88" s="203">
        <v>92746</v>
      </c>
      <c r="U88" s="203">
        <v>4682568</v>
      </c>
      <c r="V88" s="203">
        <v>658143.5619480001</v>
      </c>
      <c r="W88" s="203">
        <v>464298705.54474795</v>
      </c>
      <c r="X88" s="203">
        <v>41336.415786547499</v>
      </c>
      <c r="Y88" s="203">
        <v>151045.32156263903</v>
      </c>
      <c r="Z88" s="203">
        <v>54888558.967841789</v>
      </c>
      <c r="AA88" s="203">
        <v>0</v>
      </c>
      <c r="AB88" s="203">
        <v>197101415044</v>
      </c>
      <c r="AC88" s="203">
        <v>34592585.115000002</v>
      </c>
      <c r="AD88" s="203">
        <v>128526303</v>
      </c>
      <c r="AE88" s="203">
        <v>44464368</v>
      </c>
      <c r="AF88" s="203">
        <v>373838</v>
      </c>
      <c r="AG88" s="203">
        <v>97531</v>
      </c>
      <c r="AH88" s="203">
        <v>186444000</v>
      </c>
      <c r="AI88" s="203">
        <v>279171293</v>
      </c>
      <c r="AJ88" s="203">
        <v>271730000</v>
      </c>
      <c r="AK88" s="203">
        <v>164656400.23491997</v>
      </c>
      <c r="AL88" s="203">
        <v>241762914</v>
      </c>
      <c r="AM88" s="203">
        <v>207269</v>
      </c>
      <c r="AN88" s="203">
        <v>672115.52749999997</v>
      </c>
      <c r="AO88" s="203">
        <v>10310</v>
      </c>
      <c r="AP88" s="203">
        <v>1825</v>
      </c>
      <c r="AQ88" s="203">
        <v>44505</v>
      </c>
      <c r="AR88" s="203">
        <v>167503.25171000001</v>
      </c>
    </row>
    <row r="89" spans="1:44">
      <c r="D89" s="286" t="s">
        <v>366</v>
      </c>
      <c r="G89" s="286">
        <v>1091</v>
      </c>
      <c r="I89" s="321">
        <v>1091</v>
      </c>
      <c r="J89" s="203">
        <v>88667084.394730002</v>
      </c>
      <c r="K89" s="203">
        <v>149513.92055400001</v>
      </c>
      <c r="L89" s="203">
        <v>8173142</v>
      </c>
      <c r="M89" s="203">
        <v>106954</v>
      </c>
      <c r="N89" s="203">
        <v>550417.95299999998</v>
      </c>
      <c r="O89" s="203">
        <v>32165731868</v>
      </c>
      <c r="P89" s="203">
        <v>35000588192</v>
      </c>
      <c r="Q89" s="203">
        <v>1367509.4000000001</v>
      </c>
      <c r="R89" s="203">
        <v>379645305.99109161</v>
      </c>
      <c r="S89" s="203">
        <v>21048268</v>
      </c>
      <c r="T89" s="203">
        <v>17917523</v>
      </c>
      <c r="U89" s="203">
        <v>51933904.060492933</v>
      </c>
      <c r="V89" s="203">
        <v>805468.11996936682</v>
      </c>
      <c r="W89" s="203">
        <v>843713145.80540037</v>
      </c>
      <c r="X89" s="203">
        <v>118952.35145900003</v>
      </c>
      <c r="Y89" s="203">
        <v>191928.24368853381</v>
      </c>
      <c r="Z89" s="203">
        <v>65321355.956841789</v>
      </c>
      <c r="AA89" s="203">
        <v>7443077</v>
      </c>
      <c r="AB89" s="203">
        <v>397323779744</v>
      </c>
      <c r="AC89" s="203">
        <v>113146225.35300002</v>
      </c>
      <c r="AD89" s="203">
        <v>357564799</v>
      </c>
      <c r="AE89" s="203">
        <v>119782786</v>
      </c>
      <c r="AF89" s="203">
        <v>617740</v>
      </c>
      <c r="AG89" s="203">
        <v>129242</v>
      </c>
      <c r="AH89" s="203">
        <v>738650588</v>
      </c>
      <c r="AI89" s="203">
        <v>533301608.55130821</v>
      </c>
      <c r="AJ89" s="203">
        <v>344864000</v>
      </c>
      <c r="AK89" s="203">
        <v>1585228042.0943396</v>
      </c>
      <c r="AL89" s="203">
        <v>325577948</v>
      </c>
      <c r="AM89" s="203">
        <v>484277</v>
      </c>
      <c r="AN89" s="203">
        <v>1330260.5501593039</v>
      </c>
      <c r="AO89" s="203">
        <v>101806</v>
      </c>
      <c r="AP89" s="203">
        <v>7374.9976138104803</v>
      </c>
      <c r="AQ89" s="203">
        <v>148195</v>
      </c>
      <c r="AR89" s="203">
        <v>504277.40420123609</v>
      </c>
    </row>
    <row r="90" spans="1:44">
      <c r="A90" s="319" t="s">
        <v>151</v>
      </c>
      <c r="B90" s="286" t="s">
        <v>207</v>
      </c>
      <c r="I90" s="321"/>
    </row>
    <row r="91" spans="1:44">
      <c r="I91" s="321"/>
    </row>
    <row r="92" spans="1:44" ht="12.75" customHeight="1">
      <c r="I92" s="321"/>
    </row>
    <row r="93" spans="1:44">
      <c r="I93" s="321"/>
    </row>
    <row r="94" spans="1:44">
      <c r="I94" s="321"/>
    </row>
    <row r="95" spans="1:44">
      <c r="I95" s="321"/>
    </row>
    <row r="96" spans="1:44">
      <c r="I96" s="321"/>
    </row>
    <row r="97" spans="1:9">
      <c r="I97" s="321"/>
    </row>
    <row r="98" spans="1:9">
      <c r="I98" s="321"/>
    </row>
    <row r="99" spans="1:9">
      <c r="I99" s="321"/>
    </row>
    <row r="100" spans="1:9">
      <c r="I100" s="321"/>
    </row>
    <row r="101" spans="1:9">
      <c r="B101" s="286" t="s">
        <v>208</v>
      </c>
      <c r="I101" s="321"/>
    </row>
    <row r="102" spans="1:9">
      <c r="C102" s="286" t="s">
        <v>549</v>
      </c>
      <c r="I102" s="321"/>
    </row>
    <row r="103" spans="1:9">
      <c r="I103" s="321"/>
    </row>
    <row r="104" spans="1:9">
      <c r="I104" s="321"/>
    </row>
    <row r="105" spans="1:9">
      <c r="A105" s="319" t="s">
        <v>150</v>
      </c>
      <c r="B105" s="286" t="s">
        <v>209</v>
      </c>
      <c r="I105" s="321"/>
    </row>
    <row r="106" spans="1:9">
      <c r="I106" s="321"/>
    </row>
    <row r="107" spans="1:9">
      <c r="I107" s="321"/>
    </row>
    <row r="108" spans="1:9">
      <c r="I108" s="321"/>
    </row>
    <row r="109" spans="1:9" ht="15" customHeight="1">
      <c r="I109" s="321"/>
    </row>
    <row r="110" spans="1:9">
      <c r="I110" s="321"/>
    </row>
    <row r="111" spans="1:9">
      <c r="I111" s="321"/>
    </row>
    <row r="112" spans="1:9">
      <c r="C112" s="286" t="s">
        <v>554</v>
      </c>
      <c r="I112" s="321"/>
    </row>
    <row r="113" spans="2:9">
      <c r="I113" s="321"/>
    </row>
    <row r="114" spans="2:9">
      <c r="I114" s="321"/>
    </row>
    <row r="115" spans="2:9">
      <c r="I115" s="321"/>
    </row>
    <row r="116" spans="2:9">
      <c r="I116" s="321"/>
    </row>
    <row r="117" spans="2:9">
      <c r="B117" s="286" t="s">
        <v>210</v>
      </c>
      <c r="I117" s="321"/>
    </row>
    <row r="118" spans="2:9">
      <c r="I118" s="321"/>
    </row>
    <row r="119" spans="2:9">
      <c r="I119" s="321"/>
    </row>
    <row r="120" spans="2:9">
      <c r="I120" s="321"/>
    </row>
    <row r="121" spans="2:9">
      <c r="I121" s="321"/>
    </row>
    <row r="122" spans="2:9">
      <c r="I122" s="321"/>
    </row>
    <row r="123" spans="2:9">
      <c r="I123" s="321"/>
    </row>
    <row r="124" spans="2:9">
      <c r="I124" s="321"/>
    </row>
    <row r="125" spans="2:9">
      <c r="I125" s="321"/>
    </row>
    <row r="126" spans="2:9">
      <c r="I126" s="321"/>
    </row>
    <row r="127" spans="2:9">
      <c r="I127" s="321"/>
    </row>
    <row r="128" spans="2:9">
      <c r="I128" s="321"/>
    </row>
    <row r="129" spans="2:9">
      <c r="I129" s="321"/>
    </row>
    <row r="130" spans="2:9">
      <c r="I130" s="321"/>
    </row>
    <row r="131" spans="2:9">
      <c r="I131" s="321"/>
    </row>
    <row r="132" spans="2:9">
      <c r="I132" s="321"/>
    </row>
    <row r="133" spans="2:9">
      <c r="I133" s="321"/>
    </row>
    <row r="134" spans="2:9">
      <c r="I134" s="321"/>
    </row>
    <row r="135" spans="2:9">
      <c r="B135" s="286" t="s">
        <v>211</v>
      </c>
      <c r="C135" s="286" t="s">
        <v>227</v>
      </c>
      <c r="I135" s="321"/>
    </row>
    <row r="136" spans="2:9">
      <c r="I136" s="321"/>
    </row>
    <row r="137" spans="2:9">
      <c r="I137" s="321"/>
    </row>
    <row r="138" spans="2:9">
      <c r="I138" s="321"/>
    </row>
    <row r="139" spans="2:9">
      <c r="I139" s="321"/>
    </row>
    <row r="140" spans="2:9">
      <c r="I140" s="321"/>
    </row>
    <row r="141" spans="2:9">
      <c r="I141" s="321"/>
    </row>
    <row r="142" spans="2:9">
      <c r="I142" s="321"/>
    </row>
    <row r="143" spans="2:9">
      <c r="I143" s="321"/>
    </row>
    <row r="144" spans="2:9">
      <c r="I144" s="321"/>
    </row>
    <row r="145" spans="9:9">
      <c r="I145" s="321"/>
    </row>
    <row r="146" spans="9:9">
      <c r="I146" s="321"/>
    </row>
    <row r="147" spans="9:9">
      <c r="I147" s="321"/>
    </row>
    <row r="148" spans="9:9">
      <c r="I148" s="321"/>
    </row>
    <row r="149" spans="9:9">
      <c r="I149" s="321"/>
    </row>
    <row r="150" spans="9:9">
      <c r="I150" s="321"/>
    </row>
    <row r="151" spans="9:9">
      <c r="I151" s="321"/>
    </row>
    <row r="152" spans="9:9">
      <c r="I152" s="321"/>
    </row>
    <row r="153" spans="9:9">
      <c r="I153" s="321"/>
    </row>
    <row r="154" spans="9:9">
      <c r="I154" s="321"/>
    </row>
    <row r="155" spans="9:9">
      <c r="I155" s="321"/>
    </row>
    <row r="156" spans="9:9">
      <c r="I156" s="321"/>
    </row>
    <row r="157" spans="9:9">
      <c r="I157" s="321"/>
    </row>
    <row r="158" spans="9:9">
      <c r="I158" s="321"/>
    </row>
    <row r="159" spans="9:9">
      <c r="I159" s="321"/>
    </row>
    <row r="160" spans="9:9">
      <c r="I160" s="321"/>
    </row>
    <row r="161" spans="2:9">
      <c r="I161" s="321"/>
    </row>
    <row r="162" spans="2:9">
      <c r="I162" s="321"/>
    </row>
    <row r="163" spans="2:9">
      <c r="I163" s="321"/>
    </row>
    <row r="164" spans="2:9">
      <c r="I164" s="321"/>
    </row>
    <row r="165" spans="2:9">
      <c r="B165" s="286" t="s">
        <v>490</v>
      </c>
      <c r="I165" s="321"/>
    </row>
    <row r="166" spans="2:9">
      <c r="I166" s="321"/>
    </row>
    <row r="167" spans="2:9">
      <c r="I167" s="321"/>
    </row>
    <row r="168" spans="2:9">
      <c r="I168" s="321"/>
    </row>
    <row r="169" spans="2:9">
      <c r="I169" s="321"/>
    </row>
    <row r="170" spans="2:9">
      <c r="I170" s="321"/>
    </row>
    <row r="171" spans="2:9">
      <c r="I171" s="321"/>
    </row>
    <row r="172" spans="2:9">
      <c r="I172" s="321"/>
    </row>
    <row r="173" spans="2:9">
      <c r="I173" s="321"/>
    </row>
    <row r="174" spans="2:9">
      <c r="I174" s="321"/>
    </row>
    <row r="175" spans="2:9">
      <c r="I175" s="321"/>
    </row>
    <row r="176" spans="2:9">
      <c r="B176" s="286" t="s">
        <v>492</v>
      </c>
      <c r="I176" s="321"/>
    </row>
    <row r="177" spans="9:9">
      <c r="I177" s="321"/>
    </row>
    <row r="178" spans="9:9">
      <c r="I178" s="321"/>
    </row>
    <row r="179" spans="9:9">
      <c r="I179" s="321"/>
    </row>
    <row r="180" spans="9:9">
      <c r="I180" s="321"/>
    </row>
    <row r="181" spans="9:9">
      <c r="I181" s="321"/>
    </row>
    <row r="182" spans="9:9">
      <c r="I182" s="321"/>
    </row>
    <row r="183" spans="9:9">
      <c r="I183" s="321"/>
    </row>
    <row r="184" spans="9:9">
      <c r="I184" s="321"/>
    </row>
    <row r="185" spans="9:9">
      <c r="I185" s="321"/>
    </row>
    <row r="186" spans="9:9">
      <c r="I186" s="321"/>
    </row>
    <row r="187" spans="9:9">
      <c r="I187" s="321"/>
    </row>
    <row r="188" spans="9:9">
      <c r="I188" s="321"/>
    </row>
    <row r="189" spans="9:9">
      <c r="I189" s="321"/>
    </row>
    <row r="190" spans="9:9">
      <c r="I190" s="321"/>
    </row>
    <row r="191" spans="9:9">
      <c r="I191" s="321"/>
    </row>
    <row r="192" spans="9:9">
      <c r="I192" s="321"/>
    </row>
    <row r="193" spans="2:9">
      <c r="I193" s="321"/>
    </row>
    <row r="194" spans="2:9">
      <c r="I194" s="321"/>
    </row>
    <row r="195" spans="2:9">
      <c r="I195" s="321"/>
    </row>
    <row r="196" spans="2:9">
      <c r="B196" s="286" t="s">
        <v>496</v>
      </c>
      <c r="C196" s="286" t="s">
        <v>497</v>
      </c>
      <c r="I196" s="321"/>
    </row>
    <row r="197" spans="2:9">
      <c r="I197" s="321"/>
    </row>
    <row r="198" spans="2:9">
      <c r="I198" s="321"/>
    </row>
    <row r="199" spans="2:9">
      <c r="I199" s="321"/>
    </row>
    <row r="200" spans="2:9">
      <c r="I200" s="321"/>
    </row>
    <row r="201" spans="2:9">
      <c r="I201" s="321"/>
    </row>
    <row r="202" spans="2:9">
      <c r="C202" s="286" t="s">
        <v>510</v>
      </c>
      <c r="I202" s="321"/>
    </row>
    <row r="203" spans="2:9">
      <c r="I203" s="321"/>
    </row>
    <row r="204" spans="2:9">
      <c r="I204" s="321"/>
    </row>
    <row r="205" spans="2:9">
      <c r="I205" s="321"/>
    </row>
    <row r="206" spans="2:9">
      <c r="C206" s="286" t="s">
        <v>519</v>
      </c>
      <c r="I206" s="321"/>
    </row>
    <row r="207" spans="2:9">
      <c r="I207" s="321"/>
    </row>
    <row r="208" spans="2:9">
      <c r="C208" s="286" t="s">
        <v>524</v>
      </c>
      <c r="I208" s="321"/>
    </row>
    <row r="209" spans="1:9">
      <c r="I209" s="321"/>
    </row>
    <row r="210" spans="1:9">
      <c r="I210" s="321"/>
    </row>
    <row r="211" spans="1:9">
      <c r="I211" s="321"/>
    </row>
    <row r="212" spans="1:9">
      <c r="C212" s="286" t="s">
        <v>595</v>
      </c>
      <c r="I212" s="321"/>
    </row>
    <row r="213" spans="1:9">
      <c r="I213" s="321"/>
    </row>
    <row r="214" spans="1:9">
      <c r="I214" s="321"/>
    </row>
    <row r="215" spans="1:9">
      <c r="I215" s="321"/>
    </row>
    <row r="216" spans="1:9">
      <c r="B216" s="286" t="s">
        <v>596</v>
      </c>
      <c r="I216" s="321"/>
    </row>
    <row r="217" spans="1:9">
      <c r="I217" s="321"/>
    </row>
    <row r="218" spans="1:9">
      <c r="I218" s="321"/>
    </row>
    <row r="219" spans="1:9">
      <c r="I219" s="321"/>
    </row>
    <row r="220" spans="1:9">
      <c r="A220" s="319" t="s">
        <v>118</v>
      </c>
      <c r="B220" s="286" t="s">
        <v>601</v>
      </c>
      <c r="C220" s="286" t="s">
        <v>602</v>
      </c>
      <c r="I220" s="321"/>
    </row>
    <row r="221" spans="1:9">
      <c r="I221" s="321"/>
    </row>
    <row r="222" spans="1:9">
      <c r="I222" s="321"/>
    </row>
    <row r="223" spans="1:9">
      <c r="I223" s="321"/>
    </row>
    <row r="224" spans="1:9">
      <c r="I224" s="321"/>
    </row>
    <row r="225" spans="3:9">
      <c r="I225" s="321"/>
    </row>
    <row r="226" spans="3:9">
      <c r="I226" s="321"/>
    </row>
    <row r="227" spans="3:9">
      <c r="I227" s="321"/>
    </row>
    <row r="228" spans="3:9">
      <c r="I228" s="321"/>
    </row>
    <row r="229" spans="3:9">
      <c r="I229" s="321"/>
    </row>
    <row r="230" spans="3:9">
      <c r="I230" s="321"/>
    </row>
    <row r="231" spans="3:9">
      <c r="I231" s="321"/>
    </row>
    <row r="232" spans="3:9">
      <c r="C232" s="286" t="s">
        <v>603</v>
      </c>
      <c r="I232" s="321"/>
    </row>
    <row r="233" spans="3:9">
      <c r="I233" s="321"/>
    </row>
    <row r="234" spans="3:9">
      <c r="I234" s="321"/>
    </row>
    <row r="235" spans="3:9">
      <c r="I235" s="321"/>
    </row>
    <row r="236" spans="3:9">
      <c r="I236" s="321"/>
    </row>
    <row r="237" spans="3:9">
      <c r="I237" s="321"/>
    </row>
    <row r="238" spans="3:9">
      <c r="I238" s="321"/>
    </row>
    <row r="239" spans="3:9">
      <c r="I239" s="321"/>
    </row>
    <row r="240" spans="3:9">
      <c r="I240" s="321"/>
    </row>
    <row r="241" spans="9:9">
      <c r="I241" s="321"/>
    </row>
    <row r="242" spans="9:9">
      <c r="I242" s="321"/>
    </row>
    <row r="243" spans="9:9">
      <c r="I243" s="321"/>
    </row>
  </sheetData>
  <sheetProtection password="CC14" sheet="1" objects="1" scenarios="1"/>
  <hyperlinks>
    <hyperlink ref="N17" r:id="rId1" display="https://www.nordea.com/gsib"/>
    <hyperlink ref="O17" r:id="rId2" display="https://www.handelsbanken.se/ir"/>
    <hyperlink ref="P17" r:id="rId3"/>
    <hyperlink ref="Q17" r:id="rId4"/>
    <hyperlink ref="R17" r:id="rId5"/>
    <hyperlink ref="S17" r:id="rId6"/>
    <hyperlink ref="T17" r:id="rId7"/>
    <hyperlink ref="U17" r:id="rId8"/>
    <hyperlink ref="V17" display="http://www.santander.com/csgs/Satellite/CFWCSancomQP01/es_ES/Corporativo/Accionistas-e-Inversores/Informacion-economico-financiera/Otras-presentaciones.html?pagename=CFWCSancomQP01%2FPage%2FCFQP01_PageOtrasPresentaciones_PT25&amp;appID=santander.wc.CFWCSancom"/>
  </hyperlinks>
  <printOptions horizontalCentered="1" verticalCentered="1"/>
  <pageMargins left="0.39370078740157499" right="0.39370078740157499" top="0.78740157480314998" bottom="0.78740157480314998" header="0.39370078740157499" footer="0.39370078740157499"/>
  <pageSetup paperSize="9" scale="56" fitToHeight="5" orientation="landscape" r:id="rId9"/>
  <headerFooter alignWithMargins="0">
    <oddHeader>&amp;L&amp;"Arial,Bold"&amp;16Basel Committee on Banking Supervision&amp;C&amp;16&amp;F&amp;R&amp;"Arial,Bold"&amp;16Confidential</oddHeader>
    <oddFooter>&amp;L&amp;16&amp;D  &amp;T&amp;R&amp;16Page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1"/>
    <pageSetUpPr fitToPage="1"/>
  </sheetPr>
  <dimension ref="A1:U350"/>
  <sheetViews>
    <sheetView zoomScale="70" zoomScaleNormal="70" workbookViewId="0">
      <selection activeCell="B2" sqref="B2"/>
    </sheetView>
  </sheetViews>
  <sheetFormatPr defaultColWidth="0" defaultRowHeight="12.75" zeroHeight="1"/>
  <cols>
    <col min="1" max="1" width="5.42578125" style="361" customWidth="1"/>
    <col min="2" max="2" width="5.7109375" style="6" customWidth="1"/>
    <col min="3" max="3" width="50.7109375" style="7" customWidth="1"/>
    <col min="4" max="4" width="20.7109375" style="7" customWidth="1"/>
    <col min="5" max="5" width="32.7109375" style="7" customWidth="1"/>
    <col min="6" max="6" width="5.7109375" style="7" customWidth="1"/>
    <col min="7" max="7" width="28.5703125" style="7" customWidth="1"/>
    <col min="8" max="8" width="10.7109375" style="72" customWidth="1"/>
    <col min="9" max="9" width="28.5703125" style="7" customWidth="1"/>
    <col min="10" max="10" width="4.7109375" style="9" customWidth="1"/>
    <col min="11" max="11" width="13" style="8" customWidth="1"/>
    <col min="12" max="12" width="47.28515625" style="7" customWidth="1"/>
    <col min="13" max="13" width="4.7109375" style="9" customWidth="1"/>
    <col min="14" max="14" width="28.5703125" style="7" customWidth="1"/>
    <col min="15" max="15" width="5.7109375" style="8" customWidth="1"/>
    <col min="16" max="17" width="11.42578125" style="9" customWidth="1"/>
    <col min="18" max="20" width="11.42578125" style="9" hidden="1" customWidth="1"/>
    <col min="21" max="21" width="0" style="9" hidden="1" customWidth="1"/>
    <col min="22" max="16384" width="11.42578125" style="9" hidden="1"/>
  </cols>
  <sheetData>
    <row r="1" spans="1:17" ht="15" customHeight="1">
      <c r="A1" s="324"/>
      <c r="B1" s="145"/>
      <c r="C1" s="4"/>
      <c r="D1" s="4"/>
      <c r="E1" s="4"/>
      <c r="F1" s="4"/>
      <c r="G1" s="4"/>
      <c r="H1" s="107"/>
      <c r="I1" s="4"/>
      <c r="J1" s="15"/>
      <c r="K1" s="3"/>
      <c r="L1" s="4"/>
      <c r="M1" s="15"/>
      <c r="N1" s="4"/>
      <c r="O1" s="3"/>
      <c r="P1" s="15"/>
    </row>
    <row r="2" spans="1:17" ht="37.5" customHeight="1">
      <c r="A2" s="324"/>
      <c r="B2" s="4"/>
      <c r="C2" s="470" t="s">
        <v>605</v>
      </c>
      <c r="D2" s="470"/>
      <c r="E2" s="470"/>
      <c r="F2" s="4"/>
      <c r="G2" s="110" t="s">
        <v>604</v>
      </c>
      <c r="H2" s="107"/>
      <c r="I2" s="111"/>
      <c r="J2" s="15"/>
      <c r="K2" s="3"/>
      <c r="L2" s="111"/>
      <c r="M2" s="15"/>
      <c r="N2" s="111"/>
      <c r="O2" s="3"/>
      <c r="P2" s="3"/>
    </row>
    <row r="3" spans="1:17" ht="20.100000000000001" customHeight="1">
      <c r="A3" s="325"/>
      <c r="B3" s="52" t="s">
        <v>12</v>
      </c>
      <c r="C3" s="53"/>
      <c r="D3" s="53"/>
      <c r="E3" s="53"/>
      <c r="F3" s="53"/>
      <c r="G3" s="53"/>
      <c r="H3" s="70"/>
      <c r="I3" s="53"/>
      <c r="J3" s="53"/>
      <c r="K3" s="53"/>
      <c r="L3" s="53"/>
      <c r="M3" s="53"/>
      <c r="N3" s="53"/>
      <c r="O3" s="54"/>
      <c r="P3" s="3"/>
      <c r="Q3" s="15"/>
    </row>
    <row r="4" spans="1:17" ht="20.100000000000001" customHeight="1">
      <c r="A4" s="326"/>
      <c r="B4" s="73"/>
      <c r="C4" s="24"/>
      <c r="D4" s="24"/>
      <c r="E4" s="3"/>
      <c r="F4" s="3"/>
      <c r="G4" s="3"/>
      <c r="H4" s="22"/>
      <c r="I4" s="3"/>
      <c r="J4" s="3"/>
      <c r="K4" s="3"/>
      <c r="L4" s="3"/>
      <c r="M4" s="3"/>
      <c r="N4" s="3"/>
      <c r="O4" s="74"/>
      <c r="P4" s="3"/>
      <c r="Q4" s="15"/>
    </row>
    <row r="5" spans="1:17" ht="15" customHeight="1">
      <c r="A5" s="326"/>
      <c r="B5" s="73"/>
      <c r="C5" s="44" t="s">
        <v>194</v>
      </c>
      <c r="D5" s="45"/>
      <c r="E5" s="46"/>
      <c r="F5" s="43" t="s">
        <v>128</v>
      </c>
      <c r="G5" s="27" t="s">
        <v>85</v>
      </c>
      <c r="H5" s="23"/>
      <c r="I5" s="27" t="s">
        <v>11</v>
      </c>
      <c r="J5" s="3"/>
      <c r="K5" s="3"/>
      <c r="L5" s="3"/>
      <c r="M5" s="3"/>
      <c r="N5" s="3"/>
      <c r="O5" s="74"/>
      <c r="P5" s="3"/>
      <c r="Q5" s="15"/>
    </row>
    <row r="6" spans="1:17" ht="15" customHeight="1">
      <c r="A6" s="326"/>
      <c r="B6" s="73"/>
      <c r="C6" s="89" t="s">
        <v>606</v>
      </c>
      <c r="D6" s="90"/>
      <c r="E6" s="91"/>
      <c r="F6" s="32"/>
      <c r="G6" s="31"/>
      <c r="H6" s="23"/>
      <c r="I6" s="39"/>
      <c r="J6" s="3"/>
      <c r="K6" s="3"/>
      <c r="L6" s="3"/>
      <c r="M6" s="3"/>
      <c r="N6" s="3"/>
      <c r="O6" s="74"/>
      <c r="P6" s="3"/>
      <c r="Q6" s="15"/>
    </row>
    <row r="7" spans="1:17" ht="15" customHeight="1">
      <c r="A7" s="326"/>
      <c r="B7" s="73"/>
      <c r="C7" s="92" t="s">
        <v>34</v>
      </c>
      <c r="D7" s="93"/>
      <c r="E7" s="91"/>
      <c r="F7" s="142">
        <v>1001</v>
      </c>
      <c r="G7" s="56"/>
      <c r="H7" s="23" t="s">
        <v>32</v>
      </c>
      <c r="I7" s="40" t="s">
        <v>722</v>
      </c>
      <c r="J7" s="3"/>
      <c r="K7" s="3"/>
      <c r="L7" s="3"/>
      <c r="M7" s="3"/>
      <c r="N7" s="3"/>
      <c r="O7" s="74"/>
      <c r="P7" s="3"/>
      <c r="Q7" s="15"/>
    </row>
    <row r="8" spans="1:17" ht="15" customHeight="1">
      <c r="A8" s="326"/>
      <c r="B8" s="73"/>
      <c r="C8" s="92" t="s">
        <v>126</v>
      </c>
      <c r="D8" s="93"/>
      <c r="E8" s="91"/>
      <c r="F8" s="142">
        <v>1002</v>
      </c>
      <c r="G8" s="57"/>
      <c r="H8" s="23" t="s">
        <v>33</v>
      </c>
      <c r="I8" s="40" t="s">
        <v>723</v>
      </c>
      <c r="J8" s="3"/>
      <c r="K8" s="3"/>
      <c r="L8" s="3"/>
      <c r="M8" s="3"/>
      <c r="N8" s="27" t="s">
        <v>132</v>
      </c>
      <c r="O8" s="74"/>
      <c r="P8" s="3"/>
      <c r="Q8" s="3"/>
    </row>
    <row r="9" spans="1:17" ht="15" customHeight="1">
      <c r="A9" s="326"/>
      <c r="B9" s="73"/>
      <c r="C9" s="92" t="s">
        <v>236</v>
      </c>
      <c r="D9" s="93"/>
      <c r="E9" s="91"/>
      <c r="F9" s="142">
        <v>1003</v>
      </c>
      <c r="G9" s="152"/>
      <c r="H9" s="23" t="s">
        <v>35</v>
      </c>
      <c r="I9" s="40" t="s">
        <v>724</v>
      </c>
      <c r="J9" s="3"/>
      <c r="K9" s="3"/>
      <c r="L9" s="3"/>
      <c r="M9" s="3"/>
      <c r="N9" s="151"/>
      <c r="O9" s="74"/>
      <c r="P9" s="3"/>
      <c r="Q9" s="3"/>
    </row>
    <row r="10" spans="1:17" ht="15" customHeight="1">
      <c r="A10" s="326"/>
      <c r="B10" s="73"/>
      <c r="C10" s="92" t="s">
        <v>237</v>
      </c>
      <c r="D10" s="93"/>
      <c r="E10" s="91"/>
      <c r="F10" s="142">
        <v>1004</v>
      </c>
      <c r="G10" s="153"/>
      <c r="H10" s="23" t="s">
        <v>233</v>
      </c>
      <c r="I10" s="40" t="s">
        <v>725</v>
      </c>
      <c r="J10" s="3"/>
      <c r="K10" s="3"/>
      <c r="L10" s="3"/>
      <c r="M10" s="3"/>
      <c r="N10" s="151"/>
      <c r="O10" s="74"/>
      <c r="P10" s="3"/>
      <c r="Q10" s="15"/>
    </row>
    <row r="11" spans="1:17" ht="15" customHeight="1">
      <c r="A11" s="326"/>
      <c r="B11" s="73"/>
      <c r="C11" s="94" t="s">
        <v>238</v>
      </c>
      <c r="D11" s="95"/>
      <c r="E11" s="97"/>
      <c r="F11" s="142">
        <v>1005</v>
      </c>
      <c r="G11" s="327" t="s">
        <v>538</v>
      </c>
      <c r="H11" s="23" t="s">
        <v>234</v>
      </c>
      <c r="I11" s="41"/>
      <c r="J11" s="3"/>
      <c r="K11" s="3"/>
      <c r="L11" s="3"/>
      <c r="M11" s="3"/>
      <c r="N11" s="3"/>
      <c r="O11" s="74"/>
      <c r="P11" s="3"/>
      <c r="Q11" s="3"/>
    </row>
    <row r="12" spans="1:17" ht="15" customHeight="1">
      <c r="A12" s="326"/>
      <c r="B12" s="73"/>
      <c r="C12" s="94" t="s">
        <v>239</v>
      </c>
      <c r="D12" s="95"/>
      <c r="E12" s="96"/>
      <c r="F12" s="142">
        <v>1006</v>
      </c>
      <c r="G12" s="58"/>
      <c r="H12" s="23" t="s">
        <v>235</v>
      </c>
      <c r="I12" s="40" t="s">
        <v>726</v>
      </c>
      <c r="J12" s="3"/>
      <c r="K12" s="3"/>
      <c r="L12" s="3"/>
      <c r="M12" s="3"/>
      <c r="N12" s="3"/>
      <c r="O12" s="74"/>
      <c r="P12" s="3"/>
      <c r="Q12" s="3"/>
    </row>
    <row r="13" spans="1:17" ht="15" customHeight="1">
      <c r="A13" s="326"/>
      <c r="B13" s="73"/>
      <c r="C13" s="89" t="s">
        <v>111</v>
      </c>
      <c r="D13" s="90"/>
      <c r="E13" s="91"/>
      <c r="F13" s="32"/>
      <c r="G13" s="31"/>
      <c r="H13" s="23"/>
      <c r="I13" s="41"/>
      <c r="J13" s="3"/>
      <c r="K13" s="3"/>
      <c r="L13" s="3"/>
      <c r="M13" s="3"/>
      <c r="N13" s="3"/>
      <c r="O13" s="74"/>
      <c r="P13" s="3"/>
      <c r="Q13" s="15"/>
    </row>
    <row r="14" spans="1:17" ht="15" customHeight="1">
      <c r="A14" s="326"/>
      <c r="B14" s="73"/>
      <c r="C14" s="92" t="s">
        <v>228</v>
      </c>
      <c r="D14" s="93"/>
      <c r="E14" s="91"/>
      <c r="F14" s="142">
        <v>1007</v>
      </c>
      <c r="G14" s="33"/>
      <c r="H14" s="23" t="s">
        <v>36</v>
      </c>
      <c r="I14" s="40" t="s">
        <v>725</v>
      </c>
      <c r="J14" s="3"/>
      <c r="K14" s="3"/>
      <c r="L14" s="3"/>
      <c r="M14" s="3"/>
      <c r="N14" s="3"/>
      <c r="O14" s="74"/>
      <c r="P14" s="3"/>
      <c r="Q14" s="15"/>
    </row>
    <row r="15" spans="1:17" ht="15" customHeight="1">
      <c r="A15" s="326"/>
      <c r="B15" s="73"/>
      <c r="C15" s="94" t="s">
        <v>229</v>
      </c>
      <c r="D15" s="95"/>
      <c r="E15" s="96"/>
      <c r="F15" s="142">
        <v>1008</v>
      </c>
      <c r="G15" s="34"/>
      <c r="H15" s="23" t="s">
        <v>37</v>
      </c>
      <c r="I15" s="40" t="s">
        <v>725</v>
      </c>
      <c r="J15" s="3"/>
      <c r="K15" s="3"/>
      <c r="L15" s="27" t="s">
        <v>130</v>
      </c>
      <c r="M15" s="3"/>
      <c r="N15" s="27" t="s">
        <v>132</v>
      </c>
      <c r="O15" s="74"/>
      <c r="P15" s="3"/>
      <c r="Q15" s="15"/>
    </row>
    <row r="16" spans="1:17" ht="15" customHeight="1">
      <c r="A16" s="326"/>
      <c r="B16" s="73"/>
      <c r="C16" s="94" t="s">
        <v>230</v>
      </c>
      <c r="D16" s="95"/>
      <c r="E16" s="96"/>
      <c r="F16" s="142">
        <v>1009</v>
      </c>
      <c r="G16" s="106"/>
      <c r="H16" s="23" t="s">
        <v>38</v>
      </c>
      <c r="I16" s="40" t="s">
        <v>726</v>
      </c>
      <c r="J16" s="3"/>
      <c r="K16" s="3"/>
      <c r="L16" s="150"/>
      <c r="M16" s="3"/>
      <c r="N16" s="151"/>
      <c r="O16" s="74"/>
      <c r="P16" s="3"/>
      <c r="Q16" s="15"/>
    </row>
    <row r="17" spans="1:17" ht="15" customHeight="1">
      <c r="A17" s="326"/>
      <c r="B17" s="73"/>
      <c r="C17" s="94" t="s">
        <v>231</v>
      </c>
      <c r="D17" s="95"/>
      <c r="E17" s="96"/>
      <c r="F17" s="142">
        <v>1010</v>
      </c>
      <c r="G17" s="34"/>
      <c r="H17" s="23" t="s">
        <v>39</v>
      </c>
      <c r="I17" s="40" t="s">
        <v>727</v>
      </c>
      <c r="J17" s="3"/>
      <c r="K17" s="3"/>
      <c r="L17" s="150"/>
      <c r="M17" s="3"/>
      <c r="N17" s="151"/>
      <c r="O17" s="74"/>
      <c r="P17" s="3"/>
      <c r="Q17" s="15"/>
    </row>
    <row r="18" spans="1:17" ht="15" customHeight="1">
      <c r="A18" s="326"/>
      <c r="B18" s="73"/>
      <c r="C18" s="94" t="s">
        <v>232</v>
      </c>
      <c r="D18" s="95"/>
      <c r="E18" s="96"/>
      <c r="F18" s="142">
        <v>1011</v>
      </c>
      <c r="G18" s="144"/>
      <c r="H18" s="23" t="s">
        <v>40</v>
      </c>
      <c r="I18" s="40" t="s">
        <v>727</v>
      </c>
      <c r="J18" s="3"/>
      <c r="K18" s="3"/>
      <c r="L18" s="150"/>
      <c r="M18" s="3"/>
      <c r="N18" s="151"/>
      <c r="O18" s="74"/>
      <c r="P18" s="3"/>
      <c r="Q18" s="15"/>
    </row>
    <row r="19" spans="1:17" ht="20.100000000000001" customHeight="1">
      <c r="A19" s="326"/>
      <c r="B19" s="112"/>
      <c r="C19" s="113"/>
      <c r="D19" s="113"/>
      <c r="E19" s="105"/>
      <c r="F19" s="114"/>
      <c r="G19" s="105"/>
      <c r="H19" s="115"/>
      <c r="I19" s="105"/>
      <c r="J19" s="105"/>
      <c r="K19" s="105"/>
      <c r="L19" s="105"/>
      <c r="M19" s="105"/>
      <c r="N19" s="105"/>
      <c r="O19" s="116"/>
      <c r="P19" s="3"/>
      <c r="Q19" s="15"/>
    </row>
    <row r="20" spans="1:17" ht="20.100000000000001" customHeight="1">
      <c r="A20" s="326"/>
      <c r="B20" s="52" t="s">
        <v>14</v>
      </c>
      <c r="C20" s="53"/>
      <c r="D20" s="53"/>
      <c r="E20" s="53"/>
      <c r="F20" s="53"/>
      <c r="G20" s="53"/>
      <c r="H20" s="70"/>
      <c r="I20" s="53"/>
      <c r="J20" s="53"/>
      <c r="K20" s="53"/>
      <c r="L20" s="53"/>
      <c r="M20" s="53"/>
      <c r="N20" s="53"/>
      <c r="O20" s="54"/>
      <c r="P20" s="3"/>
      <c r="Q20" s="15"/>
    </row>
    <row r="21" spans="1:17" ht="20.100000000000001" customHeight="1">
      <c r="A21" s="326"/>
      <c r="B21" s="117"/>
      <c r="C21" s="118"/>
      <c r="D21" s="118"/>
      <c r="E21" s="119"/>
      <c r="F21" s="120"/>
      <c r="G21" s="119"/>
      <c r="H21" s="121"/>
      <c r="I21" s="119"/>
      <c r="J21" s="119"/>
      <c r="K21" s="119"/>
      <c r="L21" s="119"/>
      <c r="M21" s="119"/>
      <c r="N21" s="119"/>
      <c r="O21" s="122"/>
      <c r="P21" s="3"/>
      <c r="Q21" s="15"/>
    </row>
    <row r="22" spans="1:17" ht="29.45" customHeight="1">
      <c r="A22" s="326"/>
      <c r="B22" s="73"/>
      <c r="C22" s="44" t="s">
        <v>195</v>
      </c>
      <c r="D22" s="45"/>
      <c r="E22" s="46"/>
      <c r="F22" s="43" t="s">
        <v>128</v>
      </c>
      <c r="G22" s="308" t="s">
        <v>367</v>
      </c>
      <c r="H22" s="23"/>
      <c r="I22" s="27" t="s">
        <v>11</v>
      </c>
      <c r="J22" s="3"/>
      <c r="K22" s="27" t="s">
        <v>123</v>
      </c>
      <c r="L22" s="27" t="s">
        <v>130</v>
      </c>
      <c r="M22" s="3"/>
      <c r="N22" s="27" t="s">
        <v>132</v>
      </c>
      <c r="O22" s="74"/>
      <c r="P22" s="3"/>
      <c r="Q22" s="15"/>
    </row>
    <row r="23" spans="1:17" ht="15" customHeight="1">
      <c r="A23" s="328"/>
      <c r="B23" s="77"/>
      <c r="C23" s="47" t="s">
        <v>402</v>
      </c>
      <c r="D23" s="48"/>
      <c r="E23" s="49"/>
      <c r="F23" s="32"/>
      <c r="G23" s="31"/>
      <c r="H23" s="23"/>
      <c r="I23" s="31"/>
      <c r="J23" s="3"/>
      <c r="K23" s="31"/>
      <c r="L23" s="31"/>
      <c r="M23" s="3"/>
      <c r="N23" s="31"/>
      <c r="O23" s="74"/>
      <c r="P23" s="3"/>
      <c r="Q23" s="15"/>
    </row>
    <row r="24" spans="1:17" ht="15" customHeight="1">
      <c r="A24" s="328"/>
      <c r="B24" s="75"/>
      <c r="C24" s="143" t="s">
        <v>403</v>
      </c>
      <c r="D24" s="48"/>
      <c r="E24" s="49"/>
      <c r="F24" s="42">
        <v>1012</v>
      </c>
      <c r="G24" s="35"/>
      <c r="H24" s="23" t="s">
        <v>404</v>
      </c>
      <c r="I24" s="40" t="s">
        <v>727</v>
      </c>
      <c r="J24" s="3"/>
      <c r="K24" s="30"/>
      <c r="L24" s="150"/>
      <c r="M24" s="3"/>
      <c r="N24" s="151"/>
      <c r="O24" s="74"/>
      <c r="P24" s="3"/>
      <c r="Q24" s="15"/>
    </row>
    <row r="25" spans="1:17" ht="15" customHeight="1">
      <c r="A25" s="328"/>
      <c r="B25" s="75"/>
      <c r="C25" s="143" t="s">
        <v>405</v>
      </c>
      <c r="D25" s="48"/>
      <c r="E25" s="49"/>
      <c r="F25" s="37">
        <v>1201</v>
      </c>
      <c r="G25" s="36"/>
      <c r="H25" s="23" t="s">
        <v>406</v>
      </c>
      <c r="I25" s="40" t="s">
        <v>727</v>
      </c>
      <c r="J25" s="3"/>
      <c r="K25" s="30"/>
      <c r="L25" s="150"/>
      <c r="M25" s="3"/>
      <c r="N25" s="151"/>
      <c r="O25" s="74"/>
      <c r="P25" s="15"/>
      <c r="Q25" s="15"/>
    </row>
    <row r="26" spans="1:17" ht="15" customHeight="1">
      <c r="A26" s="328"/>
      <c r="B26" s="75"/>
      <c r="C26" s="143" t="s">
        <v>407</v>
      </c>
      <c r="D26" s="48"/>
      <c r="E26" s="49"/>
      <c r="F26" s="42">
        <v>1018</v>
      </c>
      <c r="G26" s="36"/>
      <c r="H26" s="23" t="s">
        <v>408</v>
      </c>
      <c r="I26" s="40" t="s">
        <v>727</v>
      </c>
      <c r="J26" s="3"/>
      <c r="K26" s="30"/>
      <c r="L26" s="150"/>
      <c r="M26" s="3"/>
      <c r="N26" s="151"/>
      <c r="O26" s="74"/>
      <c r="P26" s="3"/>
      <c r="Q26" s="15"/>
    </row>
    <row r="27" spans="1:17" ht="15" customHeight="1">
      <c r="A27" s="328"/>
      <c r="B27" s="77"/>
      <c r="C27" s="47" t="s">
        <v>409</v>
      </c>
      <c r="D27" s="48"/>
      <c r="E27" s="49"/>
      <c r="F27" s="32"/>
      <c r="G27" s="31"/>
      <c r="H27" s="23"/>
      <c r="I27" s="31"/>
      <c r="J27" s="3"/>
      <c r="K27" s="31"/>
      <c r="L27" s="31"/>
      <c r="M27" s="3"/>
      <c r="N27" s="31"/>
      <c r="O27" s="74"/>
      <c r="P27" s="3"/>
      <c r="Q27" s="15"/>
    </row>
    <row r="28" spans="1:17" ht="15" customHeight="1">
      <c r="A28" s="328"/>
      <c r="B28" s="75"/>
      <c r="C28" s="143" t="s">
        <v>410</v>
      </c>
      <c r="D28" s="48"/>
      <c r="E28" s="49"/>
      <c r="F28" s="142">
        <v>1013</v>
      </c>
      <c r="G28" s="36"/>
      <c r="H28" s="23" t="s">
        <v>411</v>
      </c>
      <c r="I28" s="40" t="s">
        <v>727</v>
      </c>
      <c r="J28" s="3"/>
      <c r="K28" s="30"/>
      <c r="L28" s="150"/>
      <c r="M28" s="3"/>
      <c r="N28" s="151"/>
      <c r="O28" s="74"/>
      <c r="P28" s="3"/>
      <c r="Q28" s="15"/>
    </row>
    <row r="29" spans="1:17" ht="15" customHeight="1">
      <c r="A29" s="328"/>
      <c r="B29" s="75"/>
      <c r="C29" s="143" t="s">
        <v>412</v>
      </c>
      <c r="D29" s="48"/>
      <c r="E29" s="50"/>
      <c r="F29" s="142">
        <v>1014</v>
      </c>
      <c r="G29" s="149"/>
      <c r="H29" s="23" t="s">
        <v>413</v>
      </c>
      <c r="I29" s="40" t="s">
        <v>727</v>
      </c>
      <c r="J29" s="3"/>
      <c r="K29" s="30"/>
      <c r="L29" s="150"/>
      <c r="M29" s="3"/>
      <c r="N29" s="151"/>
      <c r="O29" s="74"/>
      <c r="P29" s="3"/>
      <c r="Q29" s="15"/>
    </row>
    <row r="30" spans="1:17" ht="15" customHeight="1">
      <c r="A30" s="328"/>
      <c r="B30" s="75"/>
      <c r="C30" s="47" t="s">
        <v>414</v>
      </c>
      <c r="D30" s="48"/>
      <c r="E30" s="50"/>
      <c r="F30" s="42">
        <v>1015</v>
      </c>
      <c r="G30" s="149"/>
      <c r="H30" s="23" t="s">
        <v>20</v>
      </c>
      <c r="I30" s="40" t="s">
        <v>727</v>
      </c>
      <c r="J30" s="3"/>
      <c r="K30" s="30"/>
      <c r="L30" s="150"/>
      <c r="M30" s="3"/>
      <c r="N30" s="151"/>
      <c r="O30" s="74"/>
      <c r="P30" s="3"/>
      <c r="Q30" s="15"/>
    </row>
    <row r="31" spans="1:17" ht="15" customHeight="1">
      <c r="A31" s="328"/>
      <c r="B31" s="77"/>
      <c r="C31" s="47" t="s">
        <v>415</v>
      </c>
      <c r="D31" s="48"/>
      <c r="E31" s="49"/>
      <c r="F31" s="32"/>
      <c r="G31" s="31"/>
      <c r="H31" s="23"/>
      <c r="I31" s="31"/>
      <c r="J31" s="3"/>
      <c r="K31" s="31"/>
      <c r="L31" s="31"/>
      <c r="M31" s="3"/>
      <c r="N31" s="31"/>
      <c r="O31" s="74"/>
      <c r="P31" s="3"/>
      <c r="Q31" s="15"/>
    </row>
    <row r="32" spans="1:17" ht="15" customHeight="1">
      <c r="A32" s="328"/>
      <c r="B32" s="75"/>
      <c r="C32" s="143" t="s">
        <v>416</v>
      </c>
      <c r="D32" s="48"/>
      <c r="E32" s="49"/>
      <c r="F32" s="142">
        <v>1019</v>
      </c>
      <c r="G32" s="36"/>
      <c r="H32" s="21" t="s">
        <v>58</v>
      </c>
      <c r="I32" s="40" t="s">
        <v>727</v>
      </c>
      <c r="J32" s="3"/>
      <c r="K32" s="30"/>
      <c r="L32" s="150"/>
      <c r="M32" s="3"/>
      <c r="N32" s="151"/>
      <c r="O32" s="74"/>
      <c r="P32" s="3"/>
      <c r="Q32" s="15"/>
    </row>
    <row r="33" spans="1:17" ht="15" customHeight="1">
      <c r="A33" s="328"/>
      <c r="B33" s="75"/>
      <c r="C33" s="143" t="s">
        <v>417</v>
      </c>
      <c r="D33" s="48"/>
      <c r="E33" s="50"/>
      <c r="F33" s="142">
        <v>1022</v>
      </c>
      <c r="G33" s="149"/>
      <c r="H33" s="21" t="s">
        <v>418</v>
      </c>
      <c r="I33" s="40" t="s">
        <v>727</v>
      </c>
      <c r="J33" s="3"/>
      <c r="K33" s="30"/>
      <c r="L33" s="150"/>
      <c r="M33" s="3"/>
      <c r="N33" s="151"/>
      <c r="O33" s="74"/>
      <c r="P33" s="3"/>
      <c r="Q33" s="15"/>
    </row>
    <row r="34" spans="1:17" ht="15" customHeight="1">
      <c r="A34" s="328"/>
      <c r="B34" s="75"/>
      <c r="C34" s="143" t="s">
        <v>419</v>
      </c>
      <c r="D34" s="48"/>
      <c r="E34" s="50"/>
      <c r="F34" s="142">
        <v>1023</v>
      </c>
      <c r="G34" s="149"/>
      <c r="H34" s="21" t="s">
        <v>420</v>
      </c>
      <c r="I34" s="40" t="s">
        <v>727</v>
      </c>
      <c r="J34" s="3"/>
      <c r="K34" s="30"/>
      <c r="L34" s="150"/>
      <c r="M34" s="3"/>
      <c r="N34" s="151"/>
      <c r="O34" s="74"/>
      <c r="P34" s="3"/>
      <c r="Q34" s="15"/>
    </row>
    <row r="35" spans="1:17" ht="15" customHeight="1">
      <c r="A35" s="328"/>
      <c r="B35" s="75"/>
      <c r="C35" s="143" t="s">
        <v>421</v>
      </c>
      <c r="D35" s="48"/>
      <c r="E35" s="50"/>
      <c r="F35" s="42">
        <v>1024</v>
      </c>
      <c r="G35" s="149"/>
      <c r="H35" s="21" t="s">
        <v>422</v>
      </c>
      <c r="I35" s="40" t="s">
        <v>727</v>
      </c>
      <c r="J35" s="3"/>
      <c r="K35" s="30"/>
      <c r="L35" s="150"/>
      <c r="M35" s="3"/>
      <c r="N35" s="151"/>
      <c r="O35" s="74"/>
      <c r="P35" s="3"/>
      <c r="Q35" s="15"/>
    </row>
    <row r="36" spans="1:17" ht="15" customHeight="1">
      <c r="A36" s="328"/>
      <c r="B36" s="76"/>
      <c r="C36" s="47" t="s">
        <v>423</v>
      </c>
      <c r="D36" s="48"/>
      <c r="E36" s="49"/>
      <c r="F36" s="142">
        <v>1031</v>
      </c>
      <c r="G36" s="149"/>
      <c r="H36" s="21" t="s">
        <v>21</v>
      </c>
      <c r="I36" s="40" t="s">
        <v>727</v>
      </c>
      <c r="J36" s="3"/>
      <c r="K36" s="30"/>
      <c r="L36" s="150"/>
      <c r="M36" s="3"/>
      <c r="N36" s="151"/>
      <c r="O36" s="74"/>
      <c r="P36" s="3"/>
      <c r="Q36" s="15"/>
    </row>
    <row r="37" spans="1:17" s="12" customFormat="1" ht="15" customHeight="1">
      <c r="A37" s="328"/>
      <c r="B37" s="77"/>
      <c r="C37" s="471" t="s">
        <v>424</v>
      </c>
      <c r="D37" s="471"/>
      <c r="E37" s="471"/>
      <c r="F37" s="32"/>
      <c r="G37" s="31"/>
      <c r="H37" s="23"/>
      <c r="I37" s="3"/>
      <c r="J37" s="108"/>
      <c r="K37" s="3"/>
      <c r="L37" s="3"/>
      <c r="M37" s="108"/>
      <c r="N37" s="3"/>
      <c r="O37" s="78"/>
      <c r="P37" s="3"/>
      <c r="Q37" s="25"/>
    </row>
    <row r="38" spans="1:17" ht="15" customHeight="1">
      <c r="A38" s="328"/>
      <c r="B38" s="79"/>
      <c r="C38" s="471"/>
      <c r="D38" s="471"/>
      <c r="E38" s="471"/>
      <c r="F38" s="142">
        <v>1103</v>
      </c>
      <c r="G38" s="38" t="s">
        <v>538</v>
      </c>
      <c r="H38" s="21" t="s">
        <v>115</v>
      </c>
      <c r="I38" s="3"/>
      <c r="J38" s="3"/>
      <c r="K38" s="3"/>
      <c r="L38" s="3"/>
      <c r="M38" s="3"/>
      <c r="N38" s="3"/>
      <c r="O38" s="74"/>
      <c r="P38" s="3"/>
      <c r="Q38" s="15"/>
    </row>
    <row r="39" spans="1:17" ht="20.100000000000001" customHeight="1">
      <c r="A39" s="328"/>
      <c r="B39" s="123"/>
      <c r="C39" s="104"/>
      <c r="D39" s="104"/>
      <c r="E39" s="103"/>
      <c r="F39" s="124"/>
      <c r="G39" s="125"/>
      <c r="H39" s="126"/>
      <c r="I39" s="105"/>
      <c r="J39" s="105"/>
      <c r="K39" s="127"/>
      <c r="L39" s="105"/>
      <c r="M39" s="105"/>
      <c r="N39" s="105"/>
      <c r="O39" s="116"/>
      <c r="P39" s="3"/>
      <c r="Q39" s="15"/>
    </row>
    <row r="40" spans="1:17" ht="20.100000000000001" customHeight="1">
      <c r="A40" s="328"/>
      <c r="B40" s="52" t="s">
        <v>57</v>
      </c>
      <c r="C40" s="53"/>
      <c r="D40" s="53"/>
      <c r="E40" s="53"/>
      <c r="F40" s="53"/>
      <c r="G40" s="53"/>
      <c r="H40" s="70"/>
      <c r="I40" s="53"/>
      <c r="J40" s="53"/>
      <c r="K40" s="53"/>
      <c r="L40" s="53"/>
      <c r="M40" s="53"/>
      <c r="N40" s="53"/>
      <c r="O40" s="54"/>
      <c r="P40" s="3"/>
      <c r="Q40" s="15"/>
    </row>
    <row r="41" spans="1:17" ht="20.100000000000001" customHeight="1">
      <c r="A41" s="328"/>
      <c r="B41" s="128"/>
      <c r="C41" s="129"/>
      <c r="D41" s="129"/>
      <c r="E41" s="130"/>
      <c r="F41" s="131"/>
      <c r="G41" s="132"/>
      <c r="H41" s="133"/>
      <c r="I41" s="132"/>
      <c r="J41" s="119"/>
      <c r="K41" s="134"/>
      <c r="L41" s="132"/>
      <c r="M41" s="119"/>
      <c r="N41" s="132"/>
      <c r="O41" s="122"/>
      <c r="P41" s="3"/>
      <c r="Q41" s="15"/>
    </row>
    <row r="42" spans="1:17" ht="15" customHeight="1">
      <c r="A42" s="328"/>
      <c r="B42" s="73"/>
      <c r="C42" s="44" t="s">
        <v>196</v>
      </c>
      <c r="D42" s="45"/>
      <c r="E42" s="46"/>
      <c r="F42" s="43" t="s">
        <v>128</v>
      </c>
      <c r="G42" s="308" t="s">
        <v>367</v>
      </c>
      <c r="H42" s="23"/>
      <c r="I42" s="27" t="s">
        <v>11</v>
      </c>
      <c r="J42" s="3"/>
      <c r="K42" s="27" t="s">
        <v>123</v>
      </c>
      <c r="L42" s="27" t="s">
        <v>130</v>
      </c>
      <c r="M42" s="3"/>
      <c r="N42" s="27" t="s">
        <v>132</v>
      </c>
      <c r="O42" s="74"/>
      <c r="P42" s="3"/>
      <c r="Q42" s="15"/>
    </row>
    <row r="43" spans="1:17" s="12" customFormat="1" ht="15" customHeight="1">
      <c r="A43" s="328"/>
      <c r="B43" s="77"/>
      <c r="C43" s="47" t="s">
        <v>224</v>
      </c>
      <c r="D43" s="48"/>
      <c r="E43" s="49"/>
      <c r="F43" s="142">
        <v>1033</v>
      </c>
      <c r="G43" s="36"/>
      <c r="H43" s="23" t="s">
        <v>22</v>
      </c>
      <c r="I43" s="40" t="s">
        <v>727</v>
      </c>
      <c r="J43" s="108"/>
      <c r="K43" s="30"/>
      <c r="L43" s="150"/>
      <c r="M43" s="108"/>
      <c r="N43" s="151"/>
      <c r="O43" s="78"/>
      <c r="P43" s="3"/>
      <c r="Q43" s="25"/>
    </row>
    <row r="44" spans="1:17" s="12" customFormat="1" ht="15" customHeight="1">
      <c r="A44" s="328"/>
      <c r="B44" s="77"/>
      <c r="C44" s="143" t="s">
        <v>120</v>
      </c>
      <c r="D44" s="51"/>
      <c r="E44" s="49"/>
      <c r="F44" s="142">
        <v>1034</v>
      </c>
      <c r="G44" s="36"/>
      <c r="H44" s="23" t="s">
        <v>121</v>
      </c>
      <c r="I44" s="40" t="s">
        <v>727</v>
      </c>
      <c r="J44" s="108"/>
      <c r="K44" s="30"/>
      <c r="L44" s="150"/>
      <c r="M44" s="108"/>
      <c r="N44" s="151"/>
      <c r="O44" s="78"/>
      <c r="P44" s="3"/>
      <c r="Q44" s="25"/>
    </row>
    <row r="45" spans="1:17" s="12" customFormat="1" ht="15" customHeight="1">
      <c r="A45" s="328"/>
      <c r="B45" s="77"/>
      <c r="C45" s="47" t="s">
        <v>223</v>
      </c>
      <c r="D45" s="48"/>
      <c r="E45" s="49"/>
      <c r="F45" s="142">
        <v>1035</v>
      </c>
      <c r="G45" s="36"/>
      <c r="H45" s="23" t="s">
        <v>23</v>
      </c>
      <c r="I45" s="40" t="s">
        <v>727</v>
      </c>
      <c r="J45" s="108"/>
      <c r="K45" s="30"/>
      <c r="L45" s="150"/>
      <c r="M45" s="108"/>
      <c r="N45" s="151"/>
      <c r="O45" s="78"/>
      <c r="P45" s="3"/>
      <c r="Q45" s="25"/>
    </row>
    <row r="46" spans="1:17" ht="15" customHeight="1">
      <c r="A46" s="328"/>
      <c r="B46" s="77"/>
      <c r="C46" s="47" t="s">
        <v>225</v>
      </c>
      <c r="D46" s="48"/>
      <c r="E46" s="49"/>
      <c r="F46" s="32"/>
      <c r="G46" s="31"/>
      <c r="H46" s="23"/>
      <c r="I46" s="31"/>
      <c r="J46" s="3"/>
      <c r="K46" s="31"/>
      <c r="L46" s="31"/>
      <c r="M46" s="3"/>
      <c r="N46" s="31"/>
      <c r="O46" s="74"/>
      <c r="P46" s="3"/>
      <c r="Q46" s="15"/>
    </row>
    <row r="47" spans="1:17" s="12" customFormat="1" ht="15" customHeight="1">
      <c r="A47" s="328"/>
      <c r="B47" s="77"/>
      <c r="C47" s="143" t="s">
        <v>15</v>
      </c>
      <c r="D47" s="51"/>
      <c r="E47" s="49"/>
      <c r="F47" s="142">
        <v>1036</v>
      </c>
      <c r="G47" s="36"/>
      <c r="H47" s="23" t="s">
        <v>41</v>
      </c>
      <c r="I47" s="40" t="s">
        <v>727</v>
      </c>
      <c r="J47" s="108"/>
      <c r="K47" s="30"/>
      <c r="L47" s="150"/>
      <c r="M47" s="108"/>
      <c r="N47" s="151"/>
      <c r="O47" s="78"/>
      <c r="P47" s="3"/>
      <c r="Q47" s="25"/>
    </row>
    <row r="48" spans="1:17" s="12" customFormat="1" ht="15" customHeight="1">
      <c r="A48" s="328"/>
      <c r="B48" s="77"/>
      <c r="C48" s="143" t="s">
        <v>16</v>
      </c>
      <c r="D48" s="51"/>
      <c r="E48" s="49"/>
      <c r="F48" s="142">
        <v>1037</v>
      </c>
      <c r="G48" s="36"/>
      <c r="H48" s="23" t="s">
        <v>42</v>
      </c>
      <c r="I48" s="40" t="s">
        <v>727</v>
      </c>
      <c r="J48" s="108"/>
      <c r="K48" s="30"/>
      <c r="L48" s="150"/>
      <c r="M48" s="108"/>
      <c r="N48" s="151"/>
      <c r="O48" s="78"/>
      <c r="P48" s="3"/>
      <c r="Q48" s="25"/>
    </row>
    <row r="49" spans="1:17" s="12" customFormat="1" ht="15" customHeight="1">
      <c r="A49" s="328"/>
      <c r="B49" s="77"/>
      <c r="C49" s="143" t="s">
        <v>17</v>
      </c>
      <c r="D49" s="51"/>
      <c r="E49" s="49"/>
      <c r="F49" s="142">
        <v>1038</v>
      </c>
      <c r="G49" s="36"/>
      <c r="H49" s="23" t="s">
        <v>43</v>
      </c>
      <c r="I49" s="40" t="s">
        <v>727</v>
      </c>
      <c r="J49" s="108"/>
      <c r="K49" s="30"/>
      <c r="L49" s="150"/>
      <c r="M49" s="108"/>
      <c r="N49" s="151"/>
      <c r="O49" s="78"/>
      <c r="P49" s="3"/>
      <c r="Q49" s="25"/>
    </row>
    <row r="50" spans="1:17" s="12" customFormat="1" ht="15" customHeight="1">
      <c r="A50" s="328"/>
      <c r="B50" s="77"/>
      <c r="C50" s="143" t="s">
        <v>18</v>
      </c>
      <c r="D50" s="51"/>
      <c r="E50" s="49"/>
      <c r="F50" s="142">
        <v>1039</v>
      </c>
      <c r="G50" s="36"/>
      <c r="H50" s="23" t="s">
        <v>44</v>
      </c>
      <c r="I50" s="40" t="s">
        <v>727</v>
      </c>
      <c r="J50" s="108"/>
      <c r="K50" s="30"/>
      <c r="L50" s="150"/>
      <c r="M50" s="108"/>
      <c r="N50" s="151"/>
      <c r="O50" s="78"/>
      <c r="P50" s="3"/>
      <c r="Q50" s="25"/>
    </row>
    <row r="51" spans="1:17" s="12" customFormat="1" ht="15" customHeight="1">
      <c r="A51" s="328"/>
      <c r="B51" s="77"/>
      <c r="C51" s="143" t="s">
        <v>147</v>
      </c>
      <c r="D51" s="51"/>
      <c r="E51" s="49"/>
      <c r="F51" s="142">
        <v>1040</v>
      </c>
      <c r="G51" s="36"/>
      <c r="H51" s="23" t="s">
        <v>45</v>
      </c>
      <c r="I51" s="40" t="s">
        <v>727</v>
      </c>
      <c r="J51" s="108"/>
      <c r="K51" s="30"/>
      <c r="L51" s="150"/>
      <c r="M51" s="108"/>
      <c r="N51" s="151"/>
      <c r="O51" s="78"/>
      <c r="P51" s="3"/>
      <c r="Q51" s="25"/>
    </row>
    <row r="52" spans="1:17" s="12" customFormat="1" ht="15" customHeight="1">
      <c r="A52" s="328"/>
      <c r="B52" s="77"/>
      <c r="C52" s="98" t="s">
        <v>217</v>
      </c>
      <c r="D52" s="99"/>
      <c r="E52" s="49"/>
      <c r="F52" s="142">
        <v>1041</v>
      </c>
      <c r="G52" s="36"/>
      <c r="H52" s="23" t="s">
        <v>46</v>
      </c>
      <c r="I52" s="40" t="s">
        <v>727</v>
      </c>
      <c r="J52" s="108"/>
      <c r="K52" s="30"/>
      <c r="L52" s="150"/>
      <c r="M52" s="108"/>
      <c r="N52" s="329"/>
      <c r="O52" s="78"/>
      <c r="P52" s="3"/>
      <c r="Q52" s="25"/>
    </row>
    <row r="53" spans="1:17" s="336" customFormat="1" ht="15" customHeight="1">
      <c r="A53" s="330"/>
      <c r="B53" s="331"/>
      <c r="C53" s="47" t="s">
        <v>547</v>
      </c>
      <c r="D53" s="48"/>
      <c r="E53" s="50"/>
      <c r="F53" s="142">
        <v>1213</v>
      </c>
      <c r="G53" s="149"/>
      <c r="H53" s="23" t="s">
        <v>24</v>
      </c>
      <c r="I53" s="40" t="s">
        <v>727</v>
      </c>
      <c r="J53" s="332"/>
      <c r="K53" s="30"/>
      <c r="L53" s="150"/>
      <c r="M53" s="332"/>
      <c r="N53" s="329"/>
      <c r="O53" s="333"/>
      <c r="P53" s="334"/>
      <c r="Q53" s="335"/>
    </row>
    <row r="54" spans="1:17" ht="15" customHeight="1">
      <c r="A54" s="328"/>
      <c r="B54" s="77"/>
      <c r="C54" s="47" t="s">
        <v>226</v>
      </c>
      <c r="D54" s="48"/>
      <c r="E54" s="49"/>
      <c r="F54" s="32"/>
      <c r="G54" s="31"/>
      <c r="H54" s="23"/>
      <c r="I54" s="31"/>
      <c r="J54" s="3"/>
      <c r="K54" s="31"/>
      <c r="L54" s="31"/>
      <c r="M54" s="3"/>
      <c r="N54" s="31"/>
      <c r="O54" s="74"/>
      <c r="P54" s="3"/>
      <c r="Q54" s="15"/>
    </row>
    <row r="55" spans="1:17" s="12" customFormat="1" ht="15" customHeight="1">
      <c r="A55" s="328"/>
      <c r="B55" s="77"/>
      <c r="C55" s="143" t="s">
        <v>148</v>
      </c>
      <c r="D55" s="51"/>
      <c r="E55" s="49"/>
      <c r="F55" s="37">
        <v>1043</v>
      </c>
      <c r="G55" s="36"/>
      <c r="H55" s="23" t="s">
        <v>13</v>
      </c>
      <c r="I55" s="40" t="s">
        <v>727</v>
      </c>
      <c r="J55" s="108"/>
      <c r="K55" s="30"/>
      <c r="L55" s="150"/>
      <c r="M55" s="108"/>
      <c r="N55" s="151"/>
      <c r="O55" s="78"/>
      <c r="P55" s="3"/>
      <c r="Q55" s="25"/>
    </row>
    <row r="56" spans="1:17" s="12" customFormat="1" ht="15" customHeight="1">
      <c r="A56" s="328"/>
      <c r="B56" s="77"/>
      <c r="C56" s="143" t="s">
        <v>19</v>
      </c>
      <c r="D56" s="51"/>
      <c r="E56" s="49"/>
      <c r="F56" s="142">
        <v>1044</v>
      </c>
      <c r="G56" s="36"/>
      <c r="H56" s="23" t="s">
        <v>47</v>
      </c>
      <c r="I56" s="40" t="s">
        <v>727</v>
      </c>
      <c r="J56" s="108"/>
      <c r="K56" s="30"/>
      <c r="L56" s="150"/>
      <c r="M56" s="108"/>
      <c r="N56" s="151"/>
      <c r="O56" s="78"/>
      <c r="P56" s="3"/>
      <c r="Q56" s="25"/>
    </row>
    <row r="57" spans="1:17" s="12" customFormat="1" ht="15" customHeight="1">
      <c r="A57" s="328"/>
      <c r="B57" s="77"/>
      <c r="C57" s="472" t="s">
        <v>122</v>
      </c>
      <c r="D57" s="473"/>
      <c r="E57" s="474"/>
      <c r="F57" s="32"/>
      <c r="G57" s="31"/>
      <c r="H57" s="23"/>
      <c r="I57" s="3"/>
      <c r="J57" s="108"/>
      <c r="K57" s="3"/>
      <c r="L57" s="3"/>
      <c r="M57" s="108"/>
      <c r="N57" s="3"/>
      <c r="O57" s="78"/>
      <c r="P57" s="3"/>
      <c r="Q57" s="25"/>
    </row>
    <row r="58" spans="1:17" ht="15" customHeight="1">
      <c r="A58" s="328"/>
      <c r="B58" s="77"/>
      <c r="C58" s="472"/>
      <c r="D58" s="473"/>
      <c r="E58" s="474"/>
      <c r="F58" s="142">
        <v>1045</v>
      </c>
      <c r="G58" s="38" t="s">
        <v>538</v>
      </c>
      <c r="H58" s="23" t="s">
        <v>31</v>
      </c>
      <c r="I58" s="3"/>
      <c r="J58" s="3"/>
      <c r="K58" s="3"/>
      <c r="L58" s="3"/>
      <c r="M58" s="3"/>
      <c r="N58" s="3"/>
      <c r="O58" s="74"/>
      <c r="P58" s="3"/>
      <c r="Q58" s="15"/>
    </row>
    <row r="59" spans="1:17" ht="30" customHeight="1">
      <c r="A59" s="328"/>
      <c r="B59" s="80"/>
      <c r="C59" s="18"/>
      <c r="D59" s="18"/>
      <c r="E59" s="10"/>
      <c r="F59" s="28"/>
      <c r="G59" s="11"/>
      <c r="H59" s="17"/>
      <c r="I59" s="11"/>
      <c r="J59" s="3"/>
      <c r="K59" s="2"/>
      <c r="L59" s="11"/>
      <c r="M59" s="3"/>
      <c r="N59" s="11"/>
      <c r="O59" s="74"/>
      <c r="P59" s="3"/>
      <c r="Q59" s="15"/>
    </row>
    <row r="60" spans="1:17" ht="15" customHeight="1">
      <c r="A60" s="328"/>
      <c r="B60" s="73"/>
      <c r="C60" s="44" t="s">
        <v>197</v>
      </c>
      <c r="D60" s="45"/>
      <c r="E60" s="46"/>
      <c r="F60" s="60" t="s">
        <v>128</v>
      </c>
      <c r="G60" s="308" t="s">
        <v>367</v>
      </c>
      <c r="H60" s="23"/>
      <c r="I60" s="27" t="s">
        <v>11</v>
      </c>
      <c r="J60" s="3"/>
      <c r="K60" s="27" t="s">
        <v>123</v>
      </c>
      <c r="L60" s="27" t="s">
        <v>130</v>
      </c>
      <c r="M60" s="3"/>
      <c r="N60" s="27" t="s">
        <v>132</v>
      </c>
      <c r="O60" s="74"/>
      <c r="P60" s="3"/>
      <c r="Q60" s="15"/>
    </row>
    <row r="61" spans="1:17" s="12" customFormat="1" ht="15" customHeight="1">
      <c r="A61" s="328"/>
      <c r="B61" s="77"/>
      <c r="C61" s="47" t="s">
        <v>425</v>
      </c>
      <c r="D61" s="48"/>
      <c r="E61" s="49"/>
      <c r="F61" s="32"/>
      <c r="G61" s="31"/>
      <c r="H61" s="23"/>
      <c r="I61" s="31"/>
      <c r="J61" s="3"/>
      <c r="K61" s="31"/>
      <c r="L61" s="31"/>
      <c r="M61" s="3"/>
      <c r="N61" s="31"/>
      <c r="O61" s="78"/>
      <c r="P61" s="3"/>
      <c r="Q61" s="25"/>
    </row>
    <row r="62" spans="1:17" s="12" customFormat="1" ht="15" customHeight="1">
      <c r="A62" s="328"/>
      <c r="B62" s="79"/>
      <c r="C62" s="143" t="s">
        <v>426</v>
      </c>
      <c r="D62" s="48"/>
      <c r="E62" s="49"/>
      <c r="F62" s="142">
        <v>1046</v>
      </c>
      <c r="G62" s="36"/>
      <c r="H62" s="23" t="s">
        <v>427</v>
      </c>
      <c r="I62" s="40" t="s">
        <v>727</v>
      </c>
      <c r="J62" s="108"/>
      <c r="K62" s="30"/>
      <c r="L62" s="150"/>
      <c r="M62" s="108"/>
      <c r="N62" s="151"/>
      <c r="O62" s="78"/>
      <c r="P62" s="3"/>
      <c r="Q62" s="25"/>
    </row>
    <row r="63" spans="1:17" s="12" customFormat="1" ht="15" customHeight="1">
      <c r="A63" s="328"/>
      <c r="B63" s="79"/>
      <c r="C63" s="143" t="s">
        <v>428</v>
      </c>
      <c r="D63" s="48"/>
      <c r="E63" s="49"/>
      <c r="F63" s="142">
        <v>1047</v>
      </c>
      <c r="G63" s="36"/>
      <c r="H63" s="23" t="s">
        <v>429</v>
      </c>
      <c r="I63" s="40" t="s">
        <v>727</v>
      </c>
      <c r="J63" s="108"/>
      <c r="K63" s="30"/>
      <c r="L63" s="150"/>
      <c r="M63" s="108"/>
      <c r="N63" s="151"/>
      <c r="O63" s="78"/>
      <c r="P63" s="3"/>
      <c r="Q63" s="25"/>
    </row>
    <row r="64" spans="1:17" ht="15" customHeight="1">
      <c r="A64" s="328"/>
      <c r="B64" s="75"/>
      <c r="C64" s="143" t="s">
        <v>430</v>
      </c>
      <c r="D64" s="48"/>
      <c r="E64" s="49"/>
      <c r="F64" s="142">
        <v>1105</v>
      </c>
      <c r="G64" s="36"/>
      <c r="H64" s="23" t="s">
        <v>431</v>
      </c>
      <c r="I64" s="40" t="s">
        <v>727</v>
      </c>
      <c r="J64" s="3"/>
      <c r="K64" s="30"/>
      <c r="L64" s="150"/>
      <c r="M64" s="3"/>
      <c r="N64" s="151"/>
      <c r="O64" s="74"/>
      <c r="P64" s="15"/>
      <c r="Q64" s="15"/>
    </row>
    <row r="65" spans="1:17" s="12" customFormat="1" ht="15" customHeight="1">
      <c r="A65" s="328"/>
      <c r="B65" s="79"/>
      <c r="C65" s="47" t="s">
        <v>432</v>
      </c>
      <c r="D65" s="48"/>
      <c r="E65" s="49"/>
      <c r="F65" s="142">
        <v>1048</v>
      </c>
      <c r="G65" s="36"/>
      <c r="H65" s="23" t="s">
        <v>48</v>
      </c>
      <c r="I65" s="40" t="s">
        <v>727</v>
      </c>
      <c r="J65" s="108"/>
      <c r="K65" s="30"/>
      <c r="L65" s="150"/>
      <c r="M65" s="108"/>
      <c r="N65" s="151"/>
      <c r="O65" s="78"/>
      <c r="P65" s="3"/>
      <c r="Q65" s="25"/>
    </row>
    <row r="66" spans="1:17" s="12" customFormat="1" ht="15" customHeight="1">
      <c r="A66" s="328"/>
      <c r="B66" s="331"/>
      <c r="C66" s="47" t="s">
        <v>548</v>
      </c>
      <c r="D66" s="48"/>
      <c r="E66" s="49"/>
      <c r="F66" s="142">
        <v>1214</v>
      </c>
      <c r="G66" s="36"/>
      <c r="H66" s="23" t="s">
        <v>49</v>
      </c>
      <c r="I66" s="40" t="s">
        <v>727</v>
      </c>
      <c r="J66" s="108"/>
      <c r="K66" s="30"/>
      <c r="L66" s="150"/>
      <c r="M66" s="108"/>
      <c r="N66" s="151"/>
      <c r="O66" s="78"/>
      <c r="P66" s="3"/>
      <c r="Q66" s="25"/>
    </row>
    <row r="67" spans="1:17" s="12" customFormat="1" ht="15" customHeight="1">
      <c r="A67" s="328"/>
      <c r="B67" s="79"/>
      <c r="C67" s="47" t="s">
        <v>433</v>
      </c>
      <c r="D67" s="48"/>
      <c r="E67" s="49"/>
      <c r="F67" s="32"/>
      <c r="G67" s="31"/>
      <c r="H67" s="23"/>
      <c r="I67" s="31"/>
      <c r="J67" s="3"/>
      <c r="K67" s="31"/>
      <c r="L67" s="31"/>
      <c r="M67" s="25"/>
      <c r="N67" s="31"/>
      <c r="O67" s="74"/>
      <c r="P67" s="3"/>
      <c r="Q67" s="25"/>
    </row>
    <row r="68" spans="1:17" s="12" customFormat="1" ht="15" customHeight="1">
      <c r="A68" s="328"/>
      <c r="B68" s="79"/>
      <c r="C68" s="143" t="s">
        <v>149</v>
      </c>
      <c r="D68" s="51"/>
      <c r="E68" s="49"/>
      <c r="F68" s="142">
        <v>1050</v>
      </c>
      <c r="G68" s="36"/>
      <c r="H68" s="23" t="s">
        <v>434</v>
      </c>
      <c r="I68" s="40" t="s">
        <v>727</v>
      </c>
      <c r="J68" s="108"/>
      <c r="K68" s="30"/>
      <c r="L68" s="150"/>
      <c r="M68" s="108"/>
      <c r="N68" s="151"/>
      <c r="O68" s="78"/>
      <c r="P68" s="3"/>
      <c r="Q68" s="25"/>
    </row>
    <row r="69" spans="1:17" s="12" customFormat="1" ht="15" customHeight="1">
      <c r="A69" s="328"/>
      <c r="B69" s="79"/>
      <c r="C69" s="143" t="s">
        <v>19</v>
      </c>
      <c r="D69" s="51"/>
      <c r="E69" s="49"/>
      <c r="F69" s="142">
        <v>1051</v>
      </c>
      <c r="G69" s="36"/>
      <c r="H69" s="23" t="s">
        <v>435</v>
      </c>
      <c r="I69" s="40" t="s">
        <v>727</v>
      </c>
      <c r="J69" s="108"/>
      <c r="K69" s="30"/>
      <c r="L69" s="150"/>
      <c r="M69" s="108"/>
      <c r="N69" s="151"/>
      <c r="O69" s="78"/>
      <c r="P69" s="3"/>
      <c r="Q69" s="25"/>
    </row>
    <row r="70" spans="1:17" s="12" customFormat="1" ht="15" customHeight="1">
      <c r="A70" s="328"/>
      <c r="B70" s="79"/>
      <c r="C70" s="306" t="s">
        <v>436</v>
      </c>
      <c r="D70" s="307"/>
      <c r="E70" s="59"/>
      <c r="F70" s="142">
        <v>1052</v>
      </c>
      <c r="G70" s="38" t="s">
        <v>538</v>
      </c>
      <c r="H70" s="23" t="s">
        <v>437</v>
      </c>
      <c r="I70" s="3"/>
      <c r="J70" s="108"/>
      <c r="K70" s="3"/>
      <c r="L70" s="3"/>
      <c r="M70" s="108"/>
      <c r="N70" s="3"/>
      <c r="O70" s="74"/>
      <c r="P70" s="3"/>
      <c r="Q70" s="25"/>
    </row>
    <row r="71" spans="1:17" s="12" customFormat="1" ht="30" customHeight="1">
      <c r="A71" s="328"/>
      <c r="B71" s="80"/>
      <c r="C71" s="19"/>
      <c r="D71" s="19"/>
      <c r="E71" s="20"/>
      <c r="F71" s="29"/>
      <c r="G71" s="13"/>
      <c r="H71" s="17"/>
      <c r="I71" s="14"/>
      <c r="J71" s="108"/>
      <c r="K71" s="2"/>
      <c r="L71" s="5"/>
      <c r="M71" s="108"/>
      <c r="N71" s="5"/>
      <c r="O71" s="78"/>
      <c r="P71" s="3"/>
      <c r="Q71" s="25"/>
    </row>
    <row r="72" spans="1:17" ht="15" customHeight="1">
      <c r="A72" s="328"/>
      <c r="B72" s="73"/>
      <c r="C72" s="44" t="s">
        <v>198</v>
      </c>
      <c r="D72" s="45"/>
      <c r="E72" s="46"/>
      <c r="F72" s="43" t="s">
        <v>128</v>
      </c>
      <c r="G72" s="308"/>
      <c r="H72" s="23"/>
      <c r="I72" s="27" t="s">
        <v>11</v>
      </c>
      <c r="J72" s="3"/>
      <c r="K72" s="27" t="s">
        <v>123</v>
      </c>
      <c r="L72" s="27" t="s">
        <v>130</v>
      </c>
      <c r="M72" s="3"/>
      <c r="N72" s="27" t="s">
        <v>132</v>
      </c>
      <c r="O72" s="74"/>
      <c r="P72" s="3"/>
      <c r="Q72" s="15"/>
    </row>
    <row r="73" spans="1:17" s="12" customFormat="1" ht="15" customHeight="1">
      <c r="A73" s="328"/>
      <c r="B73" s="79"/>
      <c r="C73" s="47" t="s">
        <v>25</v>
      </c>
      <c r="D73" s="48"/>
      <c r="E73" s="49"/>
      <c r="F73" s="142">
        <v>1053</v>
      </c>
      <c r="G73" s="36"/>
      <c r="H73" s="23" t="s">
        <v>50</v>
      </c>
      <c r="I73" s="40" t="s">
        <v>727</v>
      </c>
      <c r="J73" s="108"/>
      <c r="K73" s="30"/>
      <c r="L73" s="150"/>
      <c r="M73" s="108"/>
      <c r="N73" s="151"/>
      <c r="O73" s="78"/>
      <c r="P73" s="3"/>
      <c r="Q73" s="25"/>
    </row>
    <row r="74" spans="1:17" s="12" customFormat="1" ht="15" customHeight="1">
      <c r="A74" s="328"/>
      <c r="B74" s="79"/>
      <c r="C74" s="47" t="s">
        <v>26</v>
      </c>
      <c r="D74" s="48"/>
      <c r="E74" s="49"/>
      <c r="F74" s="142">
        <v>1054</v>
      </c>
      <c r="G74" s="36"/>
      <c r="H74" s="23" t="s">
        <v>51</v>
      </c>
      <c r="I74" s="40" t="s">
        <v>727</v>
      </c>
      <c r="J74" s="108"/>
      <c r="K74" s="30"/>
      <c r="L74" s="150"/>
      <c r="M74" s="108"/>
      <c r="N74" s="151"/>
      <c r="O74" s="78"/>
      <c r="P74" s="3"/>
      <c r="Q74" s="25"/>
    </row>
    <row r="75" spans="1:17" s="12" customFormat="1" ht="15" customHeight="1">
      <c r="A75" s="328"/>
      <c r="B75" s="79"/>
      <c r="C75" s="47" t="s">
        <v>27</v>
      </c>
      <c r="D75" s="48"/>
      <c r="E75" s="49"/>
      <c r="F75" s="142">
        <v>1055</v>
      </c>
      <c r="G75" s="36"/>
      <c r="H75" s="23" t="s">
        <v>52</v>
      </c>
      <c r="I75" s="40" t="s">
        <v>727</v>
      </c>
      <c r="J75" s="108"/>
      <c r="K75" s="30"/>
      <c r="L75" s="150"/>
      <c r="M75" s="108"/>
      <c r="N75" s="151"/>
      <c r="O75" s="78"/>
      <c r="P75" s="3"/>
      <c r="Q75" s="25"/>
    </row>
    <row r="76" spans="1:17" s="12" customFormat="1" ht="15" customHeight="1">
      <c r="A76" s="328"/>
      <c r="B76" s="79"/>
      <c r="C76" s="47" t="s">
        <v>28</v>
      </c>
      <c r="D76" s="48"/>
      <c r="E76" s="49"/>
      <c r="F76" s="142">
        <v>1056</v>
      </c>
      <c r="G76" s="36"/>
      <c r="H76" s="23" t="s">
        <v>53</v>
      </c>
      <c r="I76" s="40" t="s">
        <v>727</v>
      </c>
      <c r="J76" s="108"/>
      <c r="K76" s="30"/>
      <c r="L76" s="150"/>
      <c r="M76" s="108"/>
      <c r="N76" s="151"/>
      <c r="O76" s="78"/>
      <c r="P76" s="3"/>
      <c r="Q76" s="25"/>
    </row>
    <row r="77" spans="1:17" s="12" customFormat="1" ht="15" customHeight="1">
      <c r="A77" s="328"/>
      <c r="B77" s="79"/>
      <c r="C77" s="47" t="s">
        <v>29</v>
      </c>
      <c r="D77" s="48"/>
      <c r="E77" s="49"/>
      <c r="F77" s="142">
        <v>1057</v>
      </c>
      <c r="G77" s="36"/>
      <c r="H77" s="23" t="s">
        <v>54</v>
      </c>
      <c r="I77" s="40" t="s">
        <v>727</v>
      </c>
      <c r="J77" s="108"/>
      <c r="K77" s="30"/>
      <c r="L77" s="150"/>
      <c r="M77" s="108"/>
      <c r="N77" s="151"/>
      <c r="O77" s="78"/>
      <c r="P77" s="3"/>
      <c r="Q77" s="25"/>
    </row>
    <row r="78" spans="1:17" s="12" customFormat="1" ht="15" customHeight="1">
      <c r="A78" s="328"/>
      <c r="B78" s="79"/>
      <c r="C78" s="47" t="s">
        <v>30</v>
      </c>
      <c r="D78" s="48"/>
      <c r="E78" s="49"/>
      <c r="F78" s="142">
        <v>1058</v>
      </c>
      <c r="G78" s="36"/>
      <c r="H78" s="23" t="s">
        <v>55</v>
      </c>
      <c r="I78" s="40" t="s">
        <v>727</v>
      </c>
      <c r="J78" s="108"/>
      <c r="K78" s="30"/>
      <c r="L78" s="150"/>
      <c r="M78" s="108"/>
      <c r="N78" s="151"/>
      <c r="O78" s="78"/>
      <c r="P78" s="3"/>
      <c r="Q78" s="25"/>
    </row>
    <row r="79" spans="1:17" s="12" customFormat="1" ht="15" customHeight="1">
      <c r="A79" s="328"/>
      <c r="B79" s="79"/>
      <c r="C79" s="47" t="s">
        <v>119</v>
      </c>
      <c r="D79" s="48"/>
      <c r="E79" s="49"/>
      <c r="F79" s="142">
        <v>1059</v>
      </c>
      <c r="G79" s="36"/>
      <c r="H79" s="23" t="s">
        <v>56</v>
      </c>
      <c r="I79" s="40" t="s">
        <v>727</v>
      </c>
      <c r="J79" s="108"/>
      <c r="K79" s="30"/>
      <c r="L79" s="150"/>
      <c r="M79" s="108"/>
      <c r="N79" s="151"/>
      <c r="O79" s="78"/>
      <c r="P79" s="3"/>
      <c r="Q79" s="25"/>
    </row>
    <row r="80" spans="1:17" ht="15" customHeight="1">
      <c r="A80" s="328"/>
      <c r="B80" s="79"/>
      <c r="C80" s="306" t="s">
        <v>607</v>
      </c>
      <c r="D80" s="307"/>
      <c r="E80" s="59"/>
      <c r="F80" s="142">
        <v>1060</v>
      </c>
      <c r="G80" s="38" t="s">
        <v>538</v>
      </c>
      <c r="H80" s="23" t="s">
        <v>608</v>
      </c>
      <c r="I80" s="3"/>
      <c r="J80" s="3"/>
      <c r="K80" s="3"/>
      <c r="L80" s="3"/>
      <c r="M80" s="3"/>
      <c r="N80" s="3"/>
      <c r="O80" s="74"/>
      <c r="P80" s="3"/>
      <c r="Q80" s="15"/>
    </row>
    <row r="81" spans="1:17" ht="20.100000000000001" customHeight="1">
      <c r="A81" s="328"/>
      <c r="B81" s="112"/>
      <c r="C81" s="113"/>
      <c r="D81" s="113"/>
      <c r="E81" s="105"/>
      <c r="F81" s="114"/>
      <c r="G81" s="105"/>
      <c r="H81" s="115"/>
      <c r="I81" s="105"/>
      <c r="J81" s="105"/>
      <c r="K81" s="105"/>
      <c r="L81" s="105"/>
      <c r="M81" s="105"/>
      <c r="N81" s="105"/>
      <c r="O81" s="116"/>
      <c r="P81" s="3"/>
      <c r="Q81" s="15"/>
    </row>
    <row r="82" spans="1:17" ht="20.100000000000001" customHeight="1">
      <c r="A82" s="328"/>
      <c r="B82" s="52" t="s">
        <v>59</v>
      </c>
      <c r="C82" s="53"/>
      <c r="D82" s="53"/>
      <c r="E82" s="53"/>
      <c r="F82" s="53"/>
      <c r="G82" s="53"/>
      <c r="H82" s="70"/>
      <c r="I82" s="53"/>
      <c r="J82" s="53"/>
      <c r="K82" s="53"/>
      <c r="L82" s="53"/>
      <c r="M82" s="53"/>
      <c r="N82" s="53"/>
      <c r="O82" s="54"/>
      <c r="P82" s="3"/>
      <c r="Q82" s="15"/>
    </row>
    <row r="83" spans="1:17" ht="20.100000000000001" customHeight="1">
      <c r="A83" s="328"/>
      <c r="B83" s="128"/>
      <c r="C83" s="129"/>
      <c r="D83" s="129"/>
      <c r="E83" s="130"/>
      <c r="F83" s="131"/>
      <c r="G83" s="132"/>
      <c r="H83" s="133"/>
      <c r="I83" s="132"/>
      <c r="J83" s="119"/>
      <c r="K83" s="134"/>
      <c r="L83" s="132"/>
      <c r="M83" s="119"/>
      <c r="N83" s="132"/>
      <c r="O83" s="122"/>
      <c r="P83" s="3"/>
      <c r="Q83" s="15"/>
    </row>
    <row r="84" spans="1:17" ht="15" customHeight="1">
      <c r="A84" s="328"/>
      <c r="B84" s="75"/>
      <c r="C84" s="44" t="s">
        <v>199</v>
      </c>
      <c r="D84" s="45"/>
      <c r="E84" s="46"/>
      <c r="F84" s="43" t="s">
        <v>128</v>
      </c>
      <c r="G84" s="308" t="s">
        <v>367</v>
      </c>
      <c r="H84" s="23"/>
      <c r="I84" s="27" t="s">
        <v>11</v>
      </c>
      <c r="J84" s="3"/>
      <c r="K84" s="27" t="s">
        <v>123</v>
      </c>
      <c r="L84" s="27" t="s">
        <v>130</v>
      </c>
      <c r="M84" s="3"/>
      <c r="N84" s="27" t="s">
        <v>132</v>
      </c>
      <c r="O84" s="74"/>
      <c r="P84" s="3"/>
      <c r="Q84" s="15"/>
    </row>
    <row r="85" spans="1:17" ht="15" customHeight="1">
      <c r="A85" s="328"/>
      <c r="B85" s="75"/>
      <c r="C85" s="47" t="s">
        <v>438</v>
      </c>
      <c r="D85" s="48"/>
      <c r="E85" s="49"/>
      <c r="F85" s="142">
        <v>1061</v>
      </c>
      <c r="G85" s="36"/>
      <c r="H85" s="23" t="s">
        <v>60</v>
      </c>
      <c r="I85" s="40" t="s">
        <v>727</v>
      </c>
      <c r="J85" s="3"/>
      <c r="K85" s="30"/>
      <c r="L85" s="150"/>
      <c r="M85" s="3"/>
      <c r="N85" s="151"/>
      <c r="O85" s="74"/>
      <c r="P85" s="3"/>
      <c r="Q85" s="15"/>
    </row>
    <row r="86" spans="1:17" ht="15" customHeight="1">
      <c r="A86" s="328"/>
      <c r="B86" s="75"/>
      <c r="C86" s="47" t="s">
        <v>439</v>
      </c>
      <c r="D86" s="48"/>
      <c r="E86" s="49"/>
      <c r="F86" s="142">
        <v>1062</v>
      </c>
      <c r="G86" s="36"/>
      <c r="H86" s="23" t="s">
        <v>61</v>
      </c>
      <c r="I86" s="40" t="s">
        <v>727</v>
      </c>
      <c r="J86" s="3"/>
      <c r="K86" s="30"/>
      <c r="L86" s="150"/>
      <c r="M86" s="3"/>
      <c r="N86" s="151"/>
      <c r="O86" s="74"/>
      <c r="P86" s="3"/>
      <c r="Q86" s="15"/>
    </row>
    <row r="87" spans="1:17" ht="15" customHeight="1">
      <c r="A87" s="328"/>
      <c r="B87" s="75"/>
      <c r="C87" s="47" t="s">
        <v>440</v>
      </c>
      <c r="D87" s="48"/>
      <c r="E87" s="49"/>
      <c r="F87" s="142">
        <v>1063</v>
      </c>
      <c r="G87" s="36"/>
      <c r="H87" s="23" t="s">
        <v>62</v>
      </c>
      <c r="I87" s="40" t="s">
        <v>727</v>
      </c>
      <c r="J87" s="3"/>
      <c r="K87" s="30"/>
      <c r="L87" s="150"/>
      <c r="M87" s="3"/>
      <c r="N87" s="151"/>
      <c r="O87" s="74"/>
      <c r="P87" s="3"/>
      <c r="Q87" s="15"/>
    </row>
    <row r="88" spans="1:17" ht="15" customHeight="1">
      <c r="A88" s="328"/>
      <c r="B88" s="75"/>
      <c r="C88" s="47" t="s">
        <v>441</v>
      </c>
      <c r="D88" s="48"/>
      <c r="E88" s="49"/>
      <c r="F88" s="142">
        <v>1064</v>
      </c>
      <c r="G88" s="36"/>
      <c r="H88" s="23" t="s">
        <v>63</v>
      </c>
      <c r="I88" s="40" t="s">
        <v>727</v>
      </c>
      <c r="J88" s="3"/>
      <c r="K88" s="30"/>
      <c r="L88" s="150"/>
      <c r="M88" s="3"/>
      <c r="N88" s="151"/>
      <c r="O88" s="74"/>
      <c r="P88" s="3"/>
      <c r="Q88" s="15"/>
    </row>
    <row r="89" spans="1:17" ht="15" customHeight="1">
      <c r="A89" s="328"/>
      <c r="B89" s="75"/>
      <c r="C89" s="47" t="s">
        <v>442</v>
      </c>
      <c r="D89" s="48"/>
      <c r="E89" s="49"/>
      <c r="F89" s="142">
        <v>1065</v>
      </c>
      <c r="G89" s="36"/>
      <c r="H89" s="23" t="s">
        <v>64</v>
      </c>
      <c r="I89" s="40" t="s">
        <v>727</v>
      </c>
      <c r="J89" s="3"/>
      <c r="K89" s="30"/>
      <c r="L89" s="150"/>
      <c r="M89" s="3"/>
      <c r="N89" s="151"/>
      <c r="O89" s="74"/>
      <c r="P89" s="3"/>
      <c r="Q89" s="15"/>
    </row>
    <row r="90" spans="1:17" ht="15" customHeight="1">
      <c r="A90" s="328"/>
      <c r="B90" s="75"/>
      <c r="C90" s="47" t="s">
        <v>443</v>
      </c>
      <c r="D90" s="48"/>
      <c r="E90" s="49"/>
      <c r="F90" s="142">
        <v>1066</v>
      </c>
      <c r="G90" s="36"/>
      <c r="H90" s="23" t="s">
        <v>65</v>
      </c>
      <c r="I90" s="40" t="s">
        <v>727</v>
      </c>
      <c r="J90" s="3"/>
      <c r="K90" s="30"/>
      <c r="L90" s="150"/>
      <c r="M90" s="3"/>
      <c r="N90" s="151"/>
      <c r="O90" s="74"/>
      <c r="P90" s="3"/>
      <c r="Q90" s="15"/>
    </row>
    <row r="91" spans="1:17" ht="15" customHeight="1">
      <c r="A91" s="328"/>
      <c r="B91" s="75"/>
      <c r="C91" s="47" t="s">
        <v>444</v>
      </c>
      <c r="D91" s="48"/>
      <c r="E91" s="49"/>
      <c r="F91" s="142">
        <v>1067</v>
      </c>
      <c r="G91" s="36"/>
      <c r="H91" s="23" t="s">
        <v>66</v>
      </c>
      <c r="I91" s="40" t="s">
        <v>727</v>
      </c>
      <c r="J91" s="3"/>
      <c r="K91" s="30"/>
      <c r="L91" s="150"/>
      <c r="M91" s="3"/>
      <c r="N91" s="151"/>
      <c r="O91" s="74"/>
      <c r="P91" s="3"/>
      <c r="Q91" s="15"/>
    </row>
    <row r="92" spans="1:17" ht="15" customHeight="1">
      <c r="A92" s="328"/>
      <c r="B92" s="75"/>
      <c r="C92" s="47" t="s">
        <v>445</v>
      </c>
      <c r="D92" s="48"/>
      <c r="E92" s="49"/>
      <c r="F92" s="142">
        <v>1068</v>
      </c>
      <c r="G92" s="36"/>
      <c r="H92" s="23" t="s">
        <v>67</v>
      </c>
      <c r="I92" s="40" t="s">
        <v>727</v>
      </c>
      <c r="J92" s="3"/>
      <c r="K92" s="30"/>
      <c r="L92" s="150"/>
      <c r="M92" s="3"/>
      <c r="N92" s="151"/>
      <c r="O92" s="74"/>
      <c r="P92" s="3"/>
      <c r="Q92" s="15"/>
    </row>
    <row r="93" spans="1:17" ht="15" customHeight="1">
      <c r="A93" s="328"/>
      <c r="B93" s="75"/>
      <c r="C93" s="47" t="s">
        <v>446</v>
      </c>
      <c r="D93" s="48"/>
      <c r="E93" s="49"/>
      <c r="F93" s="142">
        <v>1069</v>
      </c>
      <c r="G93" s="36"/>
      <c r="H93" s="23" t="s">
        <v>68</v>
      </c>
      <c r="I93" s="40" t="s">
        <v>727</v>
      </c>
      <c r="J93" s="3"/>
      <c r="K93" s="30"/>
      <c r="L93" s="150"/>
      <c r="M93" s="3"/>
      <c r="N93" s="151"/>
      <c r="O93" s="74"/>
      <c r="P93" s="3"/>
      <c r="Q93" s="15"/>
    </row>
    <row r="94" spans="1:17" ht="15" customHeight="1">
      <c r="A94" s="328"/>
      <c r="B94" s="75"/>
      <c r="C94" s="47" t="s">
        <v>447</v>
      </c>
      <c r="D94" s="48"/>
      <c r="E94" s="49"/>
      <c r="F94" s="142">
        <v>1070</v>
      </c>
      <c r="G94" s="36"/>
      <c r="H94" s="23" t="s">
        <v>69</v>
      </c>
      <c r="I94" s="40" t="s">
        <v>727</v>
      </c>
      <c r="J94" s="3"/>
      <c r="K94" s="30"/>
      <c r="L94" s="150"/>
      <c r="M94" s="3"/>
      <c r="N94" s="151"/>
      <c r="O94" s="74"/>
      <c r="P94" s="3"/>
      <c r="Q94" s="15"/>
    </row>
    <row r="95" spans="1:17" ht="15" customHeight="1">
      <c r="A95" s="328"/>
      <c r="B95" s="75"/>
      <c r="C95" s="47" t="s">
        <v>448</v>
      </c>
      <c r="D95" s="48"/>
      <c r="E95" s="49"/>
      <c r="F95" s="142">
        <v>1071</v>
      </c>
      <c r="G95" s="36"/>
      <c r="H95" s="23" t="s">
        <v>70</v>
      </c>
      <c r="I95" s="40" t="s">
        <v>727</v>
      </c>
      <c r="J95" s="3"/>
      <c r="K95" s="30"/>
      <c r="L95" s="150"/>
      <c r="M95" s="3"/>
      <c r="N95" s="151"/>
      <c r="O95" s="74"/>
      <c r="P95" s="3"/>
      <c r="Q95" s="15"/>
    </row>
    <row r="96" spans="1:17" ht="15" customHeight="1">
      <c r="A96" s="328"/>
      <c r="B96" s="75"/>
      <c r="C96" s="47" t="s">
        <v>449</v>
      </c>
      <c r="D96" s="48"/>
      <c r="E96" s="49"/>
      <c r="F96" s="142">
        <v>1072</v>
      </c>
      <c r="G96" s="36"/>
      <c r="H96" s="23" t="s">
        <v>71</v>
      </c>
      <c r="I96" s="40" t="s">
        <v>727</v>
      </c>
      <c r="J96" s="3"/>
      <c r="K96" s="30"/>
      <c r="L96" s="150"/>
      <c r="M96" s="3"/>
      <c r="N96" s="151"/>
      <c r="O96" s="74"/>
      <c r="P96" s="3"/>
      <c r="Q96" s="15"/>
    </row>
    <row r="97" spans="1:17" ht="15" customHeight="1">
      <c r="A97" s="328"/>
      <c r="B97" s="75"/>
      <c r="C97" s="306" t="s">
        <v>362</v>
      </c>
      <c r="D97" s="310"/>
      <c r="E97" s="311"/>
      <c r="F97" s="142">
        <v>1073</v>
      </c>
      <c r="G97" s="38" t="s">
        <v>539</v>
      </c>
      <c r="H97" s="23" t="s">
        <v>609</v>
      </c>
      <c r="I97" s="3"/>
      <c r="J97" s="3"/>
      <c r="K97" s="3"/>
      <c r="L97" s="3"/>
      <c r="M97" s="3"/>
      <c r="N97" s="3"/>
      <c r="O97" s="74"/>
      <c r="P97" s="3"/>
      <c r="Q97" s="15"/>
    </row>
    <row r="98" spans="1:17" ht="20.100000000000001" customHeight="1">
      <c r="A98" s="328"/>
      <c r="B98" s="80"/>
      <c r="C98" s="18"/>
      <c r="D98" s="18"/>
      <c r="E98" s="10"/>
      <c r="F98" s="28"/>
      <c r="G98" s="11"/>
      <c r="H98" s="17"/>
      <c r="I98" s="11"/>
      <c r="J98" s="3"/>
      <c r="K98" s="2"/>
      <c r="L98" s="11"/>
      <c r="M98" s="3"/>
      <c r="N98" s="11"/>
      <c r="O98" s="74"/>
      <c r="P98" s="3"/>
      <c r="Q98" s="15"/>
    </row>
    <row r="99" spans="1:17" ht="20.100000000000001" customHeight="1">
      <c r="A99" s="328"/>
      <c r="B99" s="80"/>
      <c r="C99" s="18"/>
      <c r="D99" s="18"/>
      <c r="E99" s="10"/>
      <c r="F99" s="28"/>
      <c r="G99" s="11"/>
      <c r="H99" s="17"/>
      <c r="I99" s="11"/>
      <c r="J99" s="3"/>
      <c r="K99" s="2"/>
      <c r="L99" s="11"/>
      <c r="M99" s="3"/>
      <c r="N99" s="11"/>
      <c r="O99" s="74"/>
      <c r="P99" s="3"/>
      <c r="Q99" s="15"/>
    </row>
    <row r="100" spans="1:17" ht="15" customHeight="1">
      <c r="A100" s="328"/>
      <c r="B100" s="73"/>
      <c r="C100" s="62" t="s">
        <v>200</v>
      </c>
      <c r="D100" s="68"/>
      <c r="E100" s="69"/>
      <c r="F100" s="60" t="s">
        <v>128</v>
      </c>
      <c r="G100" s="308" t="s">
        <v>367</v>
      </c>
      <c r="H100" s="23"/>
      <c r="I100" s="27" t="s">
        <v>11</v>
      </c>
      <c r="J100" s="3"/>
      <c r="K100" s="27" t="s">
        <v>123</v>
      </c>
      <c r="L100" s="27" t="s">
        <v>130</v>
      </c>
      <c r="M100" s="3"/>
      <c r="N100" s="27" t="s">
        <v>132</v>
      </c>
      <c r="O100" s="74"/>
      <c r="P100" s="3"/>
      <c r="Q100" s="15"/>
    </row>
    <row r="101" spans="1:17" ht="15" customHeight="1">
      <c r="A101" s="328"/>
      <c r="B101" s="81"/>
      <c r="C101" s="306" t="s">
        <v>610</v>
      </c>
      <c r="D101" s="146"/>
      <c r="E101" s="59"/>
      <c r="F101" s="142">
        <v>1074</v>
      </c>
      <c r="G101" s="36"/>
      <c r="H101" s="23" t="s">
        <v>611</v>
      </c>
      <c r="I101" s="40" t="s">
        <v>727</v>
      </c>
      <c r="J101" s="3"/>
      <c r="K101" s="30"/>
      <c r="L101" s="150"/>
      <c r="M101" s="3"/>
      <c r="N101" s="151"/>
      <c r="O101" s="74"/>
      <c r="P101" s="3"/>
      <c r="Q101" s="15"/>
    </row>
    <row r="102" spans="1:17" ht="30" customHeight="1">
      <c r="A102" s="328"/>
      <c r="B102" s="80"/>
      <c r="C102" s="18"/>
      <c r="D102" s="18"/>
      <c r="E102" s="10"/>
      <c r="F102" s="28"/>
      <c r="G102" s="11"/>
      <c r="H102" s="17"/>
      <c r="I102" s="11"/>
      <c r="J102" s="3"/>
      <c r="K102" s="2"/>
      <c r="L102" s="11"/>
      <c r="M102" s="3"/>
      <c r="N102" s="11"/>
      <c r="O102" s="74"/>
      <c r="P102" s="3"/>
      <c r="Q102" s="15"/>
    </row>
    <row r="103" spans="1:17" ht="15" customHeight="1">
      <c r="A103" s="328"/>
      <c r="B103" s="73"/>
      <c r="C103" s="44" t="s">
        <v>201</v>
      </c>
      <c r="D103" s="45"/>
      <c r="E103" s="46"/>
      <c r="F103" s="60" t="s">
        <v>128</v>
      </c>
      <c r="G103" s="308" t="s">
        <v>367</v>
      </c>
      <c r="H103" s="23"/>
      <c r="I103" s="27" t="s">
        <v>11</v>
      </c>
      <c r="J103" s="3"/>
      <c r="K103" s="27" t="s">
        <v>123</v>
      </c>
      <c r="L103" s="27" t="s">
        <v>130</v>
      </c>
      <c r="M103" s="3"/>
      <c r="N103" s="27" t="s">
        <v>132</v>
      </c>
      <c r="O103" s="74"/>
      <c r="P103" s="3"/>
      <c r="Q103" s="15"/>
    </row>
    <row r="104" spans="1:17" ht="15" customHeight="1">
      <c r="A104" s="328"/>
      <c r="B104" s="75"/>
      <c r="C104" s="47" t="s">
        <v>72</v>
      </c>
      <c r="D104" s="48"/>
      <c r="E104" s="49"/>
      <c r="F104" s="37">
        <v>1075</v>
      </c>
      <c r="G104" s="36"/>
      <c r="H104" s="23" t="s">
        <v>74</v>
      </c>
      <c r="I104" s="40" t="s">
        <v>727</v>
      </c>
      <c r="J104" s="3"/>
      <c r="K104" s="30"/>
      <c r="L104" s="150"/>
      <c r="M104" s="3"/>
      <c r="N104" s="151"/>
      <c r="O104" s="74"/>
      <c r="P104" s="3"/>
      <c r="Q104" s="15"/>
    </row>
    <row r="105" spans="1:17" ht="15" customHeight="1">
      <c r="A105" s="328"/>
      <c r="B105" s="75"/>
      <c r="C105" s="100" t="s">
        <v>73</v>
      </c>
      <c r="D105" s="101"/>
      <c r="E105" s="49"/>
      <c r="F105" s="142">
        <v>1076</v>
      </c>
      <c r="G105" s="36"/>
      <c r="H105" s="23" t="s">
        <v>75</v>
      </c>
      <c r="I105" s="40" t="s">
        <v>727</v>
      </c>
      <c r="J105" s="3"/>
      <c r="K105" s="30"/>
      <c r="L105" s="150"/>
      <c r="M105" s="3"/>
      <c r="N105" s="151"/>
      <c r="O105" s="74"/>
      <c r="P105" s="3"/>
      <c r="Q105" s="15"/>
    </row>
    <row r="106" spans="1:17" ht="15" customHeight="1">
      <c r="A106" s="328"/>
      <c r="B106" s="75"/>
      <c r="C106" s="306" t="s">
        <v>612</v>
      </c>
      <c r="D106" s="307"/>
      <c r="E106" s="59"/>
      <c r="F106" s="142">
        <v>1077</v>
      </c>
      <c r="G106" s="38" t="s">
        <v>538</v>
      </c>
      <c r="H106" s="23" t="s">
        <v>613</v>
      </c>
      <c r="I106" s="3"/>
      <c r="J106" s="3"/>
      <c r="K106" s="3"/>
      <c r="L106" s="3"/>
      <c r="M106" s="3"/>
      <c r="N106" s="3"/>
      <c r="O106" s="74"/>
      <c r="P106" s="3"/>
      <c r="Q106" s="15"/>
    </row>
    <row r="107" spans="1:17" ht="20.100000000000001" customHeight="1">
      <c r="A107" s="328"/>
      <c r="B107" s="112"/>
      <c r="C107" s="113"/>
      <c r="D107" s="113"/>
      <c r="E107" s="105"/>
      <c r="F107" s="114"/>
      <c r="G107" s="105"/>
      <c r="H107" s="115"/>
      <c r="I107" s="105"/>
      <c r="J107" s="105"/>
      <c r="K107" s="105"/>
      <c r="L107" s="105"/>
      <c r="M107" s="105"/>
      <c r="N107" s="105"/>
      <c r="O107" s="116"/>
      <c r="P107" s="3"/>
      <c r="Q107" s="15"/>
    </row>
    <row r="108" spans="1:17" ht="20.100000000000001" customHeight="1">
      <c r="A108" s="328"/>
      <c r="B108" s="52" t="s">
        <v>76</v>
      </c>
      <c r="C108" s="53"/>
      <c r="D108" s="53"/>
      <c r="E108" s="53"/>
      <c r="F108" s="53"/>
      <c r="G108" s="53"/>
      <c r="H108" s="70"/>
      <c r="I108" s="53"/>
      <c r="J108" s="53"/>
      <c r="K108" s="53"/>
      <c r="L108" s="53"/>
      <c r="M108" s="53"/>
      <c r="N108" s="53"/>
      <c r="O108" s="54"/>
      <c r="P108" s="3"/>
      <c r="Q108" s="15"/>
    </row>
    <row r="109" spans="1:17" ht="20.100000000000001" customHeight="1">
      <c r="A109" s="328"/>
      <c r="B109" s="128"/>
      <c r="C109" s="129"/>
      <c r="D109" s="129"/>
      <c r="E109" s="130"/>
      <c r="F109" s="131"/>
      <c r="G109" s="132"/>
      <c r="H109" s="133"/>
      <c r="I109" s="132"/>
      <c r="J109" s="119"/>
      <c r="K109" s="134"/>
      <c r="L109" s="132"/>
      <c r="M109" s="119"/>
      <c r="N109" s="132"/>
      <c r="O109" s="122"/>
      <c r="P109" s="3"/>
      <c r="Q109" s="15"/>
    </row>
    <row r="110" spans="1:17" ht="15" customHeight="1">
      <c r="A110" s="328"/>
      <c r="B110" s="73"/>
      <c r="C110" s="44" t="s">
        <v>202</v>
      </c>
      <c r="D110" s="45"/>
      <c r="E110" s="55"/>
      <c r="F110" s="60" t="s">
        <v>128</v>
      </c>
      <c r="G110" s="308" t="s">
        <v>367</v>
      </c>
      <c r="H110" s="23"/>
      <c r="I110" s="27" t="s">
        <v>11</v>
      </c>
      <c r="J110" s="3"/>
      <c r="K110" s="27" t="s">
        <v>123</v>
      </c>
      <c r="L110" s="27" t="s">
        <v>130</v>
      </c>
      <c r="M110" s="3"/>
      <c r="N110" s="27" t="s">
        <v>132</v>
      </c>
      <c r="O110" s="74"/>
      <c r="P110" s="3"/>
      <c r="Q110" s="15"/>
    </row>
    <row r="111" spans="1:17" ht="15" customHeight="1">
      <c r="A111" s="328"/>
      <c r="B111" s="82"/>
      <c r="C111" s="47" t="s">
        <v>77</v>
      </c>
      <c r="D111" s="48"/>
      <c r="E111" s="49"/>
      <c r="F111" s="142">
        <v>1078</v>
      </c>
      <c r="G111" s="36"/>
      <c r="H111" s="23" t="s">
        <v>79</v>
      </c>
      <c r="I111" s="40" t="s">
        <v>727</v>
      </c>
      <c r="J111" s="3"/>
      <c r="K111" s="30"/>
      <c r="L111" s="150"/>
      <c r="M111" s="3"/>
      <c r="N111" s="151"/>
      <c r="O111" s="74"/>
      <c r="P111" s="3"/>
      <c r="Q111" s="15"/>
    </row>
    <row r="112" spans="1:17" ht="15" customHeight="1">
      <c r="A112" s="328"/>
      <c r="B112" s="82"/>
      <c r="C112" s="100" t="s">
        <v>78</v>
      </c>
      <c r="D112" s="101"/>
      <c r="E112" s="49"/>
      <c r="F112" s="142">
        <v>1079</v>
      </c>
      <c r="G112" s="36"/>
      <c r="H112" s="23" t="s">
        <v>80</v>
      </c>
      <c r="I112" s="40" t="s">
        <v>727</v>
      </c>
      <c r="J112" s="3"/>
      <c r="K112" s="30"/>
      <c r="L112" s="150"/>
      <c r="M112" s="3"/>
      <c r="N112" s="151"/>
      <c r="O112" s="74"/>
      <c r="P112" s="3"/>
      <c r="Q112" s="15"/>
    </row>
    <row r="113" spans="1:17" ht="15" customHeight="1">
      <c r="A113" s="328"/>
      <c r="B113" s="82"/>
      <c r="C113" s="306" t="s">
        <v>116</v>
      </c>
      <c r="D113" s="307"/>
      <c r="E113" s="59"/>
      <c r="F113" s="142">
        <v>1080</v>
      </c>
      <c r="G113" s="38" t="s">
        <v>538</v>
      </c>
      <c r="H113" s="23" t="s">
        <v>81</v>
      </c>
      <c r="I113" s="3"/>
      <c r="J113" s="3"/>
      <c r="K113" s="3"/>
      <c r="L113" s="3"/>
      <c r="M113" s="3"/>
      <c r="N113" s="3"/>
      <c r="O113" s="74"/>
      <c r="P113" s="3"/>
      <c r="Q113" s="15"/>
    </row>
    <row r="114" spans="1:17" ht="30" customHeight="1">
      <c r="A114" s="328"/>
      <c r="B114" s="80"/>
      <c r="C114" s="18"/>
      <c r="D114" s="18"/>
      <c r="E114" s="10"/>
      <c r="F114" s="28"/>
      <c r="G114" s="11"/>
      <c r="H114" s="17"/>
      <c r="I114" s="11"/>
      <c r="J114" s="3"/>
      <c r="K114" s="2"/>
      <c r="L114" s="11"/>
      <c r="M114" s="3"/>
      <c r="N114" s="11"/>
      <c r="O114" s="74"/>
      <c r="P114" s="3"/>
      <c r="Q114" s="15"/>
    </row>
    <row r="115" spans="1:17" ht="15" customHeight="1">
      <c r="A115" s="328"/>
      <c r="B115" s="73"/>
      <c r="C115" s="44" t="s">
        <v>203</v>
      </c>
      <c r="D115" s="45"/>
      <c r="E115" s="55"/>
      <c r="F115" s="60" t="s">
        <v>128</v>
      </c>
      <c r="G115" s="308" t="s">
        <v>367</v>
      </c>
      <c r="H115" s="23"/>
      <c r="I115" s="27" t="s">
        <v>11</v>
      </c>
      <c r="J115" s="3"/>
      <c r="K115" s="27" t="s">
        <v>123</v>
      </c>
      <c r="L115" s="27" t="s">
        <v>130</v>
      </c>
      <c r="M115" s="3"/>
      <c r="N115" s="27" t="s">
        <v>132</v>
      </c>
      <c r="O115" s="74"/>
      <c r="P115" s="3"/>
      <c r="Q115" s="15"/>
    </row>
    <row r="116" spans="1:17" ht="15" customHeight="1">
      <c r="A116" s="328"/>
      <c r="B116" s="75"/>
      <c r="C116" s="47" t="s">
        <v>82</v>
      </c>
      <c r="D116" s="48"/>
      <c r="E116" s="49"/>
      <c r="F116" s="142">
        <v>1081</v>
      </c>
      <c r="G116" s="149"/>
      <c r="H116" s="23" t="s">
        <v>86</v>
      </c>
      <c r="I116" s="40" t="s">
        <v>727</v>
      </c>
      <c r="J116" s="3"/>
      <c r="K116" s="30"/>
      <c r="L116" s="150"/>
      <c r="M116" s="3"/>
      <c r="N116" s="151"/>
      <c r="O116" s="74"/>
      <c r="P116" s="3"/>
      <c r="Q116" s="15"/>
    </row>
    <row r="117" spans="1:17" ht="15" customHeight="1">
      <c r="A117" s="328"/>
      <c r="B117" s="75"/>
      <c r="C117" s="47" t="s">
        <v>83</v>
      </c>
      <c r="D117" s="48"/>
      <c r="E117" s="49"/>
      <c r="F117" s="142">
        <v>1082</v>
      </c>
      <c r="G117" s="36"/>
      <c r="H117" s="23" t="s">
        <v>114</v>
      </c>
      <c r="I117" s="40" t="s">
        <v>727</v>
      </c>
      <c r="J117" s="3"/>
      <c r="K117" s="30"/>
      <c r="L117" s="150"/>
      <c r="M117" s="3"/>
      <c r="N117" s="151"/>
      <c r="O117" s="74"/>
      <c r="P117" s="3"/>
      <c r="Q117" s="15"/>
    </row>
    <row r="118" spans="1:17" ht="15" customHeight="1">
      <c r="A118" s="328"/>
      <c r="B118" s="75"/>
      <c r="C118" s="47" t="s">
        <v>84</v>
      </c>
      <c r="D118" s="48"/>
      <c r="E118" s="49"/>
      <c r="F118" s="142">
        <v>1083</v>
      </c>
      <c r="G118" s="36"/>
      <c r="H118" s="23" t="s">
        <v>87</v>
      </c>
      <c r="I118" s="40" t="s">
        <v>727</v>
      </c>
      <c r="J118" s="3"/>
      <c r="K118" s="30"/>
      <c r="L118" s="150"/>
      <c r="M118" s="3"/>
      <c r="N118" s="151"/>
      <c r="O118" s="74"/>
      <c r="P118" s="15"/>
      <c r="Q118" s="15"/>
    </row>
    <row r="119" spans="1:17" ht="15" customHeight="1">
      <c r="A119" s="328"/>
      <c r="B119" s="75"/>
      <c r="C119" s="100" t="s">
        <v>127</v>
      </c>
      <c r="D119" s="101"/>
      <c r="E119" s="49"/>
      <c r="F119" s="142">
        <v>1084</v>
      </c>
      <c r="G119" s="149"/>
      <c r="H119" s="23" t="s">
        <v>88</v>
      </c>
      <c r="I119" s="40" t="s">
        <v>727</v>
      </c>
      <c r="J119" s="3"/>
      <c r="K119" s="30"/>
      <c r="L119" s="150"/>
      <c r="M119" s="3"/>
      <c r="N119" s="151"/>
      <c r="O119" s="74"/>
      <c r="P119" s="15"/>
      <c r="Q119" s="15"/>
    </row>
    <row r="120" spans="1:17" ht="15" customHeight="1">
      <c r="A120" s="328"/>
      <c r="B120" s="75"/>
      <c r="C120" s="306" t="s">
        <v>614</v>
      </c>
      <c r="D120" s="307"/>
      <c r="E120" s="59"/>
      <c r="F120" s="142">
        <v>1085</v>
      </c>
      <c r="G120" s="38" t="s">
        <v>538</v>
      </c>
      <c r="H120" s="23" t="s">
        <v>615</v>
      </c>
      <c r="I120" s="3"/>
      <c r="J120" s="3"/>
      <c r="K120" s="3"/>
      <c r="L120" s="3"/>
      <c r="M120" s="3"/>
      <c r="N120" s="3"/>
      <c r="O120" s="74"/>
      <c r="P120" s="15"/>
      <c r="Q120" s="15"/>
    </row>
    <row r="121" spans="1:17" ht="30" customHeight="1">
      <c r="A121" s="328"/>
      <c r="B121" s="80"/>
      <c r="C121" s="18"/>
      <c r="D121" s="18"/>
      <c r="E121" s="10"/>
      <c r="F121" s="28"/>
      <c r="G121" s="11"/>
      <c r="H121" s="17"/>
      <c r="I121" s="11"/>
      <c r="J121" s="3"/>
      <c r="K121" s="2"/>
      <c r="L121" s="11"/>
      <c r="M121" s="3"/>
      <c r="N121" s="11"/>
      <c r="O121" s="74"/>
      <c r="P121" s="3"/>
      <c r="Q121" s="15"/>
    </row>
    <row r="122" spans="1:17" ht="15" customHeight="1">
      <c r="A122" s="328"/>
      <c r="B122" s="73"/>
      <c r="C122" s="44" t="s">
        <v>204</v>
      </c>
      <c r="D122" s="45"/>
      <c r="E122" s="46"/>
      <c r="F122" s="60" t="s">
        <v>128</v>
      </c>
      <c r="G122" s="308" t="s">
        <v>367</v>
      </c>
      <c r="H122" s="23"/>
      <c r="I122" s="27" t="s">
        <v>11</v>
      </c>
      <c r="J122" s="3"/>
      <c r="K122" s="27" t="s">
        <v>123</v>
      </c>
      <c r="L122" s="27" t="s">
        <v>130</v>
      </c>
      <c r="M122" s="3"/>
      <c r="N122" s="27" t="s">
        <v>132</v>
      </c>
      <c r="O122" s="74"/>
      <c r="P122" s="3"/>
      <c r="Q122" s="15"/>
    </row>
    <row r="123" spans="1:17" ht="15" customHeight="1">
      <c r="A123" s="328"/>
      <c r="B123" s="75"/>
      <c r="C123" s="306" t="s">
        <v>450</v>
      </c>
      <c r="D123" s="146"/>
      <c r="E123" s="59"/>
      <c r="F123" s="142">
        <v>1086</v>
      </c>
      <c r="G123" s="36"/>
      <c r="H123" s="23" t="s">
        <v>89</v>
      </c>
      <c r="I123" s="40" t="s">
        <v>727</v>
      </c>
      <c r="J123" s="3"/>
      <c r="K123" s="30"/>
      <c r="L123" s="150"/>
      <c r="M123" s="3"/>
      <c r="N123" s="151"/>
      <c r="O123" s="74"/>
      <c r="P123" s="15"/>
      <c r="Q123" s="15"/>
    </row>
    <row r="124" spans="1:17" ht="20.100000000000001" customHeight="1">
      <c r="A124" s="328"/>
      <c r="B124" s="112"/>
      <c r="C124" s="113"/>
      <c r="D124" s="113"/>
      <c r="E124" s="105"/>
      <c r="F124" s="114"/>
      <c r="G124" s="105"/>
      <c r="H124" s="115"/>
      <c r="I124" s="105"/>
      <c r="J124" s="105"/>
      <c r="K124" s="105"/>
      <c r="L124" s="105"/>
      <c r="M124" s="105"/>
      <c r="N124" s="105"/>
      <c r="O124" s="116"/>
      <c r="P124" s="3"/>
      <c r="Q124" s="15"/>
    </row>
    <row r="125" spans="1:17" ht="20.100000000000001" customHeight="1">
      <c r="A125" s="328"/>
      <c r="B125" s="52" t="s">
        <v>90</v>
      </c>
      <c r="C125" s="53"/>
      <c r="D125" s="53"/>
      <c r="E125" s="53"/>
      <c r="F125" s="53"/>
      <c r="G125" s="53"/>
      <c r="H125" s="70"/>
      <c r="I125" s="53"/>
      <c r="J125" s="53"/>
      <c r="K125" s="53"/>
      <c r="L125" s="53"/>
      <c r="M125" s="53"/>
      <c r="N125" s="53"/>
      <c r="O125" s="54"/>
      <c r="P125" s="15"/>
      <c r="Q125" s="15"/>
    </row>
    <row r="126" spans="1:17" ht="20.100000000000001" customHeight="1">
      <c r="A126" s="328"/>
      <c r="B126" s="128"/>
      <c r="C126" s="129"/>
      <c r="D126" s="129"/>
      <c r="E126" s="130"/>
      <c r="F126" s="131"/>
      <c r="G126" s="132"/>
      <c r="H126" s="133"/>
      <c r="I126" s="132"/>
      <c r="J126" s="119"/>
      <c r="K126" s="134"/>
      <c r="L126" s="132"/>
      <c r="M126" s="119"/>
      <c r="N126" s="132"/>
      <c r="O126" s="122"/>
      <c r="P126" s="3"/>
      <c r="Q126" s="15"/>
    </row>
    <row r="127" spans="1:17" ht="15" customHeight="1">
      <c r="A127" s="328"/>
      <c r="B127" s="73"/>
      <c r="C127" s="44" t="s">
        <v>205</v>
      </c>
      <c r="D127" s="45"/>
      <c r="E127" s="46"/>
      <c r="F127" s="60" t="s">
        <v>128</v>
      </c>
      <c r="G127" s="308" t="s">
        <v>367</v>
      </c>
      <c r="H127" s="23"/>
      <c r="I127" s="27" t="s">
        <v>11</v>
      </c>
      <c r="J127" s="3"/>
      <c r="K127" s="27" t="s">
        <v>123</v>
      </c>
      <c r="L127" s="27" t="s">
        <v>130</v>
      </c>
      <c r="M127" s="3"/>
      <c r="N127" s="27" t="s">
        <v>132</v>
      </c>
      <c r="O127" s="74"/>
      <c r="P127" s="3"/>
      <c r="Q127" s="15"/>
    </row>
    <row r="128" spans="1:17" ht="15" customHeight="1">
      <c r="A128" s="328"/>
      <c r="B128" s="75"/>
      <c r="C128" s="306" t="s">
        <v>219</v>
      </c>
      <c r="D128" s="146"/>
      <c r="E128" s="59"/>
      <c r="F128" s="142">
        <v>1087</v>
      </c>
      <c r="G128" s="36"/>
      <c r="H128" s="23" t="s">
        <v>616</v>
      </c>
      <c r="I128" s="40" t="s">
        <v>727</v>
      </c>
      <c r="J128" s="3"/>
      <c r="K128" s="30"/>
      <c r="L128" s="150"/>
      <c r="M128" s="3"/>
      <c r="N128" s="151"/>
      <c r="O128" s="74"/>
      <c r="P128" s="3"/>
      <c r="Q128" s="15"/>
    </row>
    <row r="129" spans="1:17" ht="30" customHeight="1">
      <c r="A129" s="328"/>
      <c r="B129" s="80"/>
      <c r="C129" s="18"/>
      <c r="D129" s="18"/>
      <c r="E129" s="10"/>
      <c r="F129" s="28"/>
      <c r="G129" s="11"/>
      <c r="H129" s="17"/>
      <c r="I129" s="11"/>
      <c r="J129" s="3"/>
      <c r="K129" s="2"/>
      <c r="L129" s="11"/>
      <c r="M129" s="3"/>
      <c r="N129" s="11"/>
      <c r="O129" s="74"/>
      <c r="P129" s="3"/>
      <c r="Q129" s="15"/>
    </row>
    <row r="130" spans="1:17" ht="15" customHeight="1">
      <c r="A130" s="328"/>
      <c r="B130" s="73"/>
      <c r="C130" s="44" t="s">
        <v>206</v>
      </c>
      <c r="D130" s="45"/>
      <c r="E130" s="46"/>
      <c r="F130" s="67" t="s">
        <v>128</v>
      </c>
      <c r="G130" s="308" t="s">
        <v>367</v>
      </c>
      <c r="H130" s="23"/>
      <c r="I130" s="27" t="s">
        <v>11</v>
      </c>
      <c r="J130" s="3"/>
      <c r="K130" s="27" t="s">
        <v>123</v>
      </c>
      <c r="L130" s="27" t="s">
        <v>130</v>
      </c>
      <c r="M130" s="3"/>
      <c r="N130" s="27" t="s">
        <v>132</v>
      </c>
      <c r="O130" s="74"/>
      <c r="P130" s="3"/>
      <c r="Q130" s="15"/>
    </row>
    <row r="131" spans="1:17" ht="15" customHeight="1">
      <c r="A131" s="328"/>
      <c r="B131" s="75"/>
      <c r="C131" s="47" t="s">
        <v>100</v>
      </c>
      <c r="D131" s="48"/>
      <c r="E131" s="49"/>
      <c r="F131" s="142">
        <v>1088</v>
      </c>
      <c r="G131" s="36"/>
      <c r="H131" s="23" t="s">
        <v>91</v>
      </c>
      <c r="I131" s="40" t="s">
        <v>727</v>
      </c>
      <c r="J131" s="3"/>
      <c r="K131" s="30"/>
      <c r="L131" s="150"/>
      <c r="M131" s="3"/>
      <c r="N131" s="151"/>
      <c r="O131" s="74"/>
      <c r="P131" s="15"/>
      <c r="Q131" s="15"/>
    </row>
    <row r="132" spans="1:17" ht="15" customHeight="1">
      <c r="A132" s="328"/>
      <c r="B132" s="75"/>
      <c r="C132" s="143" t="s">
        <v>113</v>
      </c>
      <c r="D132" s="51"/>
      <c r="E132" s="49"/>
      <c r="F132" s="142">
        <v>1089</v>
      </c>
      <c r="G132" s="36"/>
      <c r="H132" s="23" t="s">
        <v>93</v>
      </c>
      <c r="I132" s="40" t="s">
        <v>727</v>
      </c>
      <c r="J132" s="3"/>
      <c r="K132" s="30"/>
      <c r="L132" s="150"/>
      <c r="M132" s="3"/>
      <c r="N132" s="151"/>
      <c r="O132" s="74"/>
      <c r="P132" s="15"/>
      <c r="Q132" s="15"/>
    </row>
    <row r="133" spans="1:17" ht="15" customHeight="1">
      <c r="A133" s="328"/>
      <c r="B133" s="75"/>
      <c r="C133" s="47" t="s">
        <v>101</v>
      </c>
      <c r="D133" s="48"/>
      <c r="E133" s="49"/>
      <c r="F133" s="37">
        <v>1090</v>
      </c>
      <c r="G133" s="36"/>
      <c r="H133" s="23" t="s">
        <v>92</v>
      </c>
      <c r="I133" s="40" t="s">
        <v>727</v>
      </c>
      <c r="J133" s="3"/>
      <c r="K133" s="30"/>
      <c r="L133" s="150"/>
      <c r="M133" s="3"/>
      <c r="N133" s="151"/>
      <c r="O133" s="74"/>
      <c r="P133" s="15"/>
      <c r="Q133" s="15"/>
    </row>
    <row r="134" spans="1:17" ht="15" customHeight="1">
      <c r="A134" s="328"/>
      <c r="B134" s="75"/>
      <c r="C134" s="306" t="s">
        <v>617</v>
      </c>
      <c r="D134" s="307"/>
      <c r="E134" s="59"/>
      <c r="F134" s="142">
        <v>1091</v>
      </c>
      <c r="G134" s="38" t="s">
        <v>538</v>
      </c>
      <c r="H134" s="23" t="s">
        <v>618</v>
      </c>
      <c r="I134" s="3"/>
      <c r="J134" s="3"/>
      <c r="K134" s="3"/>
      <c r="L134" s="3"/>
      <c r="M134" s="3"/>
      <c r="N134" s="3"/>
      <c r="O134" s="74"/>
      <c r="P134" s="15"/>
      <c r="Q134" s="15"/>
    </row>
    <row r="135" spans="1:17" ht="20.100000000000001" customHeight="1">
      <c r="A135" s="328"/>
      <c r="B135" s="112"/>
      <c r="C135" s="113"/>
      <c r="D135" s="113"/>
      <c r="E135" s="105"/>
      <c r="F135" s="114"/>
      <c r="G135" s="105"/>
      <c r="H135" s="115"/>
      <c r="I135" s="105"/>
      <c r="J135" s="105"/>
      <c r="K135" s="105"/>
      <c r="L135" s="105"/>
      <c r="M135" s="105"/>
      <c r="N135" s="105"/>
      <c r="O135" s="116"/>
      <c r="P135" s="3"/>
      <c r="Q135" s="15"/>
    </row>
    <row r="136" spans="1:17" ht="20.100000000000001" customHeight="1">
      <c r="A136" s="328"/>
      <c r="B136" s="52" t="s">
        <v>151</v>
      </c>
      <c r="C136" s="53"/>
      <c r="D136" s="53"/>
      <c r="E136" s="53"/>
      <c r="F136" s="53"/>
      <c r="G136" s="53"/>
      <c r="H136" s="70"/>
      <c r="I136" s="53"/>
      <c r="J136" s="53"/>
      <c r="K136" s="53"/>
      <c r="L136" s="53"/>
      <c r="M136" s="53"/>
      <c r="N136" s="53"/>
      <c r="O136" s="54"/>
      <c r="P136" s="15"/>
      <c r="Q136" s="15"/>
    </row>
    <row r="137" spans="1:17" ht="20.100000000000001" customHeight="1">
      <c r="A137" s="328"/>
      <c r="B137" s="128"/>
      <c r="C137" s="129"/>
      <c r="D137" s="129"/>
      <c r="E137" s="130"/>
      <c r="F137" s="131"/>
      <c r="G137" s="132"/>
      <c r="H137" s="133"/>
      <c r="I137" s="132"/>
      <c r="J137" s="119"/>
      <c r="K137" s="134"/>
      <c r="L137" s="132"/>
      <c r="M137" s="119"/>
      <c r="N137" s="132"/>
      <c r="O137" s="122"/>
      <c r="P137" s="3"/>
      <c r="Q137" s="15"/>
    </row>
    <row r="138" spans="1:17" ht="15" customHeight="1">
      <c r="A138" s="328"/>
      <c r="B138" s="73"/>
      <c r="C138" s="44" t="s">
        <v>207</v>
      </c>
      <c r="D138" s="45"/>
      <c r="E138" s="46"/>
      <c r="F138" s="60" t="s">
        <v>128</v>
      </c>
      <c r="G138" s="308" t="s">
        <v>367</v>
      </c>
      <c r="H138" s="23"/>
      <c r="I138" s="27" t="s">
        <v>11</v>
      </c>
      <c r="J138" s="3"/>
      <c r="K138" s="27" t="s">
        <v>123</v>
      </c>
      <c r="L138" s="27" t="s">
        <v>130</v>
      </c>
      <c r="M138" s="3"/>
      <c r="N138" s="27" t="s">
        <v>132</v>
      </c>
      <c r="O138" s="74"/>
      <c r="P138" s="3"/>
      <c r="Q138" s="15"/>
    </row>
    <row r="139" spans="1:17" ht="15" customHeight="1">
      <c r="A139" s="328"/>
      <c r="B139" s="75"/>
      <c r="C139" s="47" t="s">
        <v>94</v>
      </c>
      <c r="D139" s="48"/>
      <c r="E139" s="49"/>
      <c r="F139" s="142">
        <v>1092</v>
      </c>
      <c r="G139" s="36"/>
      <c r="H139" s="23" t="s">
        <v>102</v>
      </c>
      <c r="I139" s="40" t="s">
        <v>727</v>
      </c>
      <c r="J139" s="3"/>
      <c r="K139" s="30"/>
      <c r="L139" s="150"/>
      <c r="M139" s="3"/>
      <c r="N139" s="151"/>
      <c r="O139" s="74"/>
      <c r="P139" s="15"/>
      <c r="Q139" s="15"/>
    </row>
    <row r="140" spans="1:17" ht="15" customHeight="1">
      <c r="A140" s="328"/>
      <c r="B140" s="75"/>
      <c r="C140" s="47" t="s">
        <v>95</v>
      </c>
      <c r="D140" s="48"/>
      <c r="E140" s="49"/>
      <c r="F140" s="142">
        <v>1093</v>
      </c>
      <c r="G140" s="36"/>
      <c r="H140" s="23" t="s">
        <v>103</v>
      </c>
      <c r="I140" s="40" t="s">
        <v>727</v>
      </c>
      <c r="J140" s="3"/>
      <c r="K140" s="30"/>
      <c r="L140" s="150"/>
      <c r="M140" s="3"/>
      <c r="N140" s="151"/>
      <c r="O140" s="74"/>
      <c r="P140" s="15"/>
      <c r="Q140" s="15"/>
    </row>
    <row r="141" spans="1:17" ht="15" customHeight="1">
      <c r="A141" s="328"/>
      <c r="B141" s="75"/>
      <c r="C141" s="47" t="s">
        <v>117</v>
      </c>
      <c r="D141" s="48"/>
      <c r="E141" s="49"/>
      <c r="F141" s="142">
        <v>1094</v>
      </c>
      <c r="G141" s="66" t="s">
        <v>538</v>
      </c>
      <c r="H141" s="23" t="s">
        <v>104</v>
      </c>
      <c r="I141" s="31"/>
      <c r="J141" s="3"/>
      <c r="K141" s="31"/>
      <c r="L141" s="31"/>
      <c r="M141" s="3"/>
      <c r="N141" s="31"/>
      <c r="O141" s="74"/>
      <c r="P141" s="15"/>
      <c r="Q141" s="15"/>
    </row>
    <row r="142" spans="1:17" ht="15" customHeight="1">
      <c r="A142" s="328"/>
      <c r="B142" s="75"/>
      <c r="C142" s="47" t="s">
        <v>221</v>
      </c>
      <c r="D142" s="48"/>
      <c r="E142" s="49"/>
      <c r="F142" s="142">
        <v>1095</v>
      </c>
      <c r="G142" s="149"/>
      <c r="H142" s="23" t="s">
        <v>105</v>
      </c>
      <c r="I142" s="40" t="s">
        <v>727</v>
      </c>
      <c r="J142" s="3"/>
      <c r="K142" s="30"/>
      <c r="L142" s="150"/>
      <c r="M142" s="3"/>
      <c r="N142" s="151"/>
      <c r="O142" s="74"/>
      <c r="P142" s="15"/>
      <c r="Q142" s="15"/>
    </row>
    <row r="143" spans="1:17" ht="15" customHeight="1">
      <c r="A143" s="328"/>
      <c r="B143" s="75"/>
      <c r="C143" s="47" t="s">
        <v>96</v>
      </c>
      <c r="D143" s="48"/>
      <c r="E143" s="49"/>
      <c r="F143" s="142">
        <v>1096</v>
      </c>
      <c r="G143" s="36"/>
      <c r="H143" s="23" t="s">
        <v>106</v>
      </c>
      <c r="I143" s="40" t="s">
        <v>727</v>
      </c>
      <c r="J143" s="3"/>
      <c r="K143" s="30"/>
      <c r="L143" s="150"/>
      <c r="M143" s="3"/>
      <c r="N143" s="151"/>
      <c r="O143" s="74"/>
      <c r="P143" s="15"/>
      <c r="Q143" s="15"/>
    </row>
    <row r="144" spans="1:17" ht="15" customHeight="1">
      <c r="A144" s="328"/>
      <c r="B144" s="75"/>
      <c r="C144" s="47" t="s">
        <v>222</v>
      </c>
      <c r="D144" s="48"/>
      <c r="E144" s="49"/>
      <c r="F144" s="142">
        <v>1097</v>
      </c>
      <c r="G144" s="36"/>
      <c r="H144" s="23" t="s">
        <v>107</v>
      </c>
      <c r="I144" s="40" t="s">
        <v>727</v>
      </c>
      <c r="J144" s="3"/>
      <c r="K144" s="30"/>
      <c r="L144" s="150"/>
      <c r="M144" s="3"/>
      <c r="N144" s="151"/>
      <c r="O144" s="74"/>
      <c r="P144" s="15"/>
      <c r="Q144" s="15"/>
    </row>
    <row r="145" spans="1:17" ht="15" customHeight="1">
      <c r="A145" s="328"/>
      <c r="B145" s="75"/>
      <c r="C145" s="47" t="s">
        <v>451</v>
      </c>
      <c r="D145" s="48"/>
      <c r="E145" s="49"/>
      <c r="F145" s="142">
        <v>1098</v>
      </c>
      <c r="G145" s="36"/>
      <c r="H145" s="23" t="s">
        <v>108</v>
      </c>
      <c r="I145" s="40" t="s">
        <v>727</v>
      </c>
      <c r="J145" s="3"/>
      <c r="K145" s="30"/>
      <c r="L145" s="150"/>
      <c r="M145" s="3"/>
      <c r="N145" s="151"/>
      <c r="O145" s="74"/>
      <c r="P145" s="15"/>
      <c r="Q145" s="15"/>
    </row>
    <row r="146" spans="1:17" ht="15" customHeight="1">
      <c r="A146" s="328"/>
      <c r="B146" s="75"/>
      <c r="C146" s="47" t="s">
        <v>97</v>
      </c>
      <c r="D146" s="48"/>
      <c r="E146" s="49"/>
      <c r="F146" s="142">
        <v>1099</v>
      </c>
      <c r="G146" s="36"/>
      <c r="H146" s="23" t="s">
        <v>109</v>
      </c>
      <c r="I146" s="40" t="s">
        <v>727</v>
      </c>
      <c r="J146" s="3"/>
      <c r="K146" s="30"/>
      <c r="L146" s="150"/>
      <c r="M146" s="3"/>
      <c r="N146" s="151"/>
      <c r="O146" s="74"/>
      <c r="P146" s="15"/>
      <c r="Q146" s="15"/>
    </row>
    <row r="147" spans="1:17" ht="15" customHeight="1">
      <c r="A147" s="328"/>
      <c r="B147" s="75"/>
      <c r="C147" s="47" t="s">
        <v>98</v>
      </c>
      <c r="D147" s="48"/>
      <c r="E147" s="49"/>
      <c r="F147" s="142">
        <v>1100</v>
      </c>
      <c r="G147" s="36"/>
      <c r="H147" s="23" t="s">
        <v>619</v>
      </c>
      <c r="I147" s="40" t="s">
        <v>727</v>
      </c>
      <c r="J147" s="3"/>
      <c r="K147" s="30"/>
      <c r="L147" s="150"/>
      <c r="M147" s="3"/>
      <c r="N147" s="151"/>
      <c r="O147" s="74"/>
      <c r="P147" s="15"/>
      <c r="Q147" s="15"/>
    </row>
    <row r="148" spans="1:17" ht="15" customHeight="1">
      <c r="A148" s="328"/>
      <c r="B148" s="75"/>
      <c r="C148" s="47" t="s">
        <v>620</v>
      </c>
      <c r="D148" s="48"/>
      <c r="E148" s="49"/>
      <c r="F148" s="142">
        <v>1101</v>
      </c>
      <c r="G148" s="36"/>
      <c r="H148" s="23" t="s">
        <v>621</v>
      </c>
      <c r="I148" s="40" t="s">
        <v>727</v>
      </c>
      <c r="J148" s="3"/>
      <c r="K148" s="30"/>
      <c r="L148" s="150"/>
      <c r="M148" s="3"/>
      <c r="N148" s="151"/>
      <c r="O148" s="74"/>
      <c r="P148" s="15"/>
      <c r="Q148" s="15"/>
    </row>
    <row r="149" spans="1:17" ht="15" customHeight="1">
      <c r="A149" s="328"/>
      <c r="B149" s="75"/>
      <c r="C149" s="16"/>
      <c r="D149" s="16"/>
      <c r="E149" s="16"/>
      <c r="F149" s="29"/>
      <c r="G149" s="308"/>
      <c r="H149" s="133"/>
      <c r="I149" s="23"/>
      <c r="J149" s="3"/>
      <c r="K149" s="134"/>
      <c r="L149" s="23"/>
      <c r="M149" s="3"/>
      <c r="N149" s="23"/>
      <c r="O149" s="74"/>
      <c r="P149" s="15"/>
      <c r="Q149" s="15"/>
    </row>
    <row r="150" spans="1:17" ht="15" customHeight="1">
      <c r="A150" s="328"/>
      <c r="B150" s="75"/>
      <c r="C150" s="16"/>
      <c r="D150" s="16"/>
      <c r="E150" s="16"/>
      <c r="F150" s="29"/>
      <c r="G150" s="308" t="s">
        <v>112</v>
      </c>
      <c r="H150" s="23"/>
      <c r="I150" s="27" t="s">
        <v>11</v>
      </c>
      <c r="J150" s="3"/>
      <c r="K150" s="27" t="s">
        <v>123</v>
      </c>
      <c r="L150" s="27" t="s">
        <v>130</v>
      </c>
      <c r="M150" s="3"/>
      <c r="N150" s="27" t="s">
        <v>132</v>
      </c>
      <c r="O150" s="74"/>
      <c r="P150" s="15"/>
      <c r="Q150" s="15"/>
    </row>
    <row r="151" spans="1:17" ht="15" customHeight="1">
      <c r="A151" s="328"/>
      <c r="B151" s="75"/>
      <c r="C151" s="47" t="s">
        <v>99</v>
      </c>
      <c r="D151" s="48"/>
      <c r="E151" s="65"/>
      <c r="F151" s="142">
        <v>1102</v>
      </c>
      <c r="G151" s="64"/>
      <c r="H151" s="337" t="s">
        <v>110</v>
      </c>
      <c r="I151" s="40" t="s">
        <v>727</v>
      </c>
      <c r="J151" s="3"/>
      <c r="K151" s="30"/>
      <c r="L151" s="150"/>
      <c r="M151" s="3"/>
      <c r="N151" s="151"/>
      <c r="O151" s="74"/>
      <c r="P151" s="15"/>
      <c r="Q151" s="15"/>
    </row>
    <row r="152" spans="1:17" ht="30" customHeight="1">
      <c r="A152" s="328"/>
      <c r="B152" s="80"/>
      <c r="C152" s="18"/>
      <c r="D152" s="18"/>
      <c r="E152" s="10"/>
      <c r="F152" s="28"/>
      <c r="G152" s="11"/>
      <c r="H152" s="17"/>
      <c r="I152" s="11"/>
      <c r="J152" s="3"/>
      <c r="K152" s="2"/>
      <c r="L152" s="11"/>
      <c r="M152" s="3"/>
      <c r="N152" s="11"/>
      <c r="O152" s="74"/>
      <c r="P152" s="3"/>
      <c r="Q152" s="15"/>
    </row>
    <row r="153" spans="1:17" ht="15" customHeight="1">
      <c r="A153" s="328"/>
      <c r="B153" s="73"/>
      <c r="C153" s="44" t="s">
        <v>208</v>
      </c>
      <c r="D153" s="45"/>
      <c r="E153" s="55"/>
      <c r="F153" s="60" t="s">
        <v>128</v>
      </c>
      <c r="G153" s="308" t="s">
        <v>367</v>
      </c>
      <c r="H153" s="23"/>
      <c r="I153" s="27" t="s">
        <v>11</v>
      </c>
      <c r="J153" s="3"/>
      <c r="K153" s="27" t="s">
        <v>123</v>
      </c>
      <c r="L153" s="27" t="s">
        <v>130</v>
      </c>
      <c r="M153" s="3"/>
      <c r="N153" s="27" t="s">
        <v>132</v>
      </c>
      <c r="O153" s="74"/>
      <c r="P153" s="3"/>
      <c r="Q153" s="15"/>
    </row>
    <row r="154" spans="1:17" ht="15" customHeight="1">
      <c r="A154" s="328"/>
      <c r="B154" s="73"/>
      <c r="C154" s="338" t="s">
        <v>622</v>
      </c>
      <c r="D154" s="48"/>
      <c r="E154" s="49"/>
      <c r="F154" s="142">
        <v>1107</v>
      </c>
      <c r="G154" s="36"/>
      <c r="H154" s="339" t="s">
        <v>623</v>
      </c>
      <c r="I154" s="40" t="s">
        <v>727</v>
      </c>
      <c r="J154" s="3"/>
      <c r="K154" s="30"/>
      <c r="L154" s="150"/>
      <c r="M154" s="3"/>
      <c r="N154" s="151"/>
      <c r="O154" s="74"/>
      <c r="P154" s="15"/>
      <c r="Q154" s="15"/>
    </row>
    <row r="155" spans="1:17" ht="15" customHeight="1">
      <c r="A155" s="328"/>
      <c r="B155" s="73"/>
      <c r="C155" s="338" t="s">
        <v>624</v>
      </c>
      <c r="D155" s="48"/>
      <c r="E155" s="49"/>
      <c r="F155" s="32"/>
      <c r="G155" s="31"/>
      <c r="H155" s="339"/>
      <c r="I155" s="31"/>
      <c r="J155" s="3"/>
      <c r="K155" s="31"/>
      <c r="L155" s="31"/>
      <c r="M155" s="25"/>
      <c r="N155" s="31"/>
      <c r="O155" s="74"/>
      <c r="P155" s="3"/>
      <c r="Q155" s="15"/>
    </row>
    <row r="156" spans="1:17" ht="15" customHeight="1">
      <c r="A156" s="328"/>
      <c r="B156" s="73"/>
      <c r="C156" s="340" t="s">
        <v>452</v>
      </c>
      <c r="D156" s="48"/>
      <c r="E156" s="49"/>
      <c r="F156" s="142">
        <v>1108</v>
      </c>
      <c r="G156" s="149"/>
      <c r="H156" s="339" t="s">
        <v>625</v>
      </c>
      <c r="I156" s="40" t="s">
        <v>727</v>
      </c>
      <c r="J156" s="3"/>
      <c r="K156" s="30"/>
      <c r="L156" s="150"/>
      <c r="M156" s="3"/>
      <c r="N156" s="151"/>
      <c r="O156" s="74"/>
      <c r="P156" s="15"/>
      <c r="Q156" s="15"/>
    </row>
    <row r="157" spans="1:17" ht="15" customHeight="1">
      <c r="A157" s="328"/>
      <c r="B157" s="75"/>
      <c r="C157" s="340" t="s">
        <v>453</v>
      </c>
      <c r="D157" s="48"/>
      <c r="E157" s="49"/>
      <c r="F157" s="142">
        <v>1109</v>
      </c>
      <c r="G157" s="149"/>
      <c r="H157" s="339" t="s">
        <v>626</v>
      </c>
      <c r="I157" s="40" t="s">
        <v>727</v>
      </c>
      <c r="J157" s="3"/>
      <c r="K157" s="30"/>
      <c r="L157" s="150"/>
      <c r="M157" s="3"/>
      <c r="N157" s="151"/>
      <c r="O157" s="74"/>
      <c r="P157" s="15"/>
      <c r="Q157" s="15"/>
    </row>
    <row r="158" spans="1:17" ht="15" customHeight="1">
      <c r="A158" s="328"/>
      <c r="B158" s="75"/>
      <c r="C158" s="340" t="s">
        <v>454</v>
      </c>
      <c r="D158" s="48"/>
      <c r="E158" s="49"/>
      <c r="F158" s="142">
        <v>1110</v>
      </c>
      <c r="G158" s="149"/>
      <c r="H158" s="339" t="s">
        <v>627</v>
      </c>
      <c r="I158" s="40" t="s">
        <v>727</v>
      </c>
      <c r="J158" s="3"/>
      <c r="K158" s="30"/>
      <c r="L158" s="150"/>
      <c r="M158" s="3"/>
      <c r="N158" s="151"/>
      <c r="O158" s="74"/>
      <c r="P158" s="15"/>
      <c r="Q158" s="15"/>
    </row>
    <row r="159" spans="1:17" ht="20.100000000000001" customHeight="1">
      <c r="A159" s="328"/>
      <c r="B159" s="123"/>
      <c r="C159" s="103"/>
      <c r="D159" s="103"/>
      <c r="E159" s="103"/>
      <c r="F159" s="124"/>
      <c r="G159" s="103"/>
      <c r="H159" s="135"/>
      <c r="I159" s="103"/>
      <c r="J159" s="105"/>
      <c r="K159" s="105"/>
      <c r="L159" s="103"/>
      <c r="M159" s="105"/>
      <c r="N159" s="103"/>
      <c r="O159" s="116"/>
      <c r="P159" s="15"/>
      <c r="Q159" s="15"/>
    </row>
    <row r="160" spans="1:17" ht="20.100000000000001" customHeight="1">
      <c r="A160" s="328"/>
      <c r="B160" s="52" t="s">
        <v>150</v>
      </c>
      <c r="C160" s="53"/>
      <c r="D160" s="53"/>
      <c r="E160" s="53"/>
      <c r="F160" s="53"/>
      <c r="G160" s="53"/>
      <c r="H160" s="70"/>
      <c r="I160" s="53"/>
      <c r="J160" s="53"/>
      <c r="K160" s="53"/>
      <c r="L160" s="53"/>
      <c r="M160" s="53"/>
      <c r="N160" s="53"/>
      <c r="O160" s="54"/>
      <c r="P160" s="15"/>
      <c r="Q160" s="15"/>
    </row>
    <row r="161" spans="1:17" ht="20.100000000000001" customHeight="1">
      <c r="A161" s="328"/>
      <c r="B161" s="128"/>
      <c r="C161" s="129"/>
      <c r="D161" s="129"/>
      <c r="E161" s="130"/>
      <c r="F161" s="131"/>
      <c r="G161" s="132"/>
      <c r="H161" s="133"/>
      <c r="I161" s="132"/>
      <c r="J161" s="119"/>
      <c r="K161" s="134"/>
      <c r="L161" s="132"/>
      <c r="M161" s="119"/>
      <c r="N161" s="132"/>
      <c r="O161" s="122"/>
      <c r="P161" s="3"/>
      <c r="Q161" s="15"/>
    </row>
    <row r="162" spans="1:17" ht="15" customHeight="1">
      <c r="A162" s="328"/>
      <c r="B162" s="73"/>
      <c r="C162" s="44" t="s">
        <v>209</v>
      </c>
      <c r="D162" s="45"/>
      <c r="E162" s="46"/>
      <c r="F162" s="60" t="s">
        <v>128</v>
      </c>
      <c r="G162" s="308" t="s">
        <v>367</v>
      </c>
      <c r="H162" s="23"/>
      <c r="I162" s="27" t="s">
        <v>11</v>
      </c>
      <c r="J162" s="3"/>
      <c r="K162" s="27" t="s">
        <v>123</v>
      </c>
      <c r="L162" s="27" t="s">
        <v>130</v>
      </c>
      <c r="M162" s="3"/>
      <c r="N162" s="27" t="s">
        <v>132</v>
      </c>
      <c r="O162" s="74"/>
      <c r="P162" s="3"/>
      <c r="Q162" s="15"/>
    </row>
    <row r="163" spans="1:17" ht="15" customHeight="1">
      <c r="A163" s="328"/>
      <c r="B163" s="75"/>
      <c r="C163" s="47" t="s">
        <v>455</v>
      </c>
      <c r="D163" s="48"/>
      <c r="E163" s="49"/>
      <c r="F163" s="142">
        <v>1202</v>
      </c>
      <c r="G163" s="149"/>
      <c r="H163" s="339" t="s">
        <v>152</v>
      </c>
      <c r="I163" s="40" t="s">
        <v>727</v>
      </c>
      <c r="J163" s="3"/>
      <c r="K163" s="30"/>
      <c r="L163" s="150"/>
      <c r="M163" s="3"/>
      <c r="N163" s="151"/>
      <c r="O163" s="74"/>
      <c r="P163" s="15"/>
      <c r="Q163" s="15"/>
    </row>
    <row r="164" spans="1:17" ht="15" customHeight="1">
      <c r="A164" s="328"/>
      <c r="B164" s="75"/>
      <c r="C164" s="47" t="s">
        <v>456</v>
      </c>
      <c r="D164" s="48"/>
      <c r="E164" s="49"/>
      <c r="F164" s="142">
        <v>1203</v>
      </c>
      <c r="G164" s="149"/>
      <c r="H164" s="339" t="s">
        <v>153</v>
      </c>
      <c r="I164" s="40" t="s">
        <v>727</v>
      </c>
      <c r="J164" s="3"/>
      <c r="K164" s="30"/>
      <c r="L164" s="150"/>
      <c r="M164" s="3"/>
      <c r="N164" s="151"/>
      <c r="O164" s="74"/>
      <c r="P164" s="15"/>
      <c r="Q164" s="15"/>
    </row>
    <row r="165" spans="1:17" ht="15" customHeight="1">
      <c r="A165" s="328"/>
      <c r="B165" s="75"/>
      <c r="C165" s="338" t="s">
        <v>550</v>
      </c>
      <c r="D165" s="341"/>
      <c r="E165" s="49"/>
      <c r="F165" s="142">
        <v>1260</v>
      </c>
      <c r="G165" s="149"/>
      <c r="H165" s="339" t="s">
        <v>154</v>
      </c>
      <c r="I165" s="40" t="s">
        <v>727</v>
      </c>
      <c r="J165" s="3"/>
      <c r="K165" s="30"/>
      <c r="L165" s="150"/>
      <c r="M165" s="3"/>
      <c r="N165" s="151"/>
      <c r="O165" s="74"/>
      <c r="P165" s="15"/>
      <c r="Q165" s="15"/>
    </row>
    <row r="166" spans="1:17" ht="15" customHeight="1">
      <c r="A166" s="328"/>
      <c r="B166" s="75"/>
      <c r="C166" s="338" t="s">
        <v>551</v>
      </c>
      <c r="D166" s="341"/>
      <c r="E166" s="49"/>
      <c r="F166" s="142">
        <v>1261</v>
      </c>
      <c r="G166" s="149"/>
      <c r="H166" s="339" t="s">
        <v>628</v>
      </c>
      <c r="I166" s="40" t="s">
        <v>727</v>
      </c>
      <c r="J166" s="3"/>
      <c r="K166" s="30"/>
      <c r="L166" s="150"/>
      <c r="M166" s="3"/>
      <c r="N166" s="151"/>
      <c r="O166" s="74"/>
      <c r="P166" s="15"/>
      <c r="Q166" s="15"/>
    </row>
    <row r="167" spans="1:17" ht="15" customHeight="1">
      <c r="A167" s="328"/>
      <c r="B167" s="75"/>
      <c r="C167" s="338" t="s">
        <v>552</v>
      </c>
      <c r="D167" s="341"/>
      <c r="E167" s="49"/>
      <c r="F167" s="142">
        <v>1262</v>
      </c>
      <c r="G167" s="149"/>
      <c r="H167" s="339" t="s">
        <v>629</v>
      </c>
      <c r="I167" s="40" t="s">
        <v>727</v>
      </c>
      <c r="J167" s="3"/>
      <c r="K167" s="30"/>
      <c r="L167" s="150"/>
      <c r="M167" s="3"/>
      <c r="N167" s="151"/>
      <c r="O167" s="74"/>
      <c r="P167" s="15"/>
      <c r="Q167" s="15"/>
    </row>
    <row r="168" spans="1:17" ht="15" customHeight="1">
      <c r="A168" s="328"/>
      <c r="B168" s="75"/>
      <c r="C168" s="338" t="s">
        <v>553</v>
      </c>
      <c r="D168" s="341"/>
      <c r="E168" s="49"/>
      <c r="F168" s="142">
        <v>1263</v>
      </c>
      <c r="G168" s="149"/>
      <c r="H168" s="339" t="s">
        <v>630</v>
      </c>
      <c r="I168" s="40" t="s">
        <v>727</v>
      </c>
      <c r="J168" s="3"/>
      <c r="K168" s="30"/>
      <c r="L168" s="150"/>
      <c r="M168" s="3"/>
      <c r="N168" s="151"/>
      <c r="O168" s="74"/>
      <c r="P168" s="15"/>
      <c r="Q168" s="15"/>
    </row>
    <row r="169" spans="1:17" ht="15" customHeight="1">
      <c r="A169" s="328"/>
      <c r="B169" s="75"/>
      <c r="C169" s="338" t="s">
        <v>631</v>
      </c>
      <c r="D169" s="341"/>
      <c r="E169" s="49"/>
      <c r="F169" s="142">
        <v>1117</v>
      </c>
      <c r="G169" s="149"/>
      <c r="H169" s="339" t="s">
        <v>632</v>
      </c>
      <c r="I169" s="40" t="s">
        <v>727</v>
      </c>
      <c r="J169" s="3"/>
      <c r="K169" s="30"/>
      <c r="L169" s="150"/>
      <c r="M169" s="3"/>
      <c r="N169" s="151"/>
      <c r="O169" s="74"/>
      <c r="P169" s="15"/>
      <c r="Q169" s="15"/>
    </row>
    <row r="170" spans="1:17" ht="15" customHeight="1">
      <c r="A170" s="328"/>
      <c r="B170" s="75"/>
      <c r="C170" s="338" t="s">
        <v>633</v>
      </c>
      <c r="D170" s="341"/>
      <c r="E170" s="49"/>
      <c r="F170" s="32"/>
      <c r="G170" s="31"/>
      <c r="H170" s="339"/>
      <c r="I170" s="31"/>
      <c r="J170" s="3"/>
      <c r="K170" s="31"/>
      <c r="L170" s="31"/>
      <c r="M170" s="25"/>
      <c r="N170" s="31"/>
      <c r="O170" s="74"/>
      <c r="P170" s="15"/>
      <c r="Q170" s="15"/>
    </row>
    <row r="171" spans="1:17" ht="15" customHeight="1">
      <c r="A171" s="328"/>
      <c r="B171" s="75"/>
      <c r="C171" s="340" t="s">
        <v>457</v>
      </c>
      <c r="D171" s="341"/>
      <c r="E171" s="49"/>
      <c r="F171" s="142">
        <v>1204</v>
      </c>
      <c r="G171" s="149"/>
      <c r="H171" s="339" t="s">
        <v>634</v>
      </c>
      <c r="I171" s="40" t="s">
        <v>727</v>
      </c>
      <c r="J171" s="3"/>
      <c r="K171" s="30"/>
      <c r="L171" s="150"/>
      <c r="M171" s="3"/>
      <c r="N171" s="151"/>
      <c r="O171" s="74"/>
      <c r="P171" s="15"/>
      <c r="Q171" s="15"/>
    </row>
    <row r="172" spans="1:17" ht="15" customHeight="1">
      <c r="A172" s="328"/>
      <c r="B172" s="75"/>
      <c r="C172" s="340" t="s">
        <v>458</v>
      </c>
      <c r="D172" s="341"/>
      <c r="E172" s="49"/>
      <c r="F172" s="142">
        <v>1205</v>
      </c>
      <c r="G172" s="309"/>
      <c r="H172" s="339" t="s">
        <v>635</v>
      </c>
      <c r="I172" s="40" t="s">
        <v>727</v>
      </c>
      <c r="J172" s="3"/>
      <c r="K172" s="30"/>
      <c r="L172" s="342"/>
      <c r="M172" s="3"/>
      <c r="N172" s="151"/>
      <c r="O172" s="74"/>
      <c r="P172" s="15"/>
      <c r="Q172" s="15"/>
    </row>
    <row r="173" spans="1:17" ht="15" customHeight="1">
      <c r="A173" s="328"/>
      <c r="B173" s="75"/>
      <c r="C173" s="340" t="s">
        <v>459</v>
      </c>
      <c r="D173" s="341"/>
      <c r="E173" s="49"/>
      <c r="F173" s="142">
        <v>1206</v>
      </c>
      <c r="G173" s="149"/>
      <c r="H173" s="339" t="s">
        <v>636</v>
      </c>
      <c r="I173" s="40" t="s">
        <v>727</v>
      </c>
      <c r="J173" s="3"/>
      <c r="K173" s="30"/>
      <c r="L173" s="150"/>
      <c r="M173" s="3"/>
      <c r="N173" s="151"/>
      <c r="O173" s="74"/>
      <c r="P173" s="15"/>
      <c r="Q173" s="15"/>
    </row>
    <row r="174" spans="1:17" ht="15" customHeight="1">
      <c r="A174" s="328"/>
      <c r="B174" s="75"/>
      <c r="C174" s="340" t="s">
        <v>460</v>
      </c>
      <c r="D174" s="341"/>
      <c r="E174" s="49"/>
      <c r="F174" s="142">
        <v>1207</v>
      </c>
      <c r="G174" s="149"/>
      <c r="H174" s="339" t="s">
        <v>637</v>
      </c>
      <c r="I174" s="40" t="s">
        <v>727</v>
      </c>
      <c r="J174" s="3"/>
      <c r="K174" s="30"/>
      <c r="L174" s="150"/>
      <c r="M174" s="3"/>
      <c r="N174" s="151"/>
      <c r="O174" s="74"/>
      <c r="P174" s="15"/>
      <c r="Q174" s="15"/>
    </row>
    <row r="175" spans="1:17" ht="15" customHeight="1">
      <c r="A175" s="328"/>
      <c r="B175" s="75"/>
      <c r="C175" s="340" t="s">
        <v>461</v>
      </c>
      <c r="D175" s="341"/>
      <c r="E175" s="49"/>
      <c r="F175" s="142">
        <v>1208</v>
      </c>
      <c r="G175" s="149"/>
      <c r="H175" s="339" t="s">
        <v>638</v>
      </c>
      <c r="I175" s="40" t="s">
        <v>727</v>
      </c>
      <c r="J175" s="3"/>
      <c r="K175" s="30"/>
      <c r="L175" s="150"/>
      <c r="M175" s="3"/>
      <c r="N175" s="151"/>
      <c r="O175" s="74"/>
      <c r="P175" s="15"/>
      <c r="Q175" s="15"/>
    </row>
    <row r="176" spans="1:17" ht="15" customHeight="1">
      <c r="A176" s="328"/>
      <c r="B176" s="75"/>
      <c r="C176" s="16"/>
      <c r="D176" s="16"/>
      <c r="E176" s="16"/>
      <c r="F176" s="29"/>
      <c r="G176" s="308"/>
      <c r="H176" s="133"/>
      <c r="I176" s="23"/>
      <c r="J176" s="3"/>
      <c r="K176" s="23"/>
      <c r="L176" s="11"/>
      <c r="M176" s="3"/>
      <c r="N176" s="23"/>
      <c r="O176" s="74"/>
      <c r="P176" s="15"/>
      <c r="Q176" s="15"/>
    </row>
    <row r="177" spans="1:17" ht="15" customHeight="1">
      <c r="A177" s="328"/>
      <c r="B177" s="75"/>
      <c r="C177" s="44" t="s">
        <v>210</v>
      </c>
      <c r="D177" s="45"/>
      <c r="E177" s="46"/>
      <c r="F177" s="60" t="s">
        <v>128</v>
      </c>
      <c r="G177" s="308" t="s">
        <v>367</v>
      </c>
      <c r="H177" s="23"/>
      <c r="I177" s="27" t="s">
        <v>11</v>
      </c>
      <c r="J177" s="3"/>
      <c r="K177" s="27" t="s">
        <v>123</v>
      </c>
      <c r="L177" s="27" t="s">
        <v>130</v>
      </c>
      <c r="M177" s="3"/>
      <c r="N177" s="27" t="s">
        <v>132</v>
      </c>
      <c r="O177" s="74"/>
      <c r="P177" s="15"/>
      <c r="Q177" s="15"/>
    </row>
    <row r="178" spans="1:17" ht="15" customHeight="1">
      <c r="A178" s="343"/>
      <c r="B178" s="331"/>
      <c r="C178" s="47" t="s">
        <v>555</v>
      </c>
      <c r="D178" s="48"/>
      <c r="E178" s="49"/>
      <c r="F178" s="142">
        <v>1209</v>
      </c>
      <c r="G178" s="31"/>
      <c r="H178" s="339" t="s">
        <v>159</v>
      </c>
      <c r="I178" s="40" t="s">
        <v>728</v>
      </c>
      <c r="J178" s="3"/>
      <c r="K178" s="30"/>
      <c r="L178" s="344"/>
      <c r="M178" s="3"/>
      <c r="N178" s="151"/>
      <c r="O178" s="74"/>
      <c r="P178" s="15"/>
      <c r="Q178" s="15"/>
    </row>
    <row r="179" spans="1:17" ht="15" customHeight="1">
      <c r="A179" s="343"/>
      <c r="B179" s="331"/>
      <c r="C179" s="47" t="s">
        <v>556</v>
      </c>
      <c r="D179" s="48"/>
      <c r="E179" s="49"/>
      <c r="F179" s="142">
        <v>1210</v>
      </c>
      <c r="G179" s="31"/>
      <c r="H179" s="339" t="s">
        <v>160</v>
      </c>
      <c r="I179" s="40" t="s">
        <v>728</v>
      </c>
      <c r="J179" s="3"/>
      <c r="K179" s="30"/>
      <c r="L179" s="344"/>
      <c r="M179" s="3"/>
      <c r="N179" s="151"/>
      <c r="O179" s="74"/>
      <c r="P179" s="15"/>
      <c r="Q179" s="15"/>
    </row>
    <row r="180" spans="1:17" ht="15" customHeight="1">
      <c r="A180" s="330"/>
      <c r="B180" s="331"/>
      <c r="C180" s="47" t="s">
        <v>557</v>
      </c>
      <c r="D180" s="48"/>
      <c r="E180" s="49"/>
      <c r="F180" s="142">
        <v>1042</v>
      </c>
      <c r="G180" s="149"/>
      <c r="H180" s="339" t="s">
        <v>161</v>
      </c>
      <c r="I180" s="40" t="s">
        <v>727</v>
      </c>
      <c r="J180" s="3"/>
      <c r="K180" s="30"/>
      <c r="L180" s="150"/>
      <c r="M180" s="3"/>
      <c r="N180" s="151"/>
      <c r="O180" s="74"/>
      <c r="P180" s="15"/>
      <c r="Q180" s="15"/>
    </row>
    <row r="181" spans="1:17" ht="15" customHeight="1">
      <c r="A181" s="330"/>
      <c r="B181" s="331"/>
      <c r="C181" s="47" t="s">
        <v>558</v>
      </c>
      <c r="D181" s="48"/>
      <c r="E181" s="49"/>
      <c r="F181" s="142">
        <v>1049</v>
      </c>
      <c r="G181" s="149"/>
      <c r="H181" s="339" t="s">
        <v>462</v>
      </c>
      <c r="I181" s="40" t="s">
        <v>727</v>
      </c>
      <c r="J181" s="3"/>
      <c r="K181" s="30"/>
      <c r="L181" s="150"/>
      <c r="M181" s="3"/>
      <c r="N181" s="151"/>
      <c r="O181" s="74"/>
      <c r="P181" s="15"/>
      <c r="Q181" s="15"/>
    </row>
    <row r="182" spans="1:17" ht="15" customHeight="1">
      <c r="A182" s="328"/>
      <c r="B182" s="75"/>
      <c r="C182" s="338" t="s">
        <v>559</v>
      </c>
      <c r="D182" s="341"/>
      <c r="E182" s="49"/>
      <c r="F182" s="142">
        <v>1215</v>
      </c>
      <c r="G182" s="38" t="s">
        <v>538</v>
      </c>
      <c r="H182" s="339" t="s">
        <v>463</v>
      </c>
      <c r="I182" s="40" t="s">
        <v>729</v>
      </c>
      <c r="J182" s="3"/>
      <c r="K182" s="30"/>
      <c r="L182" s="31"/>
      <c r="M182" s="25"/>
      <c r="N182" s="31"/>
      <c r="O182" s="74"/>
      <c r="P182" s="15"/>
      <c r="Q182" s="15"/>
    </row>
    <row r="183" spans="1:17" ht="15" customHeight="1">
      <c r="A183" s="328"/>
      <c r="B183" s="75"/>
      <c r="C183" s="340" t="s">
        <v>466</v>
      </c>
      <c r="D183" s="341"/>
      <c r="E183" s="49"/>
      <c r="F183" s="142">
        <v>1216</v>
      </c>
      <c r="G183" s="149"/>
      <c r="H183" s="339" t="s">
        <v>639</v>
      </c>
      <c r="I183" s="40" t="s">
        <v>727</v>
      </c>
      <c r="J183" s="3"/>
      <c r="K183" s="30"/>
      <c r="L183" s="150"/>
      <c r="M183" s="3"/>
      <c r="N183" s="151"/>
      <c r="O183" s="74"/>
      <c r="P183" s="15"/>
      <c r="Q183" s="15"/>
    </row>
    <row r="184" spans="1:17" ht="15" customHeight="1">
      <c r="A184" s="328"/>
      <c r="B184" s="75"/>
      <c r="C184" s="340" t="s">
        <v>467</v>
      </c>
      <c r="D184" s="341"/>
      <c r="E184" s="49"/>
      <c r="F184" s="142">
        <v>1217</v>
      </c>
      <c r="G184" s="149"/>
      <c r="H184" s="339" t="s">
        <v>640</v>
      </c>
      <c r="I184" s="40" t="s">
        <v>727</v>
      </c>
      <c r="J184" s="3"/>
      <c r="K184" s="30"/>
      <c r="L184" s="150"/>
      <c r="M184" s="3"/>
      <c r="N184" s="151"/>
      <c r="O184" s="74"/>
      <c r="P184" s="15"/>
      <c r="Q184" s="15"/>
    </row>
    <row r="185" spans="1:17" ht="15" customHeight="1">
      <c r="A185" s="328"/>
      <c r="B185" s="75"/>
      <c r="C185" s="340" t="s">
        <v>468</v>
      </c>
      <c r="D185" s="341"/>
      <c r="E185" s="49"/>
      <c r="F185" s="142">
        <v>1218</v>
      </c>
      <c r="G185" s="149"/>
      <c r="H185" s="339" t="s">
        <v>641</v>
      </c>
      <c r="I185" s="40" t="s">
        <v>727</v>
      </c>
      <c r="J185" s="3"/>
      <c r="K185" s="30"/>
      <c r="L185" s="150"/>
      <c r="M185" s="3"/>
      <c r="N185" s="151"/>
      <c r="O185" s="74"/>
      <c r="P185" s="15"/>
      <c r="Q185" s="15"/>
    </row>
    <row r="186" spans="1:17" ht="15" customHeight="1">
      <c r="A186" s="328"/>
      <c r="B186" s="75"/>
      <c r="C186" s="345" t="s">
        <v>560</v>
      </c>
      <c r="D186" s="340"/>
      <c r="E186" s="340"/>
      <c r="F186" s="142">
        <v>1264</v>
      </c>
      <c r="G186" s="149"/>
      <c r="H186" s="339" t="s">
        <v>642</v>
      </c>
      <c r="I186" s="40" t="s">
        <v>727</v>
      </c>
      <c r="J186" s="3"/>
      <c r="K186" s="30"/>
      <c r="L186" s="150"/>
      <c r="M186" s="3"/>
      <c r="N186" s="151"/>
      <c r="O186" s="74"/>
      <c r="P186" s="15"/>
      <c r="Q186" s="15"/>
    </row>
    <row r="187" spans="1:17" ht="15" customHeight="1">
      <c r="A187" s="328"/>
      <c r="B187" s="75"/>
      <c r="C187" s="345" t="s">
        <v>561</v>
      </c>
      <c r="D187" s="340"/>
      <c r="E187" s="340"/>
      <c r="F187" s="142">
        <v>1265</v>
      </c>
      <c r="G187" s="149"/>
      <c r="H187" s="339" t="s">
        <v>643</v>
      </c>
      <c r="I187" s="40" t="s">
        <v>727</v>
      </c>
      <c r="J187" s="3"/>
      <c r="K187" s="30"/>
      <c r="L187" s="150"/>
      <c r="M187" s="3"/>
      <c r="N187" s="151"/>
      <c r="O187" s="74"/>
      <c r="P187" s="15"/>
      <c r="Q187" s="15"/>
    </row>
    <row r="188" spans="1:17" ht="15" customHeight="1">
      <c r="A188" s="328"/>
      <c r="B188" s="75"/>
      <c r="C188" s="340" t="s">
        <v>469</v>
      </c>
      <c r="D188" s="341"/>
      <c r="E188" s="49"/>
      <c r="F188" s="142">
        <v>1219</v>
      </c>
      <c r="G188" s="149"/>
      <c r="H188" s="339" t="s">
        <v>644</v>
      </c>
      <c r="I188" s="40" t="s">
        <v>727</v>
      </c>
      <c r="J188" s="3"/>
      <c r="K188" s="30"/>
      <c r="L188" s="150"/>
      <c r="M188" s="3"/>
      <c r="N188" s="151"/>
      <c r="O188" s="74"/>
      <c r="P188" s="15"/>
      <c r="Q188" s="15"/>
    </row>
    <row r="189" spans="1:17" ht="15" customHeight="1">
      <c r="A189" s="328"/>
      <c r="B189" s="75"/>
      <c r="C189" s="340" t="s">
        <v>470</v>
      </c>
      <c r="D189" s="341"/>
      <c r="E189" s="49"/>
      <c r="F189" s="142">
        <v>1220</v>
      </c>
      <c r="G189" s="149"/>
      <c r="H189" s="339" t="s">
        <v>645</v>
      </c>
      <c r="I189" s="40" t="s">
        <v>727</v>
      </c>
      <c r="J189" s="3"/>
      <c r="K189" s="30"/>
      <c r="L189" s="150"/>
      <c r="M189" s="3"/>
      <c r="N189" s="151"/>
      <c r="O189" s="74"/>
      <c r="P189" s="15"/>
      <c r="Q189" s="15"/>
    </row>
    <row r="190" spans="1:17" ht="15" customHeight="1">
      <c r="A190" s="328"/>
      <c r="B190" s="75"/>
      <c r="C190" s="338" t="s">
        <v>562</v>
      </c>
      <c r="D190" s="341"/>
      <c r="E190" s="49"/>
      <c r="F190" s="142">
        <v>1221</v>
      </c>
      <c r="G190" s="38" t="s">
        <v>538</v>
      </c>
      <c r="H190" s="339" t="s">
        <v>464</v>
      </c>
      <c r="I190" s="40" t="s">
        <v>730</v>
      </c>
      <c r="J190" s="3"/>
      <c r="K190" s="30"/>
      <c r="L190" s="31"/>
      <c r="M190" s="25"/>
      <c r="N190" s="31"/>
      <c r="O190" s="74"/>
      <c r="P190" s="15"/>
      <c r="Q190" s="15"/>
    </row>
    <row r="191" spans="1:17" ht="15" customHeight="1">
      <c r="A191" s="328"/>
      <c r="B191" s="75"/>
      <c r="C191" s="340" t="s">
        <v>471</v>
      </c>
      <c r="D191" s="341"/>
      <c r="E191" s="49"/>
      <c r="F191" s="142">
        <v>1222</v>
      </c>
      <c r="G191" s="149"/>
      <c r="H191" s="339" t="s">
        <v>646</v>
      </c>
      <c r="I191" s="40" t="s">
        <v>727</v>
      </c>
      <c r="J191" s="3"/>
      <c r="K191" s="30"/>
      <c r="L191" s="150"/>
      <c r="M191" s="3"/>
      <c r="N191" s="151"/>
      <c r="O191" s="74"/>
      <c r="P191" s="15"/>
      <c r="Q191" s="15"/>
    </row>
    <row r="192" spans="1:17" ht="15" customHeight="1">
      <c r="A192" s="328"/>
      <c r="B192" s="75"/>
      <c r="C192" s="340" t="s">
        <v>472</v>
      </c>
      <c r="D192" s="341"/>
      <c r="E192" s="49"/>
      <c r="F192" s="142">
        <v>1223</v>
      </c>
      <c r="G192" s="149"/>
      <c r="H192" s="339" t="s">
        <v>647</v>
      </c>
      <c r="I192" s="40" t="s">
        <v>727</v>
      </c>
      <c r="J192" s="3"/>
      <c r="K192" s="30"/>
      <c r="L192" s="150"/>
      <c r="M192" s="3"/>
      <c r="N192" s="151"/>
      <c r="O192" s="74"/>
      <c r="P192" s="15"/>
      <c r="Q192" s="15"/>
    </row>
    <row r="193" spans="1:21" ht="15" customHeight="1">
      <c r="A193" s="328"/>
      <c r="B193" s="75"/>
      <c r="C193" s="340" t="s">
        <v>473</v>
      </c>
      <c r="D193" s="341"/>
      <c r="E193" s="49"/>
      <c r="F193" s="142">
        <v>1224</v>
      </c>
      <c r="G193" s="149"/>
      <c r="H193" s="339" t="s">
        <v>648</v>
      </c>
      <c r="I193" s="40" t="s">
        <v>727</v>
      </c>
      <c r="J193" s="3"/>
      <c r="K193" s="30"/>
      <c r="L193" s="150"/>
      <c r="M193" s="3"/>
      <c r="N193" s="151"/>
      <c r="O193" s="74"/>
      <c r="P193" s="15"/>
      <c r="Q193" s="15"/>
    </row>
    <row r="194" spans="1:21" ht="15" customHeight="1">
      <c r="A194" s="328"/>
      <c r="B194" s="75"/>
      <c r="C194" s="340" t="s">
        <v>474</v>
      </c>
      <c r="D194" s="341"/>
      <c r="E194" s="49"/>
      <c r="F194" s="142">
        <v>1225</v>
      </c>
      <c r="G194" s="149"/>
      <c r="H194" s="339" t="s">
        <v>649</v>
      </c>
      <c r="I194" s="40" t="s">
        <v>727</v>
      </c>
      <c r="J194" s="3"/>
      <c r="K194" s="30"/>
      <c r="L194" s="150"/>
      <c r="M194" s="3"/>
      <c r="N194" s="151"/>
      <c r="O194" s="74"/>
      <c r="P194" s="15"/>
      <c r="Q194" s="15"/>
    </row>
    <row r="195" spans="1:21" ht="15" customHeight="1">
      <c r="A195" s="328"/>
      <c r="B195" s="75"/>
      <c r="C195" s="338" t="s">
        <v>563</v>
      </c>
      <c r="D195" s="341"/>
      <c r="E195" s="49"/>
      <c r="F195" s="142">
        <v>1226</v>
      </c>
      <c r="G195" s="149"/>
      <c r="H195" s="339" t="s">
        <v>465</v>
      </c>
      <c r="I195" s="40" t="s">
        <v>727</v>
      </c>
      <c r="J195" s="3"/>
      <c r="K195" s="30"/>
      <c r="L195" s="150"/>
      <c r="M195" s="3"/>
      <c r="N195" s="151"/>
      <c r="O195" s="74"/>
      <c r="P195" s="15"/>
      <c r="Q195" s="15"/>
      <c r="T195" s="8"/>
      <c r="U195" s="8"/>
    </row>
    <row r="196" spans="1:21" ht="15" customHeight="1">
      <c r="A196" s="328"/>
      <c r="B196" s="75"/>
      <c r="C196" s="16"/>
      <c r="D196" s="16"/>
      <c r="E196" s="16"/>
      <c r="F196" s="29"/>
      <c r="G196" s="308"/>
      <c r="H196" s="133"/>
      <c r="I196" s="23"/>
      <c r="J196" s="3"/>
      <c r="K196" s="23"/>
      <c r="L196" s="11"/>
      <c r="M196" s="3"/>
      <c r="N196" s="23"/>
      <c r="O196" s="74"/>
      <c r="P196" s="15"/>
      <c r="Q196" s="15"/>
      <c r="T196" s="8"/>
      <c r="U196" s="8"/>
    </row>
    <row r="197" spans="1:21" ht="15" customHeight="1">
      <c r="A197" s="328"/>
      <c r="B197" s="80"/>
      <c r="C197" s="44" t="s">
        <v>211</v>
      </c>
      <c r="D197" s="45"/>
      <c r="E197" s="46"/>
      <c r="F197" s="43" t="s">
        <v>128</v>
      </c>
      <c r="G197" s="308" t="s">
        <v>367</v>
      </c>
      <c r="H197" s="3"/>
      <c r="I197" s="27" t="s">
        <v>11</v>
      </c>
      <c r="J197" s="3"/>
      <c r="K197" s="27" t="s">
        <v>123</v>
      </c>
      <c r="L197" s="27" t="s">
        <v>130</v>
      </c>
      <c r="M197" s="3"/>
      <c r="N197" s="27" t="s">
        <v>132</v>
      </c>
      <c r="O197" s="74"/>
      <c r="P197" s="3"/>
      <c r="Q197" s="15"/>
      <c r="T197" s="8"/>
      <c r="U197" s="8"/>
    </row>
    <row r="198" spans="1:21" ht="15" customHeight="1">
      <c r="A198" s="328"/>
      <c r="B198" s="80"/>
      <c r="C198" s="338" t="s">
        <v>227</v>
      </c>
      <c r="D198" s="48"/>
      <c r="E198" s="49"/>
      <c r="F198" s="31"/>
      <c r="G198" s="31"/>
      <c r="H198" s="346"/>
      <c r="I198" s="31"/>
      <c r="J198" s="3"/>
      <c r="K198" s="31"/>
      <c r="L198" s="31"/>
      <c r="M198" s="25"/>
      <c r="N198" s="31"/>
      <c r="O198" s="74"/>
      <c r="P198" s="3"/>
      <c r="Q198" s="15"/>
      <c r="T198" s="8"/>
      <c r="U198" s="8"/>
    </row>
    <row r="199" spans="1:21" ht="15" customHeight="1">
      <c r="A199" s="328"/>
      <c r="B199" s="75"/>
      <c r="C199" s="340" t="s">
        <v>475</v>
      </c>
      <c r="D199" s="48"/>
      <c r="E199" s="49"/>
      <c r="F199" s="142">
        <v>1121</v>
      </c>
      <c r="G199" s="149"/>
      <c r="H199" s="339" t="s">
        <v>162</v>
      </c>
      <c r="I199" s="40" t="s">
        <v>727</v>
      </c>
      <c r="J199" s="3"/>
      <c r="K199" s="30"/>
      <c r="L199" s="150"/>
      <c r="M199" s="3"/>
      <c r="N199" s="151"/>
      <c r="O199" s="74"/>
      <c r="P199" s="15"/>
      <c r="Q199" s="15"/>
    </row>
    <row r="200" spans="1:21" ht="15" customHeight="1">
      <c r="A200" s="328"/>
      <c r="B200" s="75"/>
      <c r="C200" s="340" t="s">
        <v>476</v>
      </c>
      <c r="D200" s="48"/>
      <c r="E200" s="49"/>
      <c r="F200" s="142">
        <v>1122</v>
      </c>
      <c r="G200" s="149"/>
      <c r="H200" s="339" t="s">
        <v>163</v>
      </c>
      <c r="I200" s="40" t="s">
        <v>727</v>
      </c>
      <c r="J200" s="3"/>
      <c r="K200" s="30"/>
      <c r="L200" s="150"/>
      <c r="M200" s="3"/>
      <c r="N200" s="151"/>
      <c r="O200" s="74"/>
      <c r="P200" s="15"/>
      <c r="Q200" s="15"/>
    </row>
    <row r="201" spans="1:21" ht="15" customHeight="1">
      <c r="A201" s="328"/>
      <c r="B201" s="75"/>
      <c r="C201" s="340" t="s">
        <v>477</v>
      </c>
      <c r="D201" s="48"/>
      <c r="E201" s="49"/>
      <c r="F201" s="142">
        <v>1123</v>
      </c>
      <c r="G201" s="149"/>
      <c r="H201" s="339" t="s">
        <v>164</v>
      </c>
      <c r="I201" s="40" t="s">
        <v>727</v>
      </c>
      <c r="J201" s="3"/>
      <c r="K201" s="30"/>
      <c r="L201" s="150"/>
      <c r="M201" s="3"/>
      <c r="N201" s="151"/>
      <c r="O201" s="74"/>
      <c r="P201" s="15"/>
      <c r="Q201" s="15"/>
    </row>
    <row r="202" spans="1:21" ht="15" customHeight="1">
      <c r="A202" s="328"/>
      <c r="B202" s="75"/>
      <c r="C202" s="340" t="s">
        <v>478</v>
      </c>
      <c r="D202" s="48"/>
      <c r="E202" s="49"/>
      <c r="F202" s="142">
        <v>1124</v>
      </c>
      <c r="G202" s="149"/>
      <c r="H202" s="339" t="s">
        <v>165</v>
      </c>
      <c r="I202" s="40" t="s">
        <v>727</v>
      </c>
      <c r="J202" s="3"/>
      <c r="K202" s="30"/>
      <c r="L202" s="150"/>
      <c r="M202" s="3"/>
      <c r="N202" s="151"/>
      <c r="O202" s="74"/>
      <c r="P202" s="15"/>
      <c r="Q202" s="15"/>
    </row>
    <row r="203" spans="1:21" ht="15" customHeight="1">
      <c r="A203" s="328"/>
      <c r="B203" s="75"/>
      <c r="C203" s="340" t="s">
        <v>479</v>
      </c>
      <c r="D203" s="48"/>
      <c r="E203" s="49"/>
      <c r="F203" s="142">
        <v>1125</v>
      </c>
      <c r="G203" s="149"/>
      <c r="H203" s="339" t="s">
        <v>166</v>
      </c>
      <c r="I203" s="40" t="s">
        <v>727</v>
      </c>
      <c r="J203" s="3"/>
      <c r="K203" s="30"/>
      <c r="L203" s="150"/>
      <c r="M203" s="3"/>
      <c r="N203" s="151"/>
      <c r="O203" s="74"/>
      <c r="P203" s="15"/>
      <c r="Q203" s="15"/>
    </row>
    <row r="204" spans="1:21" ht="15" customHeight="1">
      <c r="A204" s="328"/>
      <c r="B204" s="75"/>
      <c r="C204" s="340" t="s">
        <v>480</v>
      </c>
      <c r="D204" s="48"/>
      <c r="E204" s="49"/>
      <c r="F204" s="142">
        <v>1126</v>
      </c>
      <c r="G204" s="149"/>
      <c r="H204" s="339" t="s">
        <v>167</v>
      </c>
      <c r="I204" s="40" t="s">
        <v>727</v>
      </c>
      <c r="J204" s="3"/>
      <c r="K204" s="30"/>
      <c r="L204" s="150"/>
      <c r="M204" s="3"/>
      <c r="N204" s="151"/>
      <c r="O204" s="74"/>
      <c r="P204" s="15"/>
      <c r="Q204" s="15"/>
    </row>
    <row r="205" spans="1:21" ht="15" customHeight="1">
      <c r="A205" s="328"/>
      <c r="B205" s="75"/>
      <c r="C205" s="340" t="s">
        <v>481</v>
      </c>
      <c r="D205" s="48"/>
      <c r="E205" s="49"/>
      <c r="F205" s="142">
        <v>1127</v>
      </c>
      <c r="G205" s="149"/>
      <c r="H205" s="339" t="s">
        <v>168</v>
      </c>
      <c r="I205" s="40" t="s">
        <v>727</v>
      </c>
      <c r="J205" s="3"/>
      <c r="K205" s="30"/>
      <c r="L205" s="150"/>
      <c r="M205" s="3"/>
      <c r="N205" s="151"/>
      <c r="O205" s="74"/>
      <c r="P205" s="15"/>
      <c r="Q205" s="15"/>
    </row>
    <row r="206" spans="1:21" ht="15" customHeight="1">
      <c r="A206" s="328"/>
      <c r="B206" s="75"/>
      <c r="C206" s="340" t="s">
        <v>482</v>
      </c>
      <c r="D206" s="48"/>
      <c r="E206" s="49"/>
      <c r="F206" s="142">
        <v>1128</v>
      </c>
      <c r="G206" s="149"/>
      <c r="H206" s="339" t="s">
        <v>169</v>
      </c>
      <c r="I206" s="40" t="s">
        <v>727</v>
      </c>
      <c r="J206" s="3"/>
      <c r="K206" s="30"/>
      <c r="L206" s="150"/>
      <c r="M206" s="3"/>
      <c r="N206" s="151"/>
      <c r="O206" s="74"/>
      <c r="P206" s="15"/>
      <c r="Q206" s="15"/>
    </row>
    <row r="207" spans="1:21" ht="15" customHeight="1">
      <c r="A207" s="328"/>
      <c r="B207" s="75"/>
      <c r="C207" s="340" t="s">
        <v>483</v>
      </c>
      <c r="D207" s="48"/>
      <c r="E207" s="49"/>
      <c r="F207" s="142">
        <v>1129</v>
      </c>
      <c r="G207" s="149"/>
      <c r="H207" s="339" t="s">
        <v>170</v>
      </c>
      <c r="I207" s="40" t="s">
        <v>727</v>
      </c>
      <c r="J207" s="3"/>
      <c r="K207" s="30"/>
      <c r="L207" s="150"/>
      <c r="M207" s="3"/>
      <c r="N207" s="151"/>
      <c r="O207" s="74"/>
      <c r="P207" s="15"/>
      <c r="Q207" s="15"/>
    </row>
    <row r="208" spans="1:21" ht="15" customHeight="1">
      <c r="A208" s="328"/>
      <c r="B208" s="75"/>
      <c r="C208" s="340" t="s">
        <v>484</v>
      </c>
      <c r="D208" s="48"/>
      <c r="E208" s="49"/>
      <c r="F208" s="142">
        <v>1130</v>
      </c>
      <c r="G208" s="149"/>
      <c r="H208" s="339" t="s">
        <v>171</v>
      </c>
      <c r="I208" s="40" t="s">
        <v>727</v>
      </c>
      <c r="J208" s="3"/>
      <c r="K208" s="30"/>
      <c r="L208" s="150"/>
      <c r="M208" s="3"/>
      <c r="N208" s="151"/>
      <c r="O208" s="74"/>
      <c r="P208" s="15"/>
      <c r="Q208" s="15"/>
    </row>
    <row r="209" spans="1:17" ht="15" customHeight="1">
      <c r="A209" s="328"/>
      <c r="B209" s="75"/>
      <c r="C209" s="340" t="s">
        <v>485</v>
      </c>
      <c r="D209" s="48"/>
      <c r="E209" s="49"/>
      <c r="F209" s="142">
        <v>1131</v>
      </c>
      <c r="G209" s="149"/>
      <c r="H209" s="339" t="s">
        <v>172</v>
      </c>
      <c r="I209" s="40" t="s">
        <v>727</v>
      </c>
      <c r="J209" s="3"/>
      <c r="K209" s="30"/>
      <c r="L209" s="150"/>
      <c r="M209" s="3"/>
      <c r="N209" s="151"/>
      <c r="O209" s="74"/>
      <c r="P209" s="15"/>
      <c r="Q209" s="15"/>
    </row>
    <row r="210" spans="1:17" ht="15" customHeight="1">
      <c r="A210" s="328"/>
      <c r="B210" s="75"/>
      <c r="C210" s="340" t="s">
        <v>486</v>
      </c>
      <c r="D210" s="48"/>
      <c r="E210" s="49"/>
      <c r="F210" s="142">
        <v>1132</v>
      </c>
      <c r="G210" s="149"/>
      <c r="H210" s="339" t="s">
        <v>173</v>
      </c>
      <c r="I210" s="40" t="s">
        <v>727</v>
      </c>
      <c r="J210" s="3"/>
      <c r="K210" s="30"/>
      <c r="L210" s="150"/>
      <c r="M210" s="3"/>
      <c r="N210" s="151"/>
      <c r="O210" s="74"/>
      <c r="P210" s="15"/>
      <c r="Q210" s="15"/>
    </row>
    <row r="211" spans="1:17" ht="15" customHeight="1">
      <c r="A211" s="328"/>
      <c r="B211" s="75"/>
      <c r="C211" s="340" t="s">
        <v>487</v>
      </c>
      <c r="D211" s="48"/>
      <c r="E211" s="49"/>
      <c r="F211" s="142">
        <v>1133</v>
      </c>
      <c r="G211" s="149"/>
      <c r="H211" s="339" t="s">
        <v>174</v>
      </c>
      <c r="I211" s="40" t="s">
        <v>727</v>
      </c>
      <c r="J211" s="3"/>
      <c r="K211" s="30"/>
      <c r="L211" s="150"/>
      <c r="M211" s="3"/>
      <c r="N211" s="151"/>
      <c r="O211" s="74"/>
      <c r="P211" s="15"/>
      <c r="Q211" s="15"/>
    </row>
    <row r="212" spans="1:17" ht="15" customHeight="1">
      <c r="A212" s="328"/>
      <c r="B212" s="75"/>
      <c r="C212" s="340" t="s">
        <v>488</v>
      </c>
      <c r="D212" s="48"/>
      <c r="E212" s="49"/>
      <c r="F212" s="142">
        <v>1134</v>
      </c>
      <c r="G212" s="149"/>
      <c r="H212" s="339" t="s">
        <v>220</v>
      </c>
      <c r="I212" s="40" t="s">
        <v>727</v>
      </c>
      <c r="J212" s="3"/>
      <c r="K212" s="30"/>
      <c r="L212" s="150"/>
      <c r="M212" s="3"/>
      <c r="N212" s="151"/>
      <c r="O212" s="74"/>
      <c r="P212" s="15"/>
      <c r="Q212" s="15"/>
    </row>
    <row r="213" spans="1:17" ht="15" customHeight="1">
      <c r="A213" s="328"/>
      <c r="B213" s="75"/>
      <c r="C213" s="340" t="s">
        <v>489</v>
      </c>
      <c r="D213" s="48"/>
      <c r="E213" s="49"/>
      <c r="F213" s="142">
        <v>1135</v>
      </c>
      <c r="G213" s="149"/>
      <c r="H213" s="339" t="s">
        <v>212</v>
      </c>
      <c r="I213" s="40" t="s">
        <v>727</v>
      </c>
      <c r="J213" s="3"/>
      <c r="K213" s="30"/>
      <c r="L213" s="150"/>
      <c r="M213" s="3"/>
      <c r="N213" s="151"/>
      <c r="O213" s="74"/>
      <c r="P213" s="15"/>
      <c r="Q213" s="15"/>
    </row>
    <row r="214" spans="1:17" ht="15" customHeight="1">
      <c r="A214" s="330"/>
      <c r="B214" s="75"/>
      <c r="C214" s="338" t="s">
        <v>650</v>
      </c>
      <c r="D214" s="48"/>
      <c r="E214" s="49"/>
      <c r="F214" s="142">
        <v>1136</v>
      </c>
      <c r="G214" s="149"/>
      <c r="H214" s="339" t="s">
        <v>175</v>
      </c>
      <c r="I214" s="40" t="s">
        <v>727</v>
      </c>
      <c r="J214" s="3"/>
      <c r="K214" s="30"/>
      <c r="L214" s="150"/>
      <c r="M214" s="3"/>
      <c r="N214" s="151"/>
      <c r="O214" s="74"/>
      <c r="P214" s="15"/>
      <c r="Q214" s="15"/>
    </row>
    <row r="215" spans="1:17" ht="15" customHeight="1">
      <c r="A215" s="330"/>
      <c r="B215" s="75"/>
      <c r="C215" s="340" t="s">
        <v>564</v>
      </c>
      <c r="D215" s="48"/>
      <c r="E215" s="49"/>
      <c r="F215" s="142">
        <v>1266</v>
      </c>
      <c r="G215" s="149"/>
      <c r="H215" s="339" t="s">
        <v>651</v>
      </c>
      <c r="I215" s="40" t="s">
        <v>727</v>
      </c>
      <c r="J215" s="3"/>
      <c r="K215" s="30"/>
      <c r="L215" s="150"/>
      <c r="M215" s="3"/>
      <c r="N215" s="151"/>
      <c r="O215" s="74"/>
      <c r="P215" s="15"/>
      <c r="Q215" s="15"/>
    </row>
    <row r="216" spans="1:17" ht="15" customHeight="1">
      <c r="A216" s="330"/>
      <c r="B216" s="75"/>
      <c r="C216" s="347" t="s">
        <v>176</v>
      </c>
      <c r="D216" s="48"/>
      <c r="E216" s="49"/>
      <c r="F216" s="142">
        <v>1137</v>
      </c>
      <c r="G216" s="149"/>
      <c r="H216" s="339" t="s">
        <v>180</v>
      </c>
      <c r="I216" s="40" t="s">
        <v>727</v>
      </c>
      <c r="J216" s="3"/>
      <c r="K216" s="30"/>
      <c r="L216" s="150"/>
      <c r="M216" s="3"/>
      <c r="N216" s="151"/>
      <c r="O216" s="74"/>
      <c r="P216" s="15"/>
      <c r="Q216" s="15"/>
    </row>
    <row r="217" spans="1:17" ht="15" customHeight="1">
      <c r="A217" s="330"/>
      <c r="B217" s="75"/>
      <c r="C217" s="340" t="s">
        <v>565</v>
      </c>
      <c r="D217" s="48"/>
      <c r="E217" s="49"/>
      <c r="F217" s="142">
        <v>1267</v>
      </c>
      <c r="G217" s="149"/>
      <c r="H217" s="339" t="s">
        <v>652</v>
      </c>
      <c r="I217" s="40" t="s">
        <v>727</v>
      </c>
      <c r="J217" s="3"/>
      <c r="K217" s="30"/>
      <c r="L217" s="150"/>
      <c r="M217" s="3"/>
      <c r="N217" s="151"/>
      <c r="O217" s="74"/>
      <c r="P217" s="15"/>
      <c r="Q217" s="15"/>
    </row>
    <row r="218" spans="1:17" ht="15" customHeight="1">
      <c r="A218" s="330"/>
      <c r="B218" s="75"/>
      <c r="C218" s="347" t="s">
        <v>177</v>
      </c>
      <c r="D218" s="48"/>
      <c r="E218" s="49"/>
      <c r="F218" s="142">
        <v>1138</v>
      </c>
      <c r="G218" s="149"/>
      <c r="H218" s="339" t="s">
        <v>181</v>
      </c>
      <c r="I218" s="40" t="s">
        <v>727</v>
      </c>
      <c r="J218" s="3"/>
      <c r="K218" s="30"/>
      <c r="L218" s="150"/>
      <c r="M218" s="3"/>
      <c r="N218" s="151"/>
      <c r="O218" s="74"/>
      <c r="P218" s="15"/>
      <c r="Q218" s="15"/>
    </row>
    <row r="219" spans="1:17" ht="15" customHeight="1">
      <c r="A219" s="330"/>
      <c r="B219" s="75"/>
      <c r="C219" s="340" t="s">
        <v>566</v>
      </c>
      <c r="D219" s="48"/>
      <c r="E219" s="49"/>
      <c r="F219" s="142">
        <v>1268</v>
      </c>
      <c r="G219" s="149"/>
      <c r="H219" s="339" t="s">
        <v>653</v>
      </c>
      <c r="I219" s="40" t="s">
        <v>727</v>
      </c>
      <c r="J219" s="3"/>
      <c r="K219" s="30"/>
      <c r="L219" s="150"/>
      <c r="M219" s="3"/>
      <c r="N219" s="151"/>
      <c r="O219" s="74"/>
      <c r="P219" s="15"/>
      <c r="Q219" s="15"/>
    </row>
    <row r="220" spans="1:17" ht="15" customHeight="1">
      <c r="A220" s="330"/>
      <c r="B220" s="75"/>
      <c r="C220" s="347" t="s">
        <v>178</v>
      </c>
      <c r="D220" s="48"/>
      <c r="E220" s="49"/>
      <c r="F220" s="142">
        <v>1139</v>
      </c>
      <c r="G220" s="149"/>
      <c r="H220" s="339" t="s">
        <v>182</v>
      </c>
      <c r="I220" s="40" t="s">
        <v>727</v>
      </c>
      <c r="J220" s="3"/>
      <c r="K220" s="30"/>
      <c r="L220" s="150"/>
      <c r="M220" s="3"/>
      <c r="N220" s="151"/>
      <c r="O220" s="74"/>
      <c r="P220" s="15"/>
      <c r="Q220" s="15"/>
    </row>
    <row r="221" spans="1:17" ht="15" customHeight="1">
      <c r="A221" s="330"/>
      <c r="B221" s="75"/>
      <c r="C221" s="340" t="s">
        <v>567</v>
      </c>
      <c r="D221" s="48"/>
      <c r="E221" s="49"/>
      <c r="F221" s="142">
        <v>1269</v>
      </c>
      <c r="G221" s="149"/>
      <c r="H221" s="339" t="s">
        <v>654</v>
      </c>
      <c r="I221" s="40" t="s">
        <v>727</v>
      </c>
      <c r="J221" s="3"/>
      <c r="K221" s="30"/>
      <c r="L221" s="150"/>
      <c r="M221" s="3"/>
      <c r="N221" s="151"/>
      <c r="O221" s="74"/>
      <c r="P221" s="15"/>
      <c r="Q221" s="15"/>
    </row>
    <row r="222" spans="1:17" ht="15" customHeight="1">
      <c r="A222" s="330"/>
      <c r="B222" s="75"/>
      <c r="C222" s="347" t="s">
        <v>179</v>
      </c>
      <c r="D222" s="48"/>
      <c r="E222" s="49"/>
      <c r="F222" s="142">
        <v>1140</v>
      </c>
      <c r="G222" s="149"/>
      <c r="H222" s="339" t="s">
        <v>183</v>
      </c>
      <c r="I222" s="40" t="s">
        <v>727</v>
      </c>
      <c r="J222" s="3"/>
      <c r="K222" s="30"/>
      <c r="L222" s="150"/>
      <c r="M222" s="3"/>
      <c r="N222" s="151"/>
      <c r="O222" s="74"/>
      <c r="P222" s="15"/>
      <c r="Q222" s="15"/>
    </row>
    <row r="223" spans="1:17" ht="15" customHeight="1">
      <c r="A223" s="330"/>
      <c r="B223" s="75"/>
      <c r="C223" s="340" t="s">
        <v>568</v>
      </c>
      <c r="D223" s="48"/>
      <c r="E223" s="49"/>
      <c r="F223" s="142">
        <v>1270</v>
      </c>
      <c r="G223" s="149"/>
      <c r="H223" s="339" t="s">
        <v>655</v>
      </c>
      <c r="I223" s="40" t="s">
        <v>727</v>
      </c>
      <c r="J223" s="3"/>
      <c r="K223" s="30"/>
      <c r="L223" s="150"/>
      <c r="M223" s="3"/>
      <c r="N223" s="151"/>
      <c r="O223" s="74"/>
      <c r="P223" s="15"/>
      <c r="Q223" s="15"/>
    </row>
    <row r="224" spans="1:17" ht="15" customHeight="1">
      <c r="A224" s="330"/>
      <c r="B224" s="75"/>
      <c r="C224" s="338" t="s">
        <v>218</v>
      </c>
      <c r="D224" s="341"/>
      <c r="E224" s="49"/>
      <c r="F224" s="142">
        <v>1141</v>
      </c>
      <c r="G224" s="149"/>
      <c r="H224" s="339" t="s">
        <v>184</v>
      </c>
      <c r="I224" s="40" t="s">
        <v>727</v>
      </c>
      <c r="J224" s="3"/>
      <c r="K224" s="30"/>
      <c r="L224" s="150"/>
      <c r="M224" s="3"/>
      <c r="N224" s="151"/>
      <c r="O224" s="74"/>
      <c r="P224" s="15"/>
      <c r="Q224" s="15"/>
    </row>
    <row r="225" spans="1:17" ht="15" customHeight="1">
      <c r="A225" s="330"/>
      <c r="B225" s="75"/>
      <c r="C225" s="338" t="s">
        <v>213</v>
      </c>
      <c r="D225" s="341"/>
      <c r="E225" s="49"/>
      <c r="F225" s="142">
        <v>1142</v>
      </c>
      <c r="G225" s="149"/>
      <c r="H225" s="339" t="s">
        <v>185</v>
      </c>
      <c r="I225" s="40" t="s">
        <v>727</v>
      </c>
      <c r="J225" s="3"/>
      <c r="K225" s="30"/>
      <c r="L225" s="150"/>
      <c r="M225" s="3"/>
      <c r="N225" s="151"/>
      <c r="O225" s="74"/>
      <c r="P225" s="15"/>
      <c r="Q225" s="15"/>
    </row>
    <row r="226" spans="1:17" ht="15" customHeight="1">
      <c r="A226" s="330"/>
      <c r="B226" s="75"/>
      <c r="C226" s="338" t="s">
        <v>214</v>
      </c>
      <c r="D226" s="341"/>
      <c r="E226" s="49"/>
      <c r="F226" s="142">
        <v>1143</v>
      </c>
      <c r="G226" s="149"/>
      <c r="H226" s="339" t="s">
        <v>186</v>
      </c>
      <c r="I226" s="40" t="s">
        <v>727</v>
      </c>
      <c r="J226" s="3"/>
      <c r="K226" s="30"/>
      <c r="L226" s="150"/>
      <c r="M226" s="3"/>
      <c r="N226" s="151"/>
      <c r="O226" s="74"/>
      <c r="P226" s="15"/>
      <c r="Q226" s="15"/>
    </row>
    <row r="227" spans="1:17" ht="15" customHeight="1">
      <c r="A227" s="330"/>
      <c r="B227" s="75"/>
      <c r="C227" s="338" t="s">
        <v>215</v>
      </c>
      <c r="D227" s="341"/>
      <c r="E227" s="49"/>
      <c r="F227" s="142">
        <v>1144</v>
      </c>
      <c r="G227" s="149"/>
      <c r="H227" s="339" t="s">
        <v>155</v>
      </c>
      <c r="I227" s="40" t="s">
        <v>727</v>
      </c>
      <c r="J227" s="3"/>
      <c r="K227" s="30"/>
      <c r="L227" s="150"/>
      <c r="M227" s="3"/>
      <c r="N227" s="151"/>
      <c r="O227" s="74"/>
      <c r="P227" s="15"/>
      <c r="Q227" s="15"/>
    </row>
    <row r="228" spans="1:17" ht="15" customHeight="1">
      <c r="A228" s="330"/>
      <c r="B228" s="75"/>
      <c r="C228" s="338" t="s">
        <v>216</v>
      </c>
      <c r="D228" s="341"/>
      <c r="E228" s="49"/>
      <c r="F228" s="142">
        <v>1145</v>
      </c>
      <c r="G228" s="149"/>
      <c r="H228" s="339" t="s">
        <v>156</v>
      </c>
      <c r="I228" s="40" t="s">
        <v>727</v>
      </c>
      <c r="J228" s="3"/>
      <c r="K228" s="30"/>
      <c r="L228" s="150"/>
      <c r="M228" s="3"/>
      <c r="N228" s="151"/>
      <c r="O228" s="74"/>
      <c r="P228" s="15"/>
      <c r="Q228" s="15"/>
    </row>
    <row r="229" spans="1:17" ht="15" customHeight="1">
      <c r="A229" s="328"/>
      <c r="B229" s="75"/>
      <c r="C229" s="16"/>
      <c r="D229" s="16"/>
      <c r="E229" s="16"/>
      <c r="F229" s="29"/>
      <c r="G229" s="308"/>
      <c r="H229" s="133"/>
      <c r="I229" s="23"/>
      <c r="J229" s="3"/>
      <c r="K229" s="23"/>
      <c r="L229" s="11"/>
      <c r="M229" s="3"/>
      <c r="N229" s="23"/>
      <c r="O229" s="74"/>
      <c r="P229" s="15"/>
      <c r="Q229" s="15"/>
    </row>
    <row r="230" spans="1:17" ht="15" customHeight="1">
      <c r="A230" s="328"/>
      <c r="B230" s="75"/>
      <c r="C230" s="44" t="s">
        <v>490</v>
      </c>
      <c r="D230" s="45"/>
      <c r="E230" s="46"/>
      <c r="F230" s="60" t="s">
        <v>128</v>
      </c>
      <c r="G230" s="308" t="s">
        <v>367</v>
      </c>
      <c r="H230" s="23"/>
      <c r="I230" s="27" t="s">
        <v>11</v>
      </c>
      <c r="J230" s="3"/>
      <c r="K230" s="27" t="s">
        <v>123</v>
      </c>
      <c r="L230" s="27" t="s">
        <v>130</v>
      </c>
      <c r="M230" s="3"/>
      <c r="N230" s="27" t="s">
        <v>132</v>
      </c>
      <c r="O230" s="74"/>
      <c r="P230" s="15"/>
      <c r="Q230" s="15"/>
    </row>
    <row r="231" spans="1:17" ht="15" customHeight="1">
      <c r="A231" s="328"/>
      <c r="B231" s="75"/>
      <c r="C231" s="338" t="s">
        <v>491</v>
      </c>
      <c r="D231" s="341"/>
      <c r="E231" s="49"/>
      <c r="F231" s="142">
        <v>1227</v>
      </c>
      <c r="G231" s="149"/>
      <c r="H231" s="339" t="s">
        <v>188</v>
      </c>
      <c r="I231" s="40" t="s">
        <v>727</v>
      </c>
      <c r="J231" s="3"/>
      <c r="K231" s="30"/>
      <c r="L231" s="150"/>
      <c r="M231" s="3"/>
      <c r="N231" s="151"/>
      <c r="O231" s="74"/>
      <c r="P231" s="15"/>
      <c r="Q231" s="15"/>
    </row>
    <row r="232" spans="1:17" ht="15" customHeight="1">
      <c r="A232" s="328"/>
      <c r="B232" s="75"/>
      <c r="C232" s="338" t="s">
        <v>569</v>
      </c>
      <c r="D232" s="341"/>
      <c r="E232" s="49"/>
      <c r="F232" s="142">
        <v>1300</v>
      </c>
      <c r="G232" s="149"/>
      <c r="H232" s="339" t="s">
        <v>189</v>
      </c>
      <c r="I232" s="40" t="s">
        <v>727</v>
      </c>
      <c r="J232" s="3"/>
      <c r="K232" s="30"/>
      <c r="L232" s="150"/>
      <c r="M232" s="3"/>
      <c r="N232" s="151"/>
      <c r="O232" s="74"/>
      <c r="P232" s="15"/>
      <c r="Q232" s="15"/>
    </row>
    <row r="233" spans="1:17" ht="15" customHeight="1">
      <c r="A233" s="330"/>
      <c r="B233" s="75"/>
      <c r="C233" s="338" t="s">
        <v>570</v>
      </c>
      <c r="D233" s="341"/>
      <c r="E233" s="49"/>
      <c r="F233" s="142">
        <v>1271</v>
      </c>
      <c r="G233" s="149"/>
      <c r="H233" s="339" t="s">
        <v>656</v>
      </c>
      <c r="I233" s="40" t="s">
        <v>727</v>
      </c>
      <c r="J233" s="3"/>
      <c r="K233" s="30"/>
      <c r="L233" s="150"/>
      <c r="M233" s="3"/>
      <c r="N233" s="151"/>
      <c r="O233" s="74"/>
      <c r="P233" s="15"/>
      <c r="Q233" s="15"/>
    </row>
    <row r="234" spans="1:17" ht="15" customHeight="1">
      <c r="A234" s="330"/>
      <c r="B234" s="75"/>
      <c r="C234" s="347" t="s">
        <v>571</v>
      </c>
      <c r="D234" s="348"/>
      <c r="E234" s="49"/>
      <c r="F234" s="142">
        <v>1272</v>
      </c>
      <c r="G234" s="149"/>
      <c r="H234" s="339" t="s">
        <v>657</v>
      </c>
      <c r="I234" s="40" t="s">
        <v>727</v>
      </c>
      <c r="J234" s="3"/>
      <c r="K234" s="30"/>
      <c r="L234" s="150"/>
      <c r="M234" s="3"/>
      <c r="N234" s="151"/>
      <c r="O234" s="74"/>
      <c r="P234" s="15"/>
      <c r="Q234" s="15"/>
    </row>
    <row r="235" spans="1:17">
      <c r="A235" s="328"/>
      <c r="B235" s="75"/>
      <c r="C235" s="338" t="s">
        <v>572</v>
      </c>
      <c r="D235" s="341"/>
      <c r="E235" s="49"/>
      <c r="F235" s="142">
        <v>1273</v>
      </c>
      <c r="G235" s="149"/>
      <c r="H235" s="339" t="s">
        <v>658</v>
      </c>
      <c r="I235" s="40" t="s">
        <v>727</v>
      </c>
      <c r="J235" s="3"/>
      <c r="K235" s="30"/>
      <c r="L235" s="150"/>
      <c r="M235" s="3"/>
      <c r="N235" s="151"/>
      <c r="O235" s="74"/>
      <c r="P235" s="15"/>
      <c r="Q235" s="15"/>
    </row>
    <row r="236" spans="1:17">
      <c r="A236" s="328"/>
      <c r="B236" s="75"/>
      <c r="C236" s="338" t="s">
        <v>573</v>
      </c>
      <c r="D236" s="341"/>
      <c r="E236" s="49"/>
      <c r="F236" s="142">
        <v>1274</v>
      </c>
      <c r="G236" s="149"/>
      <c r="H236" s="339" t="s">
        <v>659</v>
      </c>
      <c r="I236" s="40" t="s">
        <v>727</v>
      </c>
      <c r="J236" s="3"/>
      <c r="K236" s="30"/>
      <c r="L236" s="150"/>
      <c r="M236" s="3"/>
      <c r="N236" s="151"/>
      <c r="O236" s="74"/>
      <c r="P236" s="15"/>
      <c r="Q236" s="15"/>
    </row>
    <row r="237" spans="1:17">
      <c r="A237" s="328"/>
      <c r="B237" s="75"/>
      <c r="C237" s="338" t="s">
        <v>574</v>
      </c>
      <c r="D237" s="341"/>
      <c r="E237" s="49"/>
      <c r="F237" s="142">
        <v>1275</v>
      </c>
      <c r="G237" s="149"/>
      <c r="H237" s="339" t="s">
        <v>660</v>
      </c>
      <c r="I237" s="40" t="s">
        <v>727</v>
      </c>
      <c r="J237" s="3"/>
      <c r="K237" s="30"/>
      <c r="L237" s="150"/>
      <c r="M237" s="3"/>
      <c r="N237" s="151"/>
      <c r="O237" s="74"/>
      <c r="P237" s="15"/>
      <c r="Q237" s="15"/>
    </row>
    <row r="238" spans="1:17">
      <c r="A238" s="328"/>
      <c r="B238" s="75"/>
      <c r="C238" s="340" t="s">
        <v>575</v>
      </c>
      <c r="D238" s="341"/>
      <c r="E238" s="49"/>
      <c r="F238" s="142">
        <v>1276</v>
      </c>
      <c r="G238" s="149"/>
      <c r="H238" s="339" t="s">
        <v>661</v>
      </c>
      <c r="I238" s="40" t="s">
        <v>727</v>
      </c>
      <c r="J238" s="3"/>
      <c r="K238" s="30"/>
      <c r="L238" s="150"/>
      <c r="M238" s="3"/>
      <c r="N238" s="151"/>
      <c r="O238" s="74"/>
      <c r="P238" s="15"/>
      <c r="Q238" s="15"/>
    </row>
    <row r="239" spans="1:17">
      <c r="A239" s="328"/>
      <c r="B239" s="75"/>
      <c r="C239" s="340" t="s">
        <v>576</v>
      </c>
      <c r="D239" s="341"/>
      <c r="E239" s="49"/>
      <c r="F239" s="142">
        <v>1277</v>
      </c>
      <c r="G239" s="149"/>
      <c r="H239" s="339" t="s">
        <v>662</v>
      </c>
      <c r="I239" s="40" t="s">
        <v>727</v>
      </c>
      <c r="J239" s="3"/>
      <c r="K239" s="30"/>
      <c r="L239" s="150"/>
      <c r="M239" s="3"/>
      <c r="N239" s="151"/>
      <c r="O239" s="74"/>
      <c r="P239" s="15"/>
      <c r="Q239" s="15"/>
    </row>
    <row r="240" spans="1:17" ht="15" customHeight="1">
      <c r="A240" s="328"/>
      <c r="B240" s="75"/>
      <c r="C240" s="338" t="s">
        <v>663</v>
      </c>
      <c r="D240" s="341"/>
      <c r="E240" s="49"/>
      <c r="F240" s="142">
        <v>1229</v>
      </c>
      <c r="G240" s="149"/>
      <c r="H240" s="349" t="s">
        <v>664</v>
      </c>
      <c r="I240" s="40" t="s">
        <v>727</v>
      </c>
      <c r="J240" s="3"/>
      <c r="K240" s="30"/>
      <c r="L240" s="150"/>
      <c r="M240" s="3"/>
      <c r="N240" s="151"/>
      <c r="O240" s="74"/>
      <c r="P240" s="15"/>
      <c r="Q240" s="15"/>
    </row>
    <row r="241" spans="1:17" ht="15" customHeight="1">
      <c r="A241" s="328"/>
      <c r="B241" s="75"/>
      <c r="C241" s="340" t="s">
        <v>577</v>
      </c>
      <c r="D241" s="341"/>
      <c r="E241" s="49"/>
      <c r="F241" s="142">
        <v>1278</v>
      </c>
      <c r="G241" s="149"/>
      <c r="H241" s="339" t="s">
        <v>665</v>
      </c>
      <c r="I241" s="40" t="s">
        <v>727</v>
      </c>
      <c r="J241" s="3"/>
      <c r="K241" s="30"/>
      <c r="L241" s="150"/>
      <c r="M241" s="3"/>
      <c r="N241" s="151"/>
      <c r="O241" s="74"/>
      <c r="P241" s="15"/>
      <c r="Q241" s="15"/>
    </row>
    <row r="242" spans="1:17" ht="15" customHeight="1">
      <c r="A242" s="328"/>
      <c r="B242" s="75"/>
      <c r="C242" s="16"/>
      <c r="D242" s="16"/>
      <c r="E242" s="16"/>
      <c r="F242" s="29"/>
      <c r="G242" s="308"/>
      <c r="H242" s="133"/>
      <c r="I242" s="23"/>
      <c r="J242" s="3"/>
      <c r="K242" s="23"/>
      <c r="L242" s="11"/>
      <c r="M242" s="3"/>
      <c r="N242" s="23"/>
      <c r="O242" s="74"/>
      <c r="P242" s="15"/>
      <c r="Q242" s="15"/>
    </row>
    <row r="243" spans="1:17" ht="15" customHeight="1">
      <c r="A243" s="328"/>
      <c r="B243" s="75"/>
      <c r="C243" s="44" t="s">
        <v>492</v>
      </c>
      <c r="D243" s="45"/>
      <c r="E243" s="46"/>
      <c r="F243" s="60" t="s">
        <v>128</v>
      </c>
      <c r="G243" s="308" t="s">
        <v>367</v>
      </c>
      <c r="H243" s="23"/>
      <c r="I243" s="27" t="s">
        <v>11</v>
      </c>
      <c r="J243" s="3"/>
      <c r="K243" s="27" t="s">
        <v>123</v>
      </c>
      <c r="L243" s="27" t="s">
        <v>130</v>
      </c>
      <c r="M243" s="3"/>
      <c r="N243" s="27" t="s">
        <v>132</v>
      </c>
      <c r="O243" s="74"/>
      <c r="P243" s="15"/>
      <c r="Q243" s="15"/>
    </row>
    <row r="244" spans="1:17" ht="15" customHeight="1">
      <c r="A244" s="328"/>
      <c r="B244" s="75"/>
      <c r="C244" s="338" t="s">
        <v>187</v>
      </c>
      <c r="D244" s="48"/>
      <c r="E244" s="49"/>
      <c r="F244" s="142">
        <v>1146</v>
      </c>
      <c r="G244" s="149"/>
      <c r="H244" s="339" t="s">
        <v>157</v>
      </c>
      <c r="I244" s="40" t="s">
        <v>727</v>
      </c>
      <c r="J244" s="3"/>
      <c r="K244" s="30"/>
      <c r="L244" s="150"/>
      <c r="M244" s="3"/>
      <c r="N244" s="151"/>
      <c r="O244" s="74"/>
      <c r="P244" s="15"/>
      <c r="Q244" s="15"/>
    </row>
    <row r="245" spans="1:17" ht="15" customHeight="1">
      <c r="A245" s="328"/>
      <c r="B245" s="75"/>
      <c r="C245" s="338" t="s">
        <v>493</v>
      </c>
      <c r="D245" s="48"/>
      <c r="E245" s="49"/>
      <c r="F245" s="142">
        <v>1148</v>
      </c>
      <c r="G245" s="149"/>
      <c r="H245" s="339" t="s">
        <v>158</v>
      </c>
      <c r="I245" s="40" t="s">
        <v>727</v>
      </c>
      <c r="J245" s="3"/>
      <c r="K245" s="30"/>
      <c r="L245" s="150"/>
      <c r="M245" s="3"/>
      <c r="N245" s="151"/>
      <c r="O245" s="74"/>
      <c r="P245" s="15"/>
      <c r="Q245" s="15"/>
    </row>
    <row r="246" spans="1:17" ht="15" customHeight="1">
      <c r="A246" s="328"/>
      <c r="B246" s="75"/>
      <c r="C246" s="340" t="s">
        <v>494</v>
      </c>
      <c r="D246" s="48"/>
      <c r="E246" s="49"/>
      <c r="F246" s="142">
        <v>1149</v>
      </c>
      <c r="G246" s="149"/>
      <c r="H246" s="339" t="s">
        <v>495</v>
      </c>
      <c r="I246" s="40" t="s">
        <v>727</v>
      </c>
      <c r="J246" s="3"/>
      <c r="K246" s="30"/>
      <c r="L246" s="150"/>
      <c r="M246" s="3"/>
      <c r="N246" s="151"/>
      <c r="O246" s="74"/>
      <c r="P246" s="15"/>
      <c r="Q246" s="15"/>
    </row>
    <row r="247" spans="1:17" ht="15" customHeight="1">
      <c r="A247" s="328"/>
      <c r="B247" s="75"/>
      <c r="C247" s="338" t="s">
        <v>578</v>
      </c>
      <c r="D247" s="350"/>
      <c r="E247" s="351"/>
      <c r="F247" s="142">
        <v>1279</v>
      </c>
      <c r="G247" s="149"/>
      <c r="H247" s="339" t="s">
        <v>666</v>
      </c>
      <c r="I247" s="40" t="s">
        <v>727</v>
      </c>
      <c r="J247" s="3"/>
      <c r="K247" s="30"/>
      <c r="L247" s="150"/>
      <c r="M247" s="3"/>
      <c r="N247" s="151"/>
      <c r="O247" s="74"/>
      <c r="P247" s="15"/>
      <c r="Q247" s="15"/>
    </row>
    <row r="248" spans="1:17" ht="15" customHeight="1">
      <c r="A248" s="328"/>
      <c r="B248" s="75"/>
      <c r="C248" s="338" t="s">
        <v>579</v>
      </c>
      <c r="D248" s="350"/>
      <c r="E248" s="351"/>
      <c r="F248" s="142">
        <v>1280</v>
      </c>
      <c r="G248" s="149"/>
      <c r="H248" s="339" t="s">
        <v>667</v>
      </c>
      <c r="I248" s="40" t="s">
        <v>727</v>
      </c>
      <c r="J248" s="3"/>
      <c r="K248" s="30"/>
      <c r="L248" s="150"/>
      <c r="M248" s="3"/>
      <c r="N248" s="151"/>
      <c r="O248" s="74"/>
      <c r="P248" s="3"/>
      <c r="Q248" s="15"/>
    </row>
    <row r="249" spans="1:17" ht="15" customHeight="1">
      <c r="A249" s="328"/>
      <c r="B249" s="75"/>
      <c r="C249" s="338" t="s">
        <v>580</v>
      </c>
      <c r="D249" s="350"/>
      <c r="E249" s="351"/>
      <c r="F249" s="142">
        <v>1281</v>
      </c>
      <c r="G249" s="149"/>
      <c r="H249" s="339" t="s">
        <v>668</v>
      </c>
      <c r="I249" s="40" t="s">
        <v>727</v>
      </c>
      <c r="J249" s="3"/>
      <c r="K249" s="30"/>
      <c r="L249" s="150"/>
      <c r="M249" s="3"/>
      <c r="N249" s="151"/>
      <c r="O249" s="74"/>
      <c r="P249" s="3"/>
      <c r="Q249" s="15"/>
    </row>
    <row r="250" spans="1:17" ht="15" customHeight="1">
      <c r="A250" s="328"/>
      <c r="B250" s="75"/>
      <c r="C250" s="338" t="s">
        <v>581</v>
      </c>
      <c r="D250" s="350"/>
      <c r="E250" s="351"/>
      <c r="F250" s="142">
        <v>1282</v>
      </c>
      <c r="G250" s="149"/>
      <c r="H250" s="339" t="s">
        <v>669</v>
      </c>
      <c r="I250" s="40" t="s">
        <v>727</v>
      </c>
      <c r="J250" s="3"/>
      <c r="K250" s="30"/>
      <c r="L250" s="150"/>
      <c r="M250" s="3"/>
      <c r="N250" s="151"/>
      <c r="O250" s="74"/>
      <c r="P250" s="3"/>
      <c r="Q250" s="15"/>
    </row>
    <row r="251" spans="1:17" ht="15" customHeight="1">
      <c r="A251" s="328"/>
      <c r="B251" s="75"/>
      <c r="C251" s="340" t="s">
        <v>582</v>
      </c>
      <c r="D251" s="350"/>
      <c r="E251" s="351"/>
      <c r="F251" s="142">
        <v>1283</v>
      </c>
      <c r="G251" s="149"/>
      <c r="H251" s="339" t="s">
        <v>670</v>
      </c>
      <c r="I251" s="40" t="s">
        <v>727</v>
      </c>
      <c r="J251" s="3"/>
      <c r="K251" s="30"/>
      <c r="L251" s="150"/>
      <c r="M251" s="3"/>
      <c r="N251" s="151"/>
      <c r="O251" s="74"/>
      <c r="P251" s="3"/>
      <c r="Q251" s="15"/>
    </row>
    <row r="252" spans="1:17" ht="15" customHeight="1">
      <c r="A252" s="328"/>
      <c r="B252" s="75"/>
      <c r="C252" s="338" t="s">
        <v>583</v>
      </c>
      <c r="D252" s="350"/>
      <c r="E252" s="351"/>
      <c r="F252" s="142">
        <v>1284</v>
      </c>
      <c r="G252" s="149"/>
      <c r="H252" s="339" t="s">
        <v>671</v>
      </c>
      <c r="I252" s="40" t="s">
        <v>727</v>
      </c>
      <c r="J252" s="3"/>
      <c r="K252" s="30"/>
      <c r="L252" s="150"/>
      <c r="M252" s="3"/>
      <c r="N252" s="151"/>
      <c r="O252" s="74"/>
      <c r="P252" s="15"/>
      <c r="Q252" s="15"/>
    </row>
    <row r="253" spans="1:17" ht="15" customHeight="1">
      <c r="A253" s="328"/>
      <c r="B253" s="75"/>
      <c r="C253" s="338" t="s">
        <v>584</v>
      </c>
      <c r="D253" s="350"/>
      <c r="E253" s="351"/>
      <c r="F253" s="142">
        <v>1285</v>
      </c>
      <c r="G253" s="149"/>
      <c r="H253" s="339" t="s">
        <v>672</v>
      </c>
      <c r="I253" s="40" t="s">
        <v>727</v>
      </c>
      <c r="J253" s="3"/>
      <c r="K253" s="30"/>
      <c r="L253" s="150"/>
      <c r="M253" s="3"/>
      <c r="N253" s="151"/>
      <c r="O253" s="74"/>
      <c r="P253" s="3"/>
      <c r="Q253" s="15"/>
    </row>
    <row r="254" spans="1:17" ht="15" customHeight="1">
      <c r="A254" s="328"/>
      <c r="B254" s="75"/>
      <c r="C254" s="340" t="s">
        <v>585</v>
      </c>
      <c r="D254" s="350"/>
      <c r="E254" s="351"/>
      <c r="F254" s="142">
        <v>1286</v>
      </c>
      <c r="G254" s="149"/>
      <c r="H254" s="339" t="s">
        <v>673</v>
      </c>
      <c r="I254" s="40" t="s">
        <v>727</v>
      </c>
      <c r="J254" s="3"/>
      <c r="K254" s="30"/>
      <c r="L254" s="150"/>
      <c r="M254" s="3"/>
      <c r="N254" s="151"/>
      <c r="O254" s="74"/>
      <c r="P254" s="3"/>
      <c r="Q254" s="15"/>
    </row>
    <row r="255" spans="1:17" ht="15" customHeight="1">
      <c r="A255" s="328"/>
      <c r="B255" s="75"/>
      <c r="C255" s="338" t="s">
        <v>586</v>
      </c>
      <c r="D255" s="350"/>
      <c r="E255" s="351"/>
      <c r="F255" s="142">
        <v>1287</v>
      </c>
      <c r="G255" s="149"/>
      <c r="H255" s="339" t="s">
        <v>674</v>
      </c>
      <c r="I255" s="40" t="s">
        <v>727</v>
      </c>
      <c r="J255" s="3"/>
      <c r="K255" s="30"/>
      <c r="L255" s="150"/>
      <c r="M255" s="3"/>
      <c r="N255" s="151"/>
      <c r="O255" s="74"/>
      <c r="P255" s="3"/>
      <c r="Q255" s="15"/>
    </row>
    <row r="256" spans="1:17" ht="15" customHeight="1">
      <c r="A256" s="328"/>
      <c r="B256" s="75"/>
      <c r="C256" s="338" t="s">
        <v>587</v>
      </c>
      <c r="D256" s="350"/>
      <c r="E256" s="351"/>
      <c r="F256" s="142">
        <v>1288</v>
      </c>
      <c r="G256" s="149"/>
      <c r="H256" s="339" t="s">
        <v>675</v>
      </c>
      <c r="I256" s="40" t="s">
        <v>727</v>
      </c>
      <c r="J256" s="3"/>
      <c r="K256" s="30"/>
      <c r="L256" s="150"/>
      <c r="M256" s="3"/>
      <c r="N256" s="151"/>
      <c r="O256" s="74"/>
      <c r="P256" s="3"/>
      <c r="Q256" s="15"/>
    </row>
    <row r="257" spans="1:17" ht="15" customHeight="1">
      <c r="A257" s="328"/>
      <c r="B257" s="75"/>
      <c r="C257" s="338" t="s">
        <v>588</v>
      </c>
      <c r="D257" s="350"/>
      <c r="E257" s="351"/>
      <c r="F257" s="142">
        <v>1289</v>
      </c>
      <c r="G257" s="149"/>
      <c r="H257" s="339" t="s">
        <v>676</v>
      </c>
      <c r="I257" s="40" t="s">
        <v>727</v>
      </c>
      <c r="J257" s="3"/>
      <c r="K257" s="30"/>
      <c r="L257" s="150"/>
      <c r="M257" s="3"/>
      <c r="N257" s="151"/>
      <c r="O257" s="74"/>
      <c r="P257" s="3"/>
      <c r="Q257" s="15"/>
    </row>
    <row r="258" spans="1:17" ht="15" customHeight="1">
      <c r="A258" s="328"/>
      <c r="B258" s="75"/>
      <c r="C258" s="338" t="s">
        <v>589</v>
      </c>
      <c r="D258" s="350"/>
      <c r="E258" s="351"/>
      <c r="F258" s="142">
        <v>1290</v>
      </c>
      <c r="G258" s="149"/>
      <c r="H258" s="339" t="s">
        <v>677</v>
      </c>
      <c r="I258" s="40" t="s">
        <v>727</v>
      </c>
      <c r="J258" s="3"/>
      <c r="K258" s="30"/>
      <c r="L258" s="150"/>
      <c r="M258" s="3"/>
      <c r="N258" s="151"/>
      <c r="O258" s="74"/>
      <c r="P258" s="3"/>
      <c r="Q258" s="15"/>
    </row>
    <row r="259" spans="1:17" ht="15" customHeight="1">
      <c r="A259" s="328"/>
      <c r="B259" s="75"/>
      <c r="C259" s="340" t="s">
        <v>590</v>
      </c>
      <c r="D259" s="350"/>
      <c r="E259" s="351"/>
      <c r="F259" s="142">
        <v>1291</v>
      </c>
      <c r="G259" s="149"/>
      <c r="H259" s="339" t="s">
        <v>678</v>
      </c>
      <c r="I259" s="40" t="s">
        <v>727</v>
      </c>
      <c r="J259" s="3"/>
      <c r="K259" s="30"/>
      <c r="L259" s="150"/>
      <c r="M259" s="3"/>
      <c r="N259" s="151"/>
      <c r="O259" s="74"/>
      <c r="P259" s="3"/>
      <c r="Q259" s="15"/>
    </row>
    <row r="260" spans="1:17" ht="15" customHeight="1">
      <c r="A260" s="328"/>
      <c r="B260" s="75"/>
      <c r="C260" s="338" t="s">
        <v>591</v>
      </c>
      <c r="D260" s="350"/>
      <c r="E260" s="351"/>
      <c r="F260" s="142">
        <v>1292</v>
      </c>
      <c r="G260" s="149"/>
      <c r="H260" s="339" t="s">
        <v>679</v>
      </c>
      <c r="I260" s="40" t="s">
        <v>727</v>
      </c>
      <c r="J260" s="3"/>
      <c r="K260" s="30"/>
      <c r="L260" s="150"/>
      <c r="M260" s="3"/>
      <c r="N260" s="151"/>
      <c r="O260" s="74"/>
      <c r="P260" s="3"/>
      <c r="Q260" s="15"/>
    </row>
    <row r="261" spans="1:17" ht="15" customHeight="1">
      <c r="A261" s="328"/>
      <c r="B261" s="75"/>
      <c r="C261" s="338" t="s">
        <v>592</v>
      </c>
      <c r="D261" s="350"/>
      <c r="E261" s="351"/>
      <c r="F261" s="142">
        <v>1293</v>
      </c>
      <c r="G261" s="149"/>
      <c r="H261" s="339" t="s">
        <v>680</v>
      </c>
      <c r="I261" s="40" t="s">
        <v>727</v>
      </c>
      <c r="J261" s="3"/>
      <c r="K261" s="30"/>
      <c r="L261" s="150"/>
      <c r="M261" s="3"/>
      <c r="N261" s="151"/>
      <c r="O261" s="74"/>
      <c r="P261" s="3"/>
      <c r="Q261" s="15"/>
    </row>
    <row r="262" spans="1:17" ht="15" customHeight="1">
      <c r="A262" s="328"/>
      <c r="B262" s="75"/>
      <c r="C262" s="340" t="s">
        <v>593</v>
      </c>
      <c r="D262" s="350"/>
      <c r="E262" s="351"/>
      <c r="F262" s="142">
        <v>1294</v>
      </c>
      <c r="G262" s="149"/>
      <c r="H262" s="339" t="s">
        <v>681</v>
      </c>
      <c r="I262" s="40" t="s">
        <v>727</v>
      </c>
      <c r="J262" s="3"/>
      <c r="K262" s="30"/>
      <c r="L262" s="150"/>
      <c r="M262" s="3"/>
      <c r="N262" s="151"/>
      <c r="O262" s="74"/>
      <c r="P262" s="3"/>
      <c r="Q262" s="15"/>
    </row>
    <row r="263" spans="1:17" ht="15" customHeight="1">
      <c r="A263" s="328"/>
      <c r="B263" s="75"/>
      <c r="C263" s="338" t="s">
        <v>594</v>
      </c>
      <c r="D263" s="350"/>
      <c r="E263" s="351"/>
      <c r="F263" s="142">
        <v>1295</v>
      </c>
      <c r="G263" s="149"/>
      <c r="H263" s="339" t="s">
        <v>682</v>
      </c>
      <c r="I263" s="40" t="s">
        <v>727</v>
      </c>
      <c r="J263" s="3"/>
      <c r="K263" s="30"/>
      <c r="L263" s="150"/>
      <c r="M263" s="3"/>
      <c r="N263" s="151"/>
      <c r="O263" s="74"/>
      <c r="P263" s="3"/>
      <c r="Q263" s="15"/>
    </row>
    <row r="264" spans="1:17" ht="15" customHeight="1">
      <c r="A264" s="328"/>
      <c r="B264" s="75"/>
      <c r="C264" s="16"/>
      <c r="D264" s="16"/>
      <c r="E264" s="16"/>
      <c r="F264" s="29"/>
      <c r="G264" s="308"/>
      <c r="H264" s="133"/>
      <c r="I264" s="23"/>
      <c r="J264" s="3"/>
      <c r="K264" s="23"/>
      <c r="L264" s="11"/>
      <c r="M264" s="3"/>
      <c r="N264" s="23"/>
      <c r="O264" s="74"/>
      <c r="P264" s="15"/>
      <c r="Q264" s="15"/>
    </row>
    <row r="265" spans="1:17" ht="15" customHeight="1">
      <c r="A265" s="328"/>
      <c r="B265" s="75"/>
      <c r="C265" s="44" t="s">
        <v>496</v>
      </c>
      <c r="D265" s="45"/>
      <c r="E265" s="46"/>
      <c r="F265" s="60" t="s">
        <v>128</v>
      </c>
      <c r="G265" s="308" t="s">
        <v>367</v>
      </c>
      <c r="H265" s="23"/>
      <c r="I265" s="27" t="s">
        <v>11</v>
      </c>
      <c r="J265" s="3"/>
      <c r="K265" s="27" t="s">
        <v>123</v>
      </c>
      <c r="L265" s="27" t="s">
        <v>130</v>
      </c>
      <c r="M265" s="3"/>
      <c r="N265" s="27" t="s">
        <v>132</v>
      </c>
      <c r="O265" s="74"/>
      <c r="P265" s="15"/>
      <c r="Q265" s="15"/>
    </row>
    <row r="266" spans="1:17" s="359" customFormat="1" ht="15" customHeight="1">
      <c r="A266" s="352"/>
      <c r="B266" s="331"/>
      <c r="C266" s="338" t="s">
        <v>497</v>
      </c>
      <c r="D266" s="341"/>
      <c r="E266" s="49"/>
      <c r="F266" s="353"/>
      <c r="G266" s="354"/>
      <c r="H266" s="339"/>
      <c r="I266" s="354"/>
      <c r="J266" s="355"/>
      <c r="K266" s="354"/>
      <c r="L266" s="354"/>
      <c r="M266" s="356"/>
      <c r="N266" s="354"/>
      <c r="O266" s="357"/>
      <c r="P266" s="358"/>
      <c r="Q266" s="358"/>
    </row>
    <row r="267" spans="1:17" s="359" customFormat="1" ht="15" customHeight="1">
      <c r="A267" s="352"/>
      <c r="B267" s="331"/>
      <c r="C267" s="340" t="s">
        <v>498</v>
      </c>
      <c r="D267" s="341"/>
      <c r="E267" s="49"/>
      <c r="F267" s="37">
        <v>1178</v>
      </c>
      <c r="G267" s="309"/>
      <c r="H267" s="339" t="s">
        <v>499</v>
      </c>
      <c r="I267" s="40" t="s">
        <v>727</v>
      </c>
      <c r="J267" s="355"/>
      <c r="K267" s="30"/>
      <c r="L267" s="150"/>
      <c r="M267" s="355"/>
      <c r="N267" s="329"/>
      <c r="O267" s="357"/>
      <c r="P267" s="358"/>
      <c r="Q267" s="358"/>
    </row>
    <row r="268" spans="1:17" s="359" customFormat="1" ht="15" customHeight="1">
      <c r="A268" s="352"/>
      <c r="B268" s="331"/>
      <c r="C268" s="340" t="s">
        <v>500</v>
      </c>
      <c r="D268" s="341"/>
      <c r="E268" s="49"/>
      <c r="F268" s="37">
        <v>1179</v>
      </c>
      <c r="G268" s="309"/>
      <c r="H268" s="339" t="s">
        <v>501</v>
      </c>
      <c r="I268" s="40" t="s">
        <v>727</v>
      </c>
      <c r="J268" s="355"/>
      <c r="K268" s="30"/>
      <c r="L268" s="150"/>
      <c r="M268" s="355"/>
      <c r="N268" s="329"/>
      <c r="O268" s="357"/>
      <c r="P268" s="358"/>
      <c r="Q268" s="358"/>
    </row>
    <row r="269" spans="1:17" s="359" customFormat="1" ht="15" customHeight="1">
      <c r="A269" s="352"/>
      <c r="B269" s="331"/>
      <c r="C269" s="340" t="s">
        <v>502</v>
      </c>
      <c r="D269" s="341"/>
      <c r="E269" s="49"/>
      <c r="F269" s="37">
        <v>1180</v>
      </c>
      <c r="G269" s="309"/>
      <c r="H269" s="339" t="s">
        <v>503</v>
      </c>
      <c r="I269" s="40" t="s">
        <v>727</v>
      </c>
      <c r="J269" s="355"/>
      <c r="K269" s="30"/>
      <c r="L269" s="150"/>
      <c r="M269" s="355"/>
      <c r="N269" s="329"/>
      <c r="O269" s="357"/>
      <c r="P269" s="358"/>
      <c r="Q269" s="358"/>
    </row>
    <row r="270" spans="1:17" s="359" customFormat="1" ht="15" customHeight="1">
      <c r="A270" s="352"/>
      <c r="B270" s="331"/>
      <c r="C270" s="340" t="s">
        <v>504</v>
      </c>
      <c r="D270" s="341"/>
      <c r="E270" s="49"/>
      <c r="F270" s="37">
        <v>1181</v>
      </c>
      <c r="G270" s="309"/>
      <c r="H270" s="339" t="s">
        <v>505</v>
      </c>
      <c r="I270" s="40" t="s">
        <v>727</v>
      </c>
      <c r="J270" s="355"/>
      <c r="K270" s="30"/>
      <c r="L270" s="150"/>
      <c r="M270" s="355"/>
      <c r="N270" s="329"/>
      <c r="O270" s="357"/>
      <c r="P270" s="358"/>
      <c r="Q270" s="358"/>
    </row>
    <row r="271" spans="1:17" s="359" customFormat="1" ht="15" customHeight="1">
      <c r="A271" s="352"/>
      <c r="B271" s="331"/>
      <c r="C271" s="340" t="s">
        <v>506</v>
      </c>
      <c r="D271" s="341"/>
      <c r="E271" s="49"/>
      <c r="F271" s="37">
        <v>1182</v>
      </c>
      <c r="G271" s="309"/>
      <c r="H271" s="339" t="s">
        <v>507</v>
      </c>
      <c r="I271" s="40" t="s">
        <v>727</v>
      </c>
      <c r="J271" s="355"/>
      <c r="K271" s="30"/>
      <c r="L271" s="150"/>
      <c r="M271" s="355"/>
      <c r="N271" s="329"/>
      <c r="O271" s="357"/>
      <c r="P271" s="358"/>
      <c r="Q271" s="358"/>
    </row>
    <row r="272" spans="1:17" s="359" customFormat="1" ht="15" customHeight="1">
      <c r="A272" s="352"/>
      <c r="B272" s="331"/>
      <c r="C272" s="340" t="s">
        <v>508</v>
      </c>
      <c r="D272" s="341"/>
      <c r="E272" s="49"/>
      <c r="F272" s="37">
        <v>1183</v>
      </c>
      <c r="G272" s="309"/>
      <c r="H272" s="339" t="s">
        <v>509</v>
      </c>
      <c r="I272" s="40" t="s">
        <v>727</v>
      </c>
      <c r="J272" s="355"/>
      <c r="K272" s="30"/>
      <c r="L272" s="150"/>
      <c r="M272" s="355"/>
      <c r="N272" s="329"/>
      <c r="O272" s="357"/>
      <c r="P272" s="358"/>
      <c r="Q272" s="358"/>
    </row>
    <row r="273" spans="1:17" s="359" customFormat="1" ht="15" customHeight="1">
      <c r="A273" s="352"/>
      <c r="B273" s="331"/>
      <c r="C273" s="338" t="s">
        <v>510</v>
      </c>
      <c r="D273" s="341"/>
      <c r="E273" s="49"/>
      <c r="F273" s="353"/>
      <c r="G273" s="354"/>
      <c r="H273" s="339"/>
      <c r="I273" s="354"/>
      <c r="J273" s="355"/>
      <c r="K273" s="354"/>
      <c r="L273" s="354"/>
      <c r="M273" s="356"/>
      <c r="N273" s="354"/>
      <c r="O273" s="357"/>
      <c r="P273" s="358"/>
      <c r="Q273" s="358"/>
    </row>
    <row r="274" spans="1:17" s="359" customFormat="1" ht="15" customHeight="1">
      <c r="A274" s="352"/>
      <c r="B274" s="331"/>
      <c r="C274" s="340" t="s">
        <v>511</v>
      </c>
      <c r="D274" s="341"/>
      <c r="E274" s="49"/>
      <c r="F274" s="37">
        <v>1184</v>
      </c>
      <c r="G274" s="309"/>
      <c r="H274" s="339" t="s">
        <v>512</v>
      </c>
      <c r="I274" s="40" t="s">
        <v>727</v>
      </c>
      <c r="J274" s="355"/>
      <c r="K274" s="30"/>
      <c r="L274" s="150"/>
      <c r="M274" s="355"/>
      <c r="N274" s="329"/>
      <c r="O274" s="357"/>
      <c r="P274" s="358"/>
      <c r="Q274" s="358"/>
    </row>
    <row r="275" spans="1:17" s="359" customFormat="1" ht="15" customHeight="1">
      <c r="A275" s="352"/>
      <c r="B275" s="331"/>
      <c r="C275" s="340" t="s">
        <v>513</v>
      </c>
      <c r="D275" s="341"/>
      <c r="E275" s="49"/>
      <c r="F275" s="37">
        <v>1185</v>
      </c>
      <c r="G275" s="309"/>
      <c r="H275" s="339" t="s">
        <v>514</v>
      </c>
      <c r="I275" s="40" t="s">
        <v>727</v>
      </c>
      <c r="J275" s="355"/>
      <c r="K275" s="30"/>
      <c r="L275" s="150"/>
      <c r="M275" s="355"/>
      <c r="N275" s="329"/>
      <c r="O275" s="357"/>
      <c r="P275" s="358"/>
      <c r="Q275" s="358"/>
    </row>
    <row r="276" spans="1:17" s="359" customFormat="1" ht="15" customHeight="1">
      <c r="A276" s="352"/>
      <c r="B276" s="331"/>
      <c r="C276" s="340" t="s">
        <v>515</v>
      </c>
      <c r="D276" s="341"/>
      <c r="E276" s="49"/>
      <c r="F276" s="37">
        <v>1186</v>
      </c>
      <c r="G276" s="309"/>
      <c r="H276" s="339" t="s">
        <v>516</v>
      </c>
      <c r="I276" s="40" t="s">
        <v>727</v>
      </c>
      <c r="J276" s="355"/>
      <c r="K276" s="30"/>
      <c r="L276" s="150"/>
      <c r="M276" s="355"/>
      <c r="N276" s="329"/>
      <c r="O276" s="357"/>
      <c r="P276" s="358"/>
      <c r="Q276" s="358"/>
    </row>
    <row r="277" spans="1:17" s="359" customFormat="1" ht="15" customHeight="1">
      <c r="A277" s="352"/>
      <c r="B277" s="331"/>
      <c r="C277" s="340" t="s">
        <v>517</v>
      </c>
      <c r="D277" s="341"/>
      <c r="E277" s="49"/>
      <c r="F277" s="37">
        <v>1187</v>
      </c>
      <c r="G277" s="309"/>
      <c r="H277" s="339" t="s">
        <v>518</v>
      </c>
      <c r="I277" s="40" t="s">
        <v>727</v>
      </c>
      <c r="J277" s="355"/>
      <c r="K277" s="30"/>
      <c r="L277" s="150"/>
      <c r="M277" s="355"/>
      <c r="N277" s="329"/>
      <c r="O277" s="357"/>
      <c r="P277" s="358"/>
      <c r="Q277" s="358"/>
    </row>
    <row r="278" spans="1:17" ht="15" customHeight="1">
      <c r="A278" s="328"/>
      <c r="B278" s="75"/>
      <c r="C278" s="47" t="s">
        <v>519</v>
      </c>
      <c r="D278" s="48"/>
      <c r="E278" s="49"/>
      <c r="F278" s="32"/>
      <c r="G278" s="31"/>
      <c r="H278" s="23"/>
      <c r="I278" s="31"/>
      <c r="J278" s="3"/>
      <c r="K278" s="31"/>
      <c r="L278" s="31"/>
      <c r="M278" s="25"/>
      <c r="N278" s="31"/>
      <c r="O278" s="74"/>
      <c r="P278" s="15"/>
      <c r="Q278" s="15"/>
    </row>
    <row r="279" spans="1:17" ht="15" customHeight="1">
      <c r="A279" s="328"/>
      <c r="B279" s="75"/>
      <c r="C279" s="143" t="s">
        <v>520</v>
      </c>
      <c r="D279" s="48"/>
      <c r="E279" s="49"/>
      <c r="F279" s="37">
        <v>1188</v>
      </c>
      <c r="G279" s="149"/>
      <c r="H279" s="23" t="s">
        <v>521</v>
      </c>
      <c r="I279" s="40" t="s">
        <v>727</v>
      </c>
      <c r="J279" s="3"/>
      <c r="K279" s="30"/>
      <c r="L279" s="150"/>
      <c r="M279" s="3"/>
      <c r="N279" s="151"/>
      <c r="O279" s="74"/>
      <c r="P279" s="15"/>
      <c r="Q279" s="15"/>
    </row>
    <row r="280" spans="1:17" ht="15" customHeight="1">
      <c r="A280" s="328"/>
      <c r="B280" s="75"/>
      <c r="C280" s="143" t="s">
        <v>522</v>
      </c>
      <c r="D280" s="48"/>
      <c r="E280" s="49"/>
      <c r="F280" s="37">
        <v>1189</v>
      </c>
      <c r="G280" s="149"/>
      <c r="H280" s="23" t="s">
        <v>523</v>
      </c>
      <c r="I280" s="40" t="s">
        <v>727</v>
      </c>
      <c r="J280" s="3"/>
      <c r="K280" s="30"/>
      <c r="L280" s="150"/>
      <c r="M280" s="3"/>
      <c r="N280" s="151"/>
      <c r="O280" s="74"/>
      <c r="P280" s="15"/>
      <c r="Q280" s="15"/>
    </row>
    <row r="281" spans="1:17" ht="15" customHeight="1">
      <c r="A281" s="328"/>
      <c r="B281" s="75"/>
      <c r="C281" s="312" t="s">
        <v>524</v>
      </c>
      <c r="D281" s="313"/>
      <c r="E281" s="314"/>
      <c r="F281" s="32"/>
      <c r="G281" s="31"/>
      <c r="H281" s="23"/>
      <c r="I281" s="31"/>
      <c r="J281" s="3"/>
      <c r="K281" s="31"/>
      <c r="L281" s="31"/>
      <c r="M281" s="25"/>
      <c r="N281" s="31"/>
      <c r="O281" s="74"/>
      <c r="P281" s="15"/>
      <c r="Q281" s="15"/>
    </row>
    <row r="282" spans="1:17" ht="15" customHeight="1">
      <c r="A282" s="328"/>
      <c r="B282" s="75"/>
      <c r="C282" s="143" t="s">
        <v>511</v>
      </c>
      <c r="D282" s="48"/>
      <c r="E282" s="49"/>
      <c r="F282" s="37">
        <v>1190</v>
      </c>
      <c r="G282" s="149"/>
      <c r="H282" s="23" t="s">
        <v>525</v>
      </c>
      <c r="I282" s="40" t="s">
        <v>727</v>
      </c>
      <c r="J282" s="3"/>
      <c r="K282" s="30"/>
      <c r="L282" s="150"/>
      <c r="M282" s="3"/>
      <c r="N282" s="151"/>
      <c r="O282" s="74"/>
      <c r="P282" s="15"/>
      <c r="Q282" s="15"/>
    </row>
    <row r="283" spans="1:17" ht="15" customHeight="1">
      <c r="A283" s="328"/>
      <c r="B283" s="75"/>
      <c r="C283" s="143" t="s">
        <v>513</v>
      </c>
      <c r="D283" s="48"/>
      <c r="E283" s="49"/>
      <c r="F283" s="37">
        <v>1191</v>
      </c>
      <c r="G283" s="149"/>
      <c r="H283" s="23" t="s">
        <v>526</v>
      </c>
      <c r="I283" s="40" t="s">
        <v>727</v>
      </c>
      <c r="J283" s="3"/>
      <c r="K283" s="30"/>
      <c r="L283" s="150"/>
      <c r="M283" s="3"/>
      <c r="N283" s="151"/>
      <c r="O283" s="74"/>
      <c r="P283" s="15"/>
      <c r="Q283" s="15"/>
    </row>
    <row r="284" spans="1:17" ht="15" customHeight="1">
      <c r="A284" s="328"/>
      <c r="B284" s="75"/>
      <c r="C284" s="143" t="s">
        <v>527</v>
      </c>
      <c r="D284" s="48"/>
      <c r="E284" s="49"/>
      <c r="F284" s="37">
        <v>1192</v>
      </c>
      <c r="G284" s="149"/>
      <c r="H284" s="23" t="s">
        <v>528</v>
      </c>
      <c r="I284" s="40" t="s">
        <v>727</v>
      </c>
      <c r="J284" s="3"/>
      <c r="K284" s="30"/>
      <c r="L284" s="150"/>
      <c r="M284" s="3"/>
      <c r="N284" s="151"/>
      <c r="O284" s="74"/>
      <c r="P284" s="15"/>
      <c r="Q284" s="15"/>
    </row>
    <row r="285" spans="1:17" ht="15" customHeight="1">
      <c r="A285" s="328"/>
      <c r="B285" s="75"/>
      <c r="C285" s="143" t="s">
        <v>529</v>
      </c>
      <c r="D285" s="48"/>
      <c r="E285" s="49"/>
      <c r="F285" s="37">
        <v>1193</v>
      </c>
      <c r="G285" s="149"/>
      <c r="H285" s="23" t="s">
        <v>530</v>
      </c>
      <c r="I285" s="40" t="s">
        <v>727</v>
      </c>
      <c r="J285" s="3"/>
      <c r="K285" s="30"/>
      <c r="L285" s="150"/>
      <c r="M285" s="3"/>
      <c r="N285" s="151"/>
      <c r="O285" s="74"/>
      <c r="P285" s="15"/>
      <c r="Q285" s="15"/>
    </row>
    <row r="286" spans="1:17" ht="15" customHeight="1">
      <c r="A286" s="328"/>
      <c r="B286" s="75"/>
      <c r="C286" s="47" t="s">
        <v>595</v>
      </c>
      <c r="D286" s="48"/>
      <c r="E286" s="49"/>
      <c r="F286" s="32"/>
      <c r="G286" s="31"/>
      <c r="H286" s="23"/>
      <c r="I286" s="31"/>
      <c r="J286" s="3"/>
      <c r="K286" s="31"/>
      <c r="L286" s="31"/>
      <c r="M286" s="25"/>
      <c r="N286" s="31"/>
      <c r="O286" s="74"/>
      <c r="P286" s="15"/>
      <c r="Q286" s="15"/>
    </row>
    <row r="287" spans="1:17" ht="15" customHeight="1">
      <c r="A287" s="328"/>
      <c r="B287" s="75"/>
      <c r="C287" s="143" t="s">
        <v>511</v>
      </c>
      <c r="D287" s="48"/>
      <c r="E287" s="49"/>
      <c r="F287" s="37">
        <v>1194</v>
      </c>
      <c r="G287" s="149"/>
      <c r="H287" s="23" t="s">
        <v>683</v>
      </c>
      <c r="I287" s="40" t="s">
        <v>727</v>
      </c>
      <c r="J287" s="3"/>
      <c r="K287" s="30"/>
      <c r="L287" s="150"/>
      <c r="M287" s="3"/>
      <c r="N287" s="151"/>
      <c r="O287" s="74"/>
      <c r="P287" s="15"/>
      <c r="Q287" s="15"/>
    </row>
    <row r="288" spans="1:17" ht="15" customHeight="1">
      <c r="A288" s="328"/>
      <c r="B288" s="75"/>
      <c r="C288" s="143" t="s">
        <v>513</v>
      </c>
      <c r="D288" s="48"/>
      <c r="E288" s="49"/>
      <c r="F288" s="37">
        <v>1195</v>
      </c>
      <c r="G288" s="149"/>
      <c r="H288" s="23" t="s">
        <v>684</v>
      </c>
      <c r="I288" s="40" t="s">
        <v>727</v>
      </c>
      <c r="J288" s="3"/>
      <c r="K288" s="30"/>
      <c r="L288" s="150"/>
      <c r="M288" s="3"/>
      <c r="N288" s="151"/>
      <c r="O288" s="74"/>
      <c r="P288" s="15"/>
      <c r="Q288" s="15"/>
    </row>
    <row r="289" spans="1:17" ht="15" customHeight="1">
      <c r="A289" s="328"/>
      <c r="B289" s="75"/>
      <c r="C289" s="143" t="s">
        <v>527</v>
      </c>
      <c r="D289" s="48"/>
      <c r="E289" s="49"/>
      <c r="F289" s="37">
        <v>1196</v>
      </c>
      <c r="G289" s="149"/>
      <c r="H289" s="23" t="s">
        <v>685</v>
      </c>
      <c r="I289" s="40" t="s">
        <v>727</v>
      </c>
      <c r="J289" s="3"/>
      <c r="K289" s="30"/>
      <c r="L289" s="150"/>
      <c r="M289" s="3"/>
      <c r="N289" s="151"/>
      <c r="O289" s="74"/>
      <c r="P289" s="15"/>
      <c r="Q289" s="15"/>
    </row>
    <row r="290" spans="1:17" ht="15" customHeight="1">
      <c r="A290" s="328"/>
      <c r="B290" s="75"/>
      <c r="C290" s="143" t="s">
        <v>529</v>
      </c>
      <c r="D290" s="48"/>
      <c r="E290" s="49"/>
      <c r="F290" s="37">
        <v>1197</v>
      </c>
      <c r="G290" s="149"/>
      <c r="H290" s="23" t="s">
        <v>686</v>
      </c>
      <c r="I290" s="40" t="s">
        <v>727</v>
      </c>
      <c r="J290" s="3"/>
      <c r="K290" s="30"/>
      <c r="L290" s="150"/>
      <c r="M290" s="3"/>
      <c r="N290" s="151"/>
      <c r="O290" s="74"/>
      <c r="P290" s="15"/>
      <c r="Q290" s="15"/>
    </row>
    <row r="291" spans="1:17" ht="15" customHeight="1">
      <c r="A291" s="328"/>
      <c r="B291" s="75"/>
      <c r="C291" s="16"/>
      <c r="D291" s="16"/>
      <c r="E291" s="16"/>
      <c r="F291" s="29"/>
      <c r="G291" s="308"/>
      <c r="H291" s="133"/>
      <c r="I291" s="23"/>
      <c r="J291" s="3"/>
      <c r="K291" s="23"/>
      <c r="L291" s="11"/>
      <c r="M291" s="3"/>
      <c r="N291" s="23"/>
      <c r="O291" s="74"/>
      <c r="P291" s="15"/>
      <c r="Q291" s="15"/>
    </row>
    <row r="292" spans="1:17" ht="15" customHeight="1">
      <c r="A292" s="328"/>
      <c r="B292" s="75"/>
      <c r="C292" s="44" t="s">
        <v>596</v>
      </c>
      <c r="D292" s="45"/>
      <c r="E292" s="46"/>
      <c r="F292" s="60" t="s">
        <v>128</v>
      </c>
      <c r="G292" s="308" t="s">
        <v>367</v>
      </c>
      <c r="H292" s="23"/>
      <c r="I292" s="27" t="s">
        <v>11</v>
      </c>
      <c r="J292" s="3"/>
      <c r="K292" s="27" t="s">
        <v>123</v>
      </c>
      <c r="L292" s="27" t="s">
        <v>130</v>
      </c>
      <c r="M292" s="3"/>
      <c r="N292" s="27" t="s">
        <v>132</v>
      </c>
      <c r="O292" s="74"/>
      <c r="P292" s="15"/>
      <c r="Q292" s="15"/>
    </row>
    <row r="293" spans="1:17" ht="15" customHeight="1">
      <c r="A293" s="328"/>
      <c r="B293" s="75"/>
      <c r="C293" s="338" t="s">
        <v>597</v>
      </c>
      <c r="D293" s="350"/>
      <c r="E293" s="351"/>
      <c r="F293" s="37">
        <v>1296</v>
      </c>
      <c r="G293" s="149"/>
      <c r="H293" s="339" t="s">
        <v>531</v>
      </c>
      <c r="I293" s="40" t="s">
        <v>727</v>
      </c>
      <c r="J293" s="355"/>
      <c r="K293" s="30"/>
      <c r="L293" s="150"/>
      <c r="M293" s="355"/>
      <c r="N293" s="329"/>
      <c r="O293" s="74"/>
      <c r="P293" s="15"/>
      <c r="Q293" s="15"/>
    </row>
    <row r="294" spans="1:17" ht="15" customHeight="1">
      <c r="A294" s="328"/>
      <c r="B294" s="75"/>
      <c r="C294" s="338" t="s">
        <v>598</v>
      </c>
      <c r="D294" s="350"/>
      <c r="E294" s="351"/>
      <c r="F294" s="37">
        <v>1297</v>
      </c>
      <c r="G294" s="149"/>
      <c r="H294" s="339" t="s">
        <v>532</v>
      </c>
      <c r="I294" s="40" t="s">
        <v>727</v>
      </c>
      <c r="J294" s="355"/>
      <c r="K294" s="30"/>
      <c r="L294" s="150"/>
      <c r="M294" s="355"/>
      <c r="N294" s="329"/>
      <c r="O294" s="74"/>
      <c r="P294" s="15"/>
      <c r="Q294" s="15"/>
    </row>
    <row r="295" spans="1:17" ht="15" customHeight="1">
      <c r="A295" s="328"/>
      <c r="B295" s="75"/>
      <c r="C295" s="338" t="s">
        <v>599</v>
      </c>
      <c r="D295" s="350"/>
      <c r="E295" s="351"/>
      <c r="F295" s="37">
        <v>1298</v>
      </c>
      <c r="G295" s="149"/>
      <c r="H295" s="339" t="s">
        <v>533</v>
      </c>
      <c r="I295" s="40" t="s">
        <v>727</v>
      </c>
      <c r="J295" s="355"/>
      <c r="K295" s="30"/>
      <c r="L295" s="150"/>
      <c r="M295" s="355"/>
      <c r="N295" s="329"/>
      <c r="O295" s="74"/>
      <c r="P295" s="15"/>
      <c r="Q295" s="15"/>
    </row>
    <row r="296" spans="1:17" ht="15" customHeight="1">
      <c r="A296" s="328"/>
      <c r="B296" s="75"/>
      <c r="C296" s="338" t="s">
        <v>600</v>
      </c>
      <c r="D296" s="350"/>
      <c r="E296" s="351"/>
      <c r="F296" s="37">
        <v>1299</v>
      </c>
      <c r="G296" s="149"/>
      <c r="H296" s="339" t="s">
        <v>534</v>
      </c>
      <c r="I296" s="40" t="s">
        <v>727</v>
      </c>
      <c r="J296" s="355"/>
      <c r="K296" s="30"/>
      <c r="L296" s="150"/>
      <c r="M296" s="355"/>
      <c r="N296" s="329"/>
      <c r="O296" s="74"/>
      <c r="P296" s="15"/>
      <c r="Q296" s="15"/>
    </row>
    <row r="297" spans="1:17" ht="20.100000000000001" customHeight="1">
      <c r="A297" s="328"/>
      <c r="B297" s="123"/>
      <c r="C297" s="103"/>
      <c r="D297" s="103"/>
      <c r="E297" s="103"/>
      <c r="F297" s="124"/>
      <c r="G297" s="103"/>
      <c r="H297" s="135"/>
      <c r="I297" s="103"/>
      <c r="J297" s="105"/>
      <c r="K297" s="105"/>
      <c r="L297" s="103"/>
      <c r="M297" s="105"/>
      <c r="N297" s="103"/>
      <c r="O297" s="116"/>
      <c r="P297" s="15"/>
      <c r="Q297" s="15"/>
    </row>
    <row r="298" spans="1:17" customFormat="1" ht="20.100000000000001" customHeight="1">
      <c r="A298" s="328"/>
      <c r="B298" s="52" t="s">
        <v>118</v>
      </c>
      <c r="C298" s="53"/>
      <c r="D298" s="53"/>
      <c r="E298" s="53"/>
      <c r="F298" s="53"/>
      <c r="G298" s="53"/>
      <c r="H298" s="70"/>
      <c r="I298" s="53"/>
      <c r="J298" s="53"/>
      <c r="K298" s="53"/>
      <c r="L298" s="53"/>
      <c r="M298" s="53"/>
      <c r="N298" s="53"/>
      <c r="O298" s="54"/>
      <c r="P298" s="147"/>
    </row>
    <row r="299" spans="1:17" customFormat="1" ht="20.100000000000001" customHeight="1">
      <c r="A299" s="328"/>
      <c r="B299" s="136"/>
      <c r="C299" s="137"/>
      <c r="D299" s="137"/>
      <c r="E299" s="139"/>
      <c r="F299" s="138"/>
      <c r="G299" s="139"/>
      <c r="H299" s="140"/>
      <c r="I299" s="139"/>
      <c r="J299" s="139"/>
      <c r="K299" s="139"/>
      <c r="L299" s="139"/>
      <c r="M299" s="139"/>
      <c r="N299" s="139"/>
      <c r="O299" s="141"/>
      <c r="P299" s="147"/>
    </row>
    <row r="300" spans="1:17" customFormat="1" ht="15" customHeight="1">
      <c r="A300" s="328"/>
      <c r="B300" s="83"/>
      <c r="C300" s="4"/>
      <c r="D300" s="4"/>
      <c r="E300" s="308" t="s">
        <v>125</v>
      </c>
      <c r="F300" s="308"/>
      <c r="G300" s="26" t="s">
        <v>125</v>
      </c>
      <c r="H300" s="71"/>
      <c r="I300" s="27"/>
      <c r="J300" s="1"/>
      <c r="K300" s="1"/>
      <c r="L300" s="4"/>
      <c r="M300" s="1"/>
      <c r="N300" s="1"/>
      <c r="O300" s="84"/>
      <c r="P300" s="147"/>
    </row>
    <row r="301" spans="1:17" customFormat="1" ht="15" customHeight="1">
      <c r="A301" s="328"/>
      <c r="B301" s="83"/>
      <c r="C301" s="62" t="s">
        <v>601</v>
      </c>
      <c r="D301" s="63"/>
      <c r="E301" s="308" t="s">
        <v>731</v>
      </c>
      <c r="F301" s="43" t="s">
        <v>128</v>
      </c>
      <c r="G301" s="26" t="s">
        <v>124</v>
      </c>
      <c r="H301" s="71"/>
      <c r="I301" s="27" t="s">
        <v>11</v>
      </c>
      <c r="J301" s="1"/>
      <c r="K301" s="1"/>
      <c r="L301" s="308" t="s">
        <v>129</v>
      </c>
      <c r="M301" s="1"/>
      <c r="N301" s="27" t="s">
        <v>132</v>
      </c>
      <c r="O301" s="84"/>
      <c r="P301" s="147"/>
    </row>
    <row r="302" spans="1:17" customFormat="1" ht="15" customHeight="1">
      <c r="A302" s="328"/>
      <c r="B302" s="83"/>
      <c r="C302" s="100" t="s">
        <v>133</v>
      </c>
      <c r="D302" s="109"/>
      <c r="E302" s="148" t="s">
        <v>539</v>
      </c>
      <c r="F302" s="142">
        <v>1166</v>
      </c>
      <c r="G302" s="61" t="s">
        <v>538</v>
      </c>
      <c r="H302" s="360" t="s">
        <v>687</v>
      </c>
      <c r="I302" s="40" t="s">
        <v>732</v>
      </c>
      <c r="J302" s="1"/>
      <c r="K302" s="1"/>
      <c r="L302" s="150"/>
      <c r="M302" s="1"/>
      <c r="N302" s="151"/>
      <c r="O302" s="84"/>
      <c r="P302" s="147"/>
    </row>
    <row r="303" spans="1:17" customFormat="1" ht="15" customHeight="1">
      <c r="A303" s="328"/>
      <c r="B303" s="83"/>
      <c r="C303" s="100" t="s">
        <v>134</v>
      </c>
      <c r="D303" s="109"/>
      <c r="E303" s="148" t="s">
        <v>539</v>
      </c>
      <c r="F303" s="142">
        <v>1167</v>
      </c>
      <c r="G303" s="61" t="s">
        <v>538</v>
      </c>
      <c r="H303" s="339" t="s">
        <v>688</v>
      </c>
      <c r="I303" s="40" t="s">
        <v>733</v>
      </c>
      <c r="J303" s="1"/>
      <c r="K303" s="1"/>
      <c r="L303" s="150"/>
      <c r="M303" s="1"/>
      <c r="N303" s="151"/>
      <c r="O303" s="84"/>
      <c r="P303" s="147"/>
    </row>
    <row r="304" spans="1:17" customFormat="1" ht="15" customHeight="1">
      <c r="A304" s="328"/>
      <c r="B304" s="83"/>
      <c r="C304" s="100" t="s">
        <v>135</v>
      </c>
      <c r="D304" s="109"/>
      <c r="E304" s="148" t="s">
        <v>539</v>
      </c>
      <c r="F304" s="142">
        <v>1168</v>
      </c>
      <c r="G304" s="61" t="s">
        <v>538</v>
      </c>
      <c r="H304" s="339" t="s">
        <v>689</v>
      </c>
      <c r="I304" s="40" t="s">
        <v>734</v>
      </c>
      <c r="J304" s="1"/>
      <c r="K304" s="1"/>
      <c r="L304" s="150"/>
      <c r="M304" s="1"/>
      <c r="N304" s="151"/>
      <c r="O304" s="84"/>
      <c r="P304" s="147"/>
    </row>
    <row r="305" spans="1:16" customFormat="1" ht="15" customHeight="1">
      <c r="A305" s="328"/>
      <c r="B305" s="83"/>
      <c r="C305" s="100" t="s">
        <v>136</v>
      </c>
      <c r="D305" s="109"/>
      <c r="E305" s="148" t="s">
        <v>539</v>
      </c>
      <c r="F305" s="142">
        <v>1169</v>
      </c>
      <c r="G305" s="61" t="s">
        <v>538</v>
      </c>
      <c r="H305" s="339" t="s">
        <v>690</v>
      </c>
      <c r="I305" s="40" t="s">
        <v>734</v>
      </c>
      <c r="J305" s="1"/>
      <c r="K305" s="1"/>
      <c r="L305" s="150"/>
      <c r="M305" s="1"/>
      <c r="N305" s="151"/>
      <c r="O305" s="84"/>
      <c r="P305" s="147"/>
    </row>
    <row r="306" spans="1:16" customFormat="1" ht="15" customHeight="1">
      <c r="A306" s="328"/>
      <c r="B306" s="83"/>
      <c r="C306" s="100" t="s">
        <v>137</v>
      </c>
      <c r="D306" s="109"/>
      <c r="E306" s="148" t="s">
        <v>539</v>
      </c>
      <c r="F306" s="142">
        <v>1170</v>
      </c>
      <c r="G306" s="61" t="s">
        <v>538</v>
      </c>
      <c r="H306" s="339" t="s">
        <v>691</v>
      </c>
      <c r="I306" s="40" t="s">
        <v>733</v>
      </c>
      <c r="J306" s="1"/>
      <c r="K306" s="1"/>
      <c r="L306" s="150"/>
      <c r="M306" s="1"/>
      <c r="N306" s="151"/>
      <c r="O306" s="84"/>
      <c r="P306" s="147"/>
    </row>
    <row r="307" spans="1:16" customFormat="1" ht="15" customHeight="1">
      <c r="A307" s="328"/>
      <c r="B307" s="83"/>
      <c r="C307" s="100" t="s">
        <v>138</v>
      </c>
      <c r="D307" s="109"/>
      <c r="E307" s="148" t="s">
        <v>539</v>
      </c>
      <c r="F307" s="142">
        <v>1171</v>
      </c>
      <c r="G307" s="61" t="s">
        <v>538</v>
      </c>
      <c r="H307" s="339" t="s">
        <v>692</v>
      </c>
      <c r="I307" s="40" t="s">
        <v>735</v>
      </c>
      <c r="J307" s="1"/>
      <c r="K307" s="1"/>
      <c r="L307" s="150"/>
      <c r="M307" s="1"/>
      <c r="N307" s="151"/>
      <c r="O307" s="84"/>
      <c r="P307" s="147"/>
    </row>
    <row r="308" spans="1:16" customFormat="1" ht="15" customHeight="1">
      <c r="A308" s="328"/>
      <c r="B308" s="83"/>
      <c r="C308" s="100" t="s">
        <v>139</v>
      </c>
      <c r="D308" s="109"/>
      <c r="E308" s="148" t="s">
        <v>539</v>
      </c>
      <c r="F308" s="142">
        <v>1172</v>
      </c>
      <c r="G308" s="61" t="s">
        <v>538</v>
      </c>
      <c r="H308" s="339" t="s">
        <v>693</v>
      </c>
      <c r="I308" s="40" t="s">
        <v>736</v>
      </c>
      <c r="J308" s="1"/>
      <c r="K308" s="1"/>
      <c r="L308" s="150"/>
      <c r="M308" s="1"/>
      <c r="N308" s="151"/>
      <c r="O308" s="84"/>
      <c r="P308" s="147"/>
    </row>
    <row r="309" spans="1:16" customFormat="1" ht="15" customHeight="1">
      <c r="A309" s="328"/>
      <c r="B309" s="83"/>
      <c r="C309" s="100" t="s">
        <v>140</v>
      </c>
      <c r="D309" s="109"/>
      <c r="E309" s="148" t="s">
        <v>539</v>
      </c>
      <c r="F309" s="142">
        <v>1173</v>
      </c>
      <c r="G309" s="61" t="s">
        <v>538</v>
      </c>
      <c r="H309" s="339" t="s">
        <v>694</v>
      </c>
      <c r="I309" s="40" t="s">
        <v>736</v>
      </c>
      <c r="J309" s="1"/>
      <c r="K309" s="1"/>
      <c r="L309" s="150"/>
      <c r="M309" s="1"/>
      <c r="N309" s="151"/>
      <c r="O309" s="84"/>
      <c r="P309" s="147"/>
    </row>
    <row r="310" spans="1:16" customFormat="1" ht="15" customHeight="1">
      <c r="A310" s="328"/>
      <c r="B310" s="83"/>
      <c r="C310" s="100" t="s">
        <v>141</v>
      </c>
      <c r="D310" s="109"/>
      <c r="E310" s="148" t="s">
        <v>539</v>
      </c>
      <c r="F310" s="142">
        <v>1174</v>
      </c>
      <c r="G310" s="61" t="s">
        <v>538</v>
      </c>
      <c r="H310" s="339" t="s">
        <v>695</v>
      </c>
      <c r="I310" s="40" t="s">
        <v>737</v>
      </c>
      <c r="J310" s="1"/>
      <c r="K310" s="1"/>
      <c r="L310" s="150"/>
      <c r="M310" s="1"/>
      <c r="N310" s="151"/>
      <c r="O310" s="84"/>
      <c r="P310" s="147"/>
    </row>
    <row r="311" spans="1:16" customFormat="1" ht="15" customHeight="1">
      <c r="A311" s="328"/>
      <c r="B311" s="83"/>
      <c r="C311" s="100" t="s">
        <v>142</v>
      </c>
      <c r="D311" s="109"/>
      <c r="E311" s="148" t="s">
        <v>539</v>
      </c>
      <c r="F311" s="142">
        <v>1175</v>
      </c>
      <c r="G311" s="61" t="s">
        <v>538</v>
      </c>
      <c r="H311" s="339" t="s">
        <v>696</v>
      </c>
      <c r="I311" s="40" t="s">
        <v>735</v>
      </c>
      <c r="J311" s="1"/>
      <c r="K311" s="1"/>
      <c r="L311" s="150"/>
      <c r="M311" s="1"/>
      <c r="N311" s="151"/>
      <c r="O311" s="84"/>
      <c r="P311" s="147"/>
    </row>
    <row r="312" spans="1:16" customFormat="1" ht="15" customHeight="1">
      <c r="A312" s="328"/>
      <c r="B312" s="83"/>
      <c r="C312" s="100" t="s">
        <v>143</v>
      </c>
      <c r="D312" s="109"/>
      <c r="E312" s="148" t="s">
        <v>539</v>
      </c>
      <c r="F312" s="142">
        <v>1176</v>
      </c>
      <c r="G312" s="61" t="s">
        <v>538</v>
      </c>
      <c r="H312" s="339" t="s">
        <v>697</v>
      </c>
      <c r="I312" s="40" t="s">
        <v>735</v>
      </c>
      <c r="J312" s="1"/>
      <c r="K312" s="1"/>
      <c r="L312" s="150"/>
      <c r="M312" s="1"/>
      <c r="N312" s="151"/>
      <c r="O312" s="84"/>
      <c r="P312" s="147"/>
    </row>
    <row r="313" spans="1:16" customFormat="1" ht="15" customHeight="1">
      <c r="A313" s="328"/>
      <c r="B313" s="83"/>
      <c r="C313" s="100" t="s">
        <v>144</v>
      </c>
      <c r="D313" s="109"/>
      <c r="E313" s="148" t="s">
        <v>539</v>
      </c>
      <c r="F313" s="142">
        <v>1177</v>
      </c>
      <c r="G313" s="61" t="s">
        <v>538</v>
      </c>
      <c r="H313" s="339" t="s">
        <v>698</v>
      </c>
      <c r="I313" s="40" t="s">
        <v>738</v>
      </c>
      <c r="J313" s="1"/>
      <c r="K313" s="1"/>
      <c r="L313" s="150"/>
      <c r="M313" s="1"/>
      <c r="N313" s="151"/>
      <c r="O313" s="84"/>
      <c r="P313" s="147"/>
    </row>
    <row r="314" spans="1:16" customFormat="1" ht="15" customHeight="1">
      <c r="A314" s="328"/>
      <c r="B314" s="83"/>
      <c r="C314" s="47" t="s">
        <v>131</v>
      </c>
      <c r="D314" s="102"/>
      <c r="E314" s="31"/>
      <c r="F314" s="31"/>
      <c r="G314" s="31"/>
      <c r="H314" s="339"/>
      <c r="I314" s="31"/>
      <c r="J314" s="1"/>
      <c r="K314" s="1"/>
      <c r="L314" s="1"/>
      <c r="M314" s="1"/>
      <c r="N314" s="1"/>
      <c r="O314" s="84"/>
      <c r="P314" s="147"/>
    </row>
    <row r="315" spans="1:16" customFormat="1" ht="15" customHeight="1">
      <c r="A315" s="328"/>
      <c r="B315" s="83"/>
      <c r="C315" s="143" t="s">
        <v>699</v>
      </c>
      <c r="D315" s="102"/>
      <c r="E315" s="31"/>
      <c r="F315" s="31"/>
      <c r="G315" s="31"/>
      <c r="H315" s="339" t="s">
        <v>700</v>
      </c>
      <c r="I315" s="40" t="s">
        <v>739</v>
      </c>
      <c r="J315" s="1"/>
      <c r="K315" s="1"/>
      <c r="L315" s="1"/>
      <c r="M315" s="1"/>
      <c r="N315" s="1"/>
      <c r="O315" s="84"/>
      <c r="P315" s="147"/>
    </row>
    <row r="316" spans="1:16" customFormat="1" ht="15" customHeight="1">
      <c r="A316" s="328"/>
      <c r="B316" s="83"/>
      <c r="C316" s="143" t="s">
        <v>146</v>
      </c>
      <c r="D316" s="102"/>
      <c r="E316" s="31"/>
      <c r="F316" s="31"/>
      <c r="G316" s="31"/>
      <c r="H316" s="339" t="s">
        <v>701</v>
      </c>
      <c r="I316" s="40" t="s">
        <v>739</v>
      </c>
      <c r="J316" s="1"/>
      <c r="K316" s="1"/>
      <c r="L316" s="1"/>
      <c r="M316" s="1"/>
      <c r="N316" s="1"/>
      <c r="O316" s="84"/>
      <c r="P316" s="147"/>
    </row>
    <row r="317" spans="1:16" customFormat="1" ht="15" customHeight="1">
      <c r="A317" s="328"/>
      <c r="B317" s="83"/>
      <c r="C317" s="143" t="s">
        <v>145</v>
      </c>
      <c r="D317" s="102"/>
      <c r="E317" s="31"/>
      <c r="F317" s="31"/>
      <c r="G317" s="31"/>
      <c r="H317" s="339" t="s">
        <v>702</v>
      </c>
      <c r="I317" s="40" t="s">
        <v>740</v>
      </c>
      <c r="J317" s="1"/>
      <c r="K317" s="1"/>
      <c r="L317" s="1"/>
      <c r="M317" s="1"/>
      <c r="N317" s="1"/>
      <c r="O317" s="84"/>
      <c r="P317" s="147"/>
    </row>
    <row r="318" spans="1:16" customFormat="1" ht="15" customHeight="1">
      <c r="A318" s="328"/>
      <c r="B318" s="83"/>
      <c r="C318" s="143" t="s">
        <v>190</v>
      </c>
      <c r="D318" s="102"/>
      <c r="E318" s="31"/>
      <c r="F318" s="31"/>
      <c r="G318" s="31"/>
      <c r="H318" s="339" t="s">
        <v>703</v>
      </c>
      <c r="I318" s="40" t="s">
        <v>737</v>
      </c>
      <c r="J318" s="1"/>
      <c r="K318" s="1"/>
      <c r="L318" s="1"/>
      <c r="M318" s="1"/>
      <c r="N318" s="1"/>
      <c r="O318" s="84"/>
      <c r="P318" s="147"/>
    </row>
    <row r="319" spans="1:16" customFormat="1" ht="15" customHeight="1">
      <c r="A319" s="328"/>
      <c r="B319" s="83"/>
      <c r="C319" s="143" t="s">
        <v>191</v>
      </c>
      <c r="D319" s="102"/>
      <c r="E319" s="31"/>
      <c r="F319" s="31"/>
      <c r="G319" s="31"/>
      <c r="H319" s="339" t="s">
        <v>704</v>
      </c>
      <c r="I319" s="40" t="s">
        <v>733</v>
      </c>
      <c r="J319" s="1"/>
      <c r="K319" s="1"/>
      <c r="L319" s="1"/>
      <c r="M319" s="1"/>
      <c r="N319" s="1"/>
      <c r="O319" s="84"/>
      <c r="P319" s="147"/>
    </row>
    <row r="320" spans="1:16" customFormat="1" ht="15" customHeight="1">
      <c r="A320" s="328"/>
      <c r="B320" s="83"/>
      <c r="C320" s="143" t="s">
        <v>192</v>
      </c>
      <c r="D320" s="102"/>
      <c r="E320" s="31"/>
      <c r="F320" s="31"/>
      <c r="G320" s="31"/>
      <c r="H320" s="339" t="s">
        <v>705</v>
      </c>
      <c r="I320" s="40" t="s">
        <v>741</v>
      </c>
      <c r="J320" s="1"/>
      <c r="K320" s="1"/>
      <c r="L320" s="1"/>
      <c r="M320" s="1"/>
      <c r="N320" s="1"/>
      <c r="O320" s="84"/>
      <c r="P320" s="147"/>
    </row>
    <row r="321" spans="1:16" customFormat="1" ht="15" customHeight="1">
      <c r="A321" s="328"/>
      <c r="B321" s="83"/>
      <c r="C321" s="143" t="s">
        <v>193</v>
      </c>
      <c r="D321" s="102"/>
      <c r="E321" s="31"/>
      <c r="F321" s="31"/>
      <c r="G321" s="31"/>
      <c r="H321" s="339" t="s">
        <v>706</v>
      </c>
      <c r="I321" s="40" t="s">
        <v>742</v>
      </c>
      <c r="J321" s="1"/>
      <c r="K321" s="1"/>
      <c r="L321" s="1"/>
      <c r="M321" s="1"/>
      <c r="N321" s="1"/>
      <c r="O321" s="84"/>
      <c r="P321" s="147"/>
    </row>
    <row r="322" spans="1:16" customFormat="1" ht="15" customHeight="1">
      <c r="A322" s="328"/>
      <c r="B322" s="83"/>
      <c r="C322" s="143" t="s">
        <v>535</v>
      </c>
      <c r="D322" s="102"/>
      <c r="E322" s="31"/>
      <c r="F322" s="31"/>
      <c r="G322" s="31"/>
      <c r="H322" s="339" t="s">
        <v>707</v>
      </c>
      <c r="I322" s="40" t="s">
        <v>732</v>
      </c>
      <c r="J322" s="1"/>
      <c r="K322" s="1"/>
      <c r="L322" s="1"/>
      <c r="M322" s="1"/>
      <c r="N322" s="1"/>
      <c r="O322" s="84"/>
      <c r="P322" s="147"/>
    </row>
    <row r="323" spans="1:16" customFormat="1" ht="15" customHeight="1">
      <c r="A323" s="328"/>
      <c r="B323" s="83"/>
      <c r="C323" s="143" t="s">
        <v>536</v>
      </c>
      <c r="D323" s="102"/>
      <c r="E323" s="31"/>
      <c r="F323" s="31"/>
      <c r="G323" s="31"/>
      <c r="H323" s="339" t="s">
        <v>708</v>
      </c>
      <c r="I323" s="40" t="s">
        <v>743</v>
      </c>
      <c r="J323" s="1"/>
      <c r="K323" s="1"/>
      <c r="L323" s="1"/>
      <c r="M323" s="1"/>
      <c r="N323" s="1"/>
      <c r="O323" s="84"/>
      <c r="P323" s="147"/>
    </row>
    <row r="324" spans="1:16" customFormat="1" ht="15" customHeight="1">
      <c r="A324" s="328"/>
      <c r="B324" s="83"/>
      <c r="C324" s="143" t="s">
        <v>537</v>
      </c>
      <c r="D324" s="102"/>
      <c r="E324" s="31"/>
      <c r="F324" s="31"/>
      <c r="G324" s="31"/>
      <c r="H324" s="339" t="s">
        <v>709</v>
      </c>
      <c r="I324" s="40" t="s">
        <v>743</v>
      </c>
      <c r="J324" s="1"/>
      <c r="K324" s="1"/>
      <c r="L324" s="1"/>
      <c r="M324" s="1"/>
      <c r="N324" s="1"/>
      <c r="O324" s="84"/>
      <c r="P324" s="147"/>
    </row>
    <row r="325" spans="1:16" customFormat="1" ht="15" customHeight="1">
      <c r="A325" s="328"/>
      <c r="B325" s="83"/>
      <c r="C325" s="340" t="s">
        <v>710</v>
      </c>
      <c r="D325" s="102"/>
      <c r="E325" s="354"/>
      <c r="F325" s="354"/>
      <c r="G325" s="354"/>
      <c r="H325" s="337" t="s">
        <v>711</v>
      </c>
      <c r="I325" s="40" t="s">
        <v>737</v>
      </c>
      <c r="J325" s="1"/>
      <c r="K325" s="1"/>
      <c r="L325" s="1"/>
      <c r="M325" s="1"/>
      <c r="N325" s="1"/>
      <c r="O325" s="84"/>
      <c r="P325" s="147"/>
    </row>
    <row r="326" spans="1:16" customFormat="1" ht="20.100000000000001" customHeight="1">
      <c r="A326" s="328"/>
      <c r="B326" s="85"/>
      <c r="C326" s="86"/>
      <c r="D326" s="86"/>
      <c r="E326" s="86"/>
      <c r="F326" s="86"/>
      <c r="G326" s="86"/>
      <c r="H326" s="87"/>
      <c r="I326" s="86"/>
      <c r="J326" s="86"/>
      <c r="K326" s="86"/>
      <c r="L326" s="86"/>
      <c r="M326" s="86"/>
      <c r="N326" s="86"/>
      <c r="O326" s="88"/>
      <c r="P326" s="147"/>
    </row>
    <row r="327" spans="1:16" ht="15" customHeight="1">
      <c r="A327" s="324"/>
      <c r="B327" s="145"/>
      <c r="C327" s="4"/>
      <c r="D327" s="4"/>
      <c r="E327" s="147"/>
      <c r="F327" s="147"/>
      <c r="G327" s="4"/>
      <c r="H327" s="107"/>
      <c r="I327" s="4"/>
      <c r="J327" s="15"/>
      <c r="K327" s="3"/>
      <c r="L327" s="4"/>
      <c r="M327" s="15"/>
      <c r="N327" s="4"/>
      <c r="O327" s="3"/>
      <c r="P327" s="15"/>
    </row>
    <row r="328" spans="1:16"/>
    <row r="329" spans="1:16"/>
    <row r="330" spans="1:16"/>
    <row r="331" spans="1:16"/>
    <row r="332" spans="1:16"/>
    <row r="333" spans="1:16"/>
    <row r="334" spans="1:16"/>
    <row r="335" spans="1:16"/>
    <row r="336" spans="1:16"/>
    <row r="337"/>
    <row r="338"/>
    <row r="339"/>
    <row r="340"/>
    <row r="341"/>
    <row r="342"/>
    <row r="343"/>
    <row r="344"/>
    <row r="345"/>
    <row r="346"/>
    <row r="347"/>
    <row r="348"/>
    <row r="349"/>
    <row r="350"/>
  </sheetData>
  <sheetProtection password="ED2F" sheet="1" objects="1" scenarios="1"/>
  <mergeCells count="3">
    <mergeCell ref="C2:E2"/>
    <mergeCell ref="C37:E38"/>
    <mergeCell ref="C57:E58"/>
  </mergeCells>
  <pageMargins left="0.25" right="0.25" top="0.75" bottom="0.75" header="0.3" footer="0.3"/>
  <pageSetup paperSize="9" scale="40" fitToHeight="0" orientation="landscape" r:id="rId1"/>
  <rowBreaks count="7" manualBreakCount="7">
    <brk id="39" max="16383" man="1"/>
    <brk id="81" max="16383" man="1"/>
    <brk id="124" max="16383" man="1"/>
    <brk id="159" max="16383" man="1"/>
    <brk id="196" max="14" man="1"/>
    <brk id="242" max="14" man="1"/>
    <brk id="297" max="14" man="1"/>
  </rowBreaks>
  <colBreaks count="1" manualBreakCount="1">
    <brk id="15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1"/>
  </sheetPr>
  <dimension ref="A1:I51"/>
  <sheetViews>
    <sheetView showGridLines="0" zoomScale="90" zoomScaleNormal="90" workbookViewId="0">
      <selection activeCell="I42" sqref="I42"/>
    </sheetView>
  </sheetViews>
  <sheetFormatPr defaultColWidth="0" defaultRowHeight="12.75" customHeight="1" zeroHeight="1"/>
  <cols>
    <col min="1" max="1" width="29.85546875" style="154" bestFit="1" customWidth="1"/>
    <col min="2" max="4" width="12.7109375" style="155" customWidth="1"/>
    <col min="5" max="6" width="14.7109375" style="155" customWidth="1"/>
    <col min="7" max="8" width="18.7109375" style="155" customWidth="1"/>
    <col min="9" max="9" width="14.7109375" style="156" customWidth="1"/>
    <col min="10" max="16384" width="9.140625" style="156" hidden="1"/>
  </cols>
  <sheetData>
    <row r="1" spans="1:9" s="297" customFormat="1" ht="15.75">
      <c r="A1" s="298" t="s">
        <v>240</v>
      </c>
      <c r="B1" s="298" t="s">
        <v>241</v>
      </c>
      <c r="C1" s="323" t="s">
        <v>242</v>
      </c>
      <c r="D1" s="323" t="s">
        <v>243</v>
      </c>
      <c r="E1" s="296">
        <f>+COUNTA(D3:D47)</f>
        <v>35</v>
      </c>
      <c r="F1" s="155"/>
      <c r="G1" s="518" t="s">
        <v>807</v>
      </c>
      <c r="H1" s="518"/>
      <c r="I1" s="296">
        <f>+COUNTA(H3:H47)</f>
        <v>33</v>
      </c>
    </row>
    <row r="2" spans="1:9" ht="15.75">
      <c r="G2" s="431" t="s">
        <v>240</v>
      </c>
      <c r="H2" s="431" t="s">
        <v>242</v>
      </c>
    </row>
    <row r="3" spans="1:9">
      <c r="A3" s="154" t="s">
        <v>244</v>
      </c>
      <c r="B3" s="155" t="s">
        <v>346</v>
      </c>
      <c r="C3" s="155" t="s">
        <v>7</v>
      </c>
      <c r="D3" s="155" t="s">
        <v>245</v>
      </c>
      <c r="G3" s="432" t="s">
        <v>244</v>
      </c>
      <c r="H3" s="155" t="s">
        <v>7</v>
      </c>
    </row>
    <row r="4" spans="1:9">
      <c r="A4" s="154" t="s">
        <v>247</v>
      </c>
      <c r="B4" s="155" t="s">
        <v>345</v>
      </c>
      <c r="C4" s="155" t="s">
        <v>5</v>
      </c>
      <c r="D4" s="155" t="s">
        <v>248</v>
      </c>
      <c r="G4" s="432" t="s">
        <v>247</v>
      </c>
      <c r="H4" s="155" t="s">
        <v>5</v>
      </c>
    </row>
    <row r="5" spans="1:9">
      <c r="A5" s="154" t="s">
        <v>249</v>
      </c>
      <c r="B5" s="155" t="s">
        <v>349</v>
      </c>
      <c r="C5" s="155" t="s">
        <v>250</v>
      </c>
      <c r="D5" s="155" t="s">
        <v>251</v>
      </c>
      <c r="G5" s="432" t="s">
        <v>249</v>
      </c>
      <c r="H5" s="155" t="s">
        <v>250</v>
      </c>
    </row>
    <row r="6" spans="1:9">
      <c r="A6" s="154" t="s">
        <v>298</v>
      </c>
      <c r="B6" s="155" t="s">
        <v>336</v>
      </c>
      <c r="C6" s="155" t="s">
        <v>2</v>
      </c>
      <c r="D6" s="155" t="s">
        <v>299</v>
      </c>
      <c r="G6" s="432" t="s">
        <v>298</v>
      </c>
      <c r="H6" s="155" t="s">
        <v>2</v>
      </c>
    </row>
    <row r="7" spans="1:9">
      <c r="A7" s="154" t="s">
        <v>252</v>
      </c>
      <c r="B7" s="155" t="s">
        <v>382</v>
      </c>
      <c r="C7" s="155" t="s">
        <v>4</v>
      </c>
      <c r="D7" s="155" t="s">
        <v>253</v>
      </c>
      <c r="G7" s="432" t="s">
        <v>252</v>
      </c>
      <c r="H7" s="155" t="s">
        <v>4</v>
      </c>
    </row>
    <row r="8" spans="1:9">
      <c r="A8" s="154" t="s">
        <v>380</v>
      </c>
      <c r="B8" s="155" t="s">
        <v>383</v>
      </c>
      <c r="C8" s="155" t="s">
        <v>4</v>
      </c>
      <c r="D8" s="155" t="s">
        <v>380</v>
      </c>
      <c r="G8" s="432" t="s">
        <v>254</v>
      </c>
      <c r="H8" s="155" t="s">
        <v>5</v>
      </c>
    </row>
    <row r="9" spans="1:9">
      <c r="A9" s="154" t="s">
        <v>254</v>
      </c>
      <c r="B9" s="155" t="s">
        <v>370</v>
      </c>
      <c r="C9" s="155" t="s">
        <v>5</v>
      </c>
      <c r="D9" s="155" t="s">
        <v>255</v>
      </c>
      <c r="G9" s="432" t="s">
        <v>256</v>
      </c>
      <c r="H9" s="155" t="s">
        <v>5</v>
      </c>
    </row>
    <row r="10" spans="1:9">
      <c r="A10" s="154" t="s">
        <v>256</v>
      </c>
      <c r="B10" s="155" t="s">
        <v>343</v>
      </c>
      <c r="C10" s="155" t="s">
        <v>5</v>
      </c>
      <c r="D10" s="155" t="s">
        <v>257</v>
      </c>
      <c r="G10" s="432" t="s">
        <v>300</v>
      </c>
      <c r="H10" s="155" t="s">
        <v>2</v>
      </c>
    </row>
    <row r="11" spans="1:9">
      <c r="A11" s="154" t="s">
        <v>300</v>
      </c>
      <c r="B11" s="155" t="s">
        <v>337</v>
      </c>
      <c r="C11" s="155" t="s">
        <v>2</v>
      </c>
      <c r="D11" s="155" t="s">
        <v>301</v>
      </c>
      <c r="G11" s="432" t="s">
        <v>258</v>
      </c>
      <c r="H11" s="155" t="s">
        <v>5</v>
      </c>
    </row>
    <row r="12" spans="1:9">
      <c r="A12" s="154" t="s">
        <v>258</v>
      </c>
      <c r="B12" s="155" t="s">
        <v>372</v>
      </c>
      <c r="C12" s="155" t="s">
        <v>5</v>
      </c>
      <c r="D12" s="155" t="s">
        <v>259</v>
      </c>
      <c r="G12" s="432" t="s">
        <v>260</v>
      </c>
      <c r="H12" s="155" t="s">
        <v>5</v>
      </c>
    </row>
    <row r="13" spans="1:9">
      <c r="A13" s="154" t="s">
        <v>260</v>
      </c>
      <c r="B13" s="155" t="s">
        <v>344</v>
      </c>
      <c r="C13" s="155" t="s">
        <v>5</v>
      </c>
      <c r="D13" s="155" t="s">
        <v>261</v>
      </c>
      <c r="G13" s="432" t="s">
        <v>262</v>
      </c>
      <c r="H13" s="155" t="s">
        <v>3</v>
      </c>
    </row>
    <row r="14" spans="1:9">
      <c r="A14" s="154" t="s">
        <v>262</v>
      </c>
      <c r="B14" s="155" t="s">
        <v>342</v>
      </c>
      <c r="C14" s="155" t="s">
        <v>3</v>
      </c>
      <c r="D14" s="155" t="s">
        <v>263</v>
      </c>
      <c r="G14" s="432" t="s">
        <v>302</v>
      </c>
      <c r="H14" s="155" t="s">
        <v>2</v>
      </c>
    </row>
    <row r="15" spans="1:9">
      <c r="A15" s="154" t="s">
        <v>302</v>
      </c>
      <c r="B15" s="155" t="s">
        <v>338</v>
      </c>
      <c r="C15" s="155" t="s">
        <v>2</v>
      </c>
      <c r="D15" s="155" t="s">
        <v>303</v>
      </c>
      <c r="G15" s="432" t="s">
        <v>264</v>
      </c>
      <c r="H15" s="155" t="s">
        <v>8</v>
      </c>
    </row>
    <row r="16" spans="1:9">
      <c r="A16" s="154" t="s">
        <v>264</v>
      </c>
      <c r="B16" s="155" t="s">
        <v>332</v>
      </c>
      <c r="C16" s="155" t="s">
        <v>8</v>
      </c>
      <c r="D16" s="155" t="s">
        <v>264</v>
      </c>
      <c r="G16" s="432" t="s">
        <v>304</v>
      </c>
      <c r="H16" s="155" t="s">
        <v>2</v>
      </c>
    </row>
    <row r="17" spans="1:8">
      <c r="A17" s="154" t="s">
        <v>304</v>
      </c>
      <c r="B17" s="155" t="s">
        <v>339</v>
      </c>
      <c r="C17" s="155" t="s">
        <v>2</v>
      </c>
      <c r="D17" s="155" t="s">
        <v>305</v>
      </c>
      <c r="G17" s="432" t="s">
        <v>265</v>
      </c>
      <c r="H17" s="155" t="s">
        <v>266</v>
      </c>
    </row>
    <row r="18" spans="1:8">
      <c r="A18" s="154" t="s">
        <v>265</v>
      </c>
      <c r="B18" s="155" t="s">
        <v>368</v>
      </c>
      <c r="C18" s="155" t="s">
        <v>266</v>
      </c>
      <c r="D18" s="155" t="s">
        <v>267</v>
      </c>
      <c r="G18" s="432" t="s">
        <v>268</v>
      </c>
      <c r="H18" s="155" t="s">
        <v>9</v>
      </c>
    </row>
    <row r="19" spans="1:8">
      <c r="A19" s="154" t="s">
        <v>268</v>
      </c>
      <c r="B19" s="155" t="s">
        <v>371</v>
      </c>
      <c r="C19" s="155" t="s">
        <v>9</v>
      </c>
      <c r="D19" s="155" t="s">
        <v>269</v>
      </c>
      <c r="G19" s="432" t="s">
        <v>270</v>
      </c>
      <c r="H19" s="155" t="s">
        <v>250</v>
      </c>
    </row>
    <row r="20" spans="1:8">
      <c r="A20" s="154" t="s">
        <v>270</v>
      </c>
      <c r="B20" s="155" t="s">
        <v>350</v>
      </c>
      <c r="C20" s="155" t="s">
        <v>250</v>
      </c>
      <c r="D20" s="155" t="s">
        <v>271</v>
      </c>
      <c r="G20" s="432" t="s">
        <v>272</v>
      </c>
      <c r="H20" s="155" t="s">
        <v>7</v>
      </c>
    </row>
    <row r="21" spans="1:8">
      <c r="A21" s="154" t="s">
        <v>272</v>
      </c>
      <c r="B21" s="155" t="s">
        <v>347</v>
      </c>
      <c r="C21" s="155" t="s">
        <v>7</v>
      </c>
      <c r="D21" s="155" t="s">
        <v>272</v>
      </c>
      <c r="G21" s="432" t="s">
        <v>273</v>
      </c>
      <c r="H21" s="155" t="s">
        <v>6</v>
      </c>
    </row>
    <row r="22" spans="1:8">
      <c r="A22" s="154" t="s">
        <v>273</v>
      </c>
      <c r="B22" s="155" t="s">
        <v>333</v>
      </c>
      <c r="C22" s="155" t="s">
        <v>6</v>
      </c>
      <c r="D22" s="155" t="s">
        <v>274</v>
      </c>
      <c r="G22" s="432" t="s">
        <v>275</v>
      </c>
      <c r="H22" s="155" t="s">
        <v>1</v>
      </c>
    </row>
    <row r="23" spans="1:8">
      <c r="A23" s="154" t="s">
        <v>275</v>
      </c>
      <c r="B23" s="155" t="s">
        <v>331</v>
      </c>
      <c r="C23" s="155" t="s">
        <v>1</v>
      </c>
      <c r="D23" s="155" t="s">
        <v>275</v>
      </c>
      <c r="G23" s="432" t="s">
        <v>276</v>
      </c>
      <c r="H23" s="155" t="s">
        <v>4</v>
      </c>
    </row>
    <row r="24" spans="1:8">
      <c r="A24" s="154" t="s">
        <v>276</v>
      </c>
      <c r="B24" s="155" t="s">
        <v>384</v>
      </c>
      <c r="C24" s="155" t="s">
        <v>4</v>
      </c>
      <c r="D24" s="155" t="s">
        <v>277</v>
      </c>
      <c r="G24" s="432" t="s">
        <v>307</v>
      </c>
      <c r="H24" s="155" t="s">
        <v>2</v>
      </c>
    </row>
    <row r="25" spans="1:8">
      <c r="A25" s="154" t="s">
        <v>307</v>
      </c>
      <c r="B25" s="155" t="s">
        <v>340</v>
      </c>
      <c r="C25" s="155" t="s">
        <v>2</v>
      </c>
      <c r="D25" s="155" t="s">
        <v>308</v>
      </c>
      <c r="G25" s="432" t="s">
        <v>278</v>
      </c>
      <c r="H25" s="155" t="s">
        <v>250</v>
      </c>
    </row>
    <row r="26" spans="1:8">
      <c r="A26" s="154" t="s">
        <v>278</v>
      </c>
      <c r="B26" s="155" t="s">
        <v>351</v>
      </c>
      <c r="C26" s="155" t="s">
        <v>250</v>
      </c>
      <c r="D26" s="155" t="s">
        <v>279</v>
      </c>
      <c r="G26" s="432" t="s">
        <v>280</v>
      </c>
      <c r="H26" s="155" t="s">
        <v>250</v>
      </c>
    </row>
    <row r="27" spans="1:8">
      <c r="A27" s="154" t="s">
        <v>280</v>
      </c>
      <c r="B27" s="155" t="s">
        <v>352</v>
      </c>
      <c r="C27" s="155" t="s">
        <v>250</v>
      </c>
      <c r="D27" s="155" t="s">
        <v>281</v>
      </c>
      <c r="G27" s="432" t="s">
        <v>282</v>
      </c>
      <c r="H27" s="155" t="s">
        <v>9</v>
      </c>
    </row>
    <row r="28" spans="1:8">
      <c r="A28" s="154" t="s">
        <v>282</v>
      </c>
      <c r="B28" s="155" t="s">
        <v>373</v>
      </c>
      <c r="C28" s="155" t="s">
        <v>9</v>
      </c>
      <c r="D28" s="155" t="s">
        <v>283</v>
      </c>
      <c r="G28" s="432" t="s">
        <v>284</v>
      </c>
      <c r="H28" s="155" t="s">
        <v>7</v>
      </c>
    </row>
    <row r="29" spans="1:8">
      <c r="A29" s="154" t="s">
        <v>284</v>
      </c>
      <c r="B29" s="155" t="s">
        <v>348</v>
      </c>
      <c r="C29" s="155" t="s">
        <v>7</v>
      </c>
      <c r="D29" s="155" t="s">
        <v>285</v>
      </c>
      <c r="G29" s="432" t="s">
        <v>286</v>
      </c>
      <c r="H29" s="155" t="s">
        <v>250</v>
      </c>
    </row>
    <row r="30" spans="1:8">
      <c r="A30" s="154" t="s">
        <v>286</v>
      </c>
      <c r="B30" s="155" t="s">
        <v>353</v>
      </c>
      <c r="C30" s="155" t="s">
        <v>250</v>
      </c>
      <c r="D30" s="155" t="s">
        <v>286</v>
      </c>
      <c r="G30" s="432" t="s">
        <v>287</v>
      </c>
      <c r="H30" s="155" t="s">
        <v>4</v>
      </c>
    </row>
    <row r="31" spans="1:8">
      <c r="A31" s="154" t="s">
        <v>778</v>
      </c>
      <c r="B31" s="155" t="s">
        <v>776</v>
      </c>
      <c r="C31" s="155" t="s">
        <v>4</v>
      </c>
      <c r="D31" s="155" t="s">
        <v>792</v>
      </c>
      <c r="G31" s="432" t="s">
        <v>289</v>
      </c>
      <c r="H31" s="155" t="s">
        <v>9</v>
      </c>
    </row>
    <row r="32" spans="1:8">
      <c r="A32" s="154" t="s">
        <v>287</v>
      </c>
      <c r="B32" s="155" t="s">
        <v>381</v>
      </c>
      <c r="C32" s="155" t="s">
        <v>4</v>
      </c>
      <c r="D32" s="155" t="s">
        <v>288</v>
      </c>
      <c r="G32" s="432" t="s">
        <v>290</v>
      </c>
      <c r="H32" s="155" t="s">
        <v>5</v>
      </c>
    </row>
    <row r="33" spans="1:8">
      <c r="A33" s="154" t="s">
        <v>289</v>
      </c>
      <c r="B33" s="155" t="s">
        <v>374</v>
      </c>
      <c r="C33" s="155" t="s">
        <v>9</v>
      </c>
      <c r="D33" s="155" t="s">
        <v>289</v>
      </c>
      <c r="G33" s="432" t="s">
        <v>292</v>
      </c>
      <c r="H33" s="155" t="s">
        <v>250</v>
      </c>
    </row>
    <row r="34" spans="1:8">
      <c r="A34" s="154" t="s">
        <v>290</v>
      </c>
      <c r="B34" s="155" t="s">
        <v>369</v>
      </c>
      <c r="C34" s="155" t="s">
        <v>5</v>
      </c>
      <c r="D34" s="155" t="s">
        <v>291</v>
      </c>
      <c r="G34" s="432" t="s">
        <v>294</v>
      </c>
      <c r="H34" s="155" t="s">
        <v>9</v>
      </c>
    </row>
    <row r="35" spans="1:8">
      <c r="A35" s="154" t="s">
        <v>292</v>
      </c>
      <c r="B35" s="155" t="s">
        <v>335</v>
      </c>
      <c r="C35" s="155" t="s">
        <v>250</v>
      </c>
      <c r="D35" s="155" t="s">
        <v>293</v>
      </c>
      <c r="G35" s="432" t="s">
        <v>296</v>
      </c>
      <c r="H35" s="155" t="s">
        <v>6</v>
      </c>
    </row>
    <row r="36" spans="1:8">
      <c r="A36" s="154" t="s">
        <v>294</v>
      </c>
      <c r="B36" s="155" t="s">
        <v>375</v>
      </c>
      <c r="C36" s="155" t="s">
        <v>9</v>
      </c>
      <c r="D36" s="155" t="s">
        <v>295</v>
      </c>
    </row>
    <row r="37" spans="1:8">
      <c r="A37" s="154" t="s">
        <v>296</v>
      </c>
      <c r="B37" s="155" t="s">
        <v>334</v>
      </c>
      <c r="C37" s="155" t="s">
        <v>6</v>
      </c>
      <c r="D37" s="155" t="s">
        <v>297</v>
      </c>
    </row>
    <row r="38" spans="1:8">
      <c r="C38" s="157"/>
    </row>
    <row r="39" spans="1:8">
      <c r="C39" s="157"/>
    </row>
    <row r="40" spans="1:8">
      <c r="C40" s="157"/>
    </row>
    <row r="41" spans="1:8">
      <c r="C41" s="157"/>
    </row>
    <row r="42" spans="1:8">
      <c r="C42" s="157"/>
    </row>
    <row r="43" spans="1:8">
      <c r="C43" s="157"/>
    </row>
    <row r="44" spans="1:8">
      <c r="C44" s="157"/>
    </row>
    <row r="45" spans="1:8">
      <c r="C45" s="157"/>
    </row>
    <row r="46" spans="1:8">
      <c r="C46" s="157"/>
    </row>
    <row r="47" spans="1:8" ht="12.75" customHeight="1"/>
    <row r="48" spans="1:8" ht="12.75" customHeight="1"/>
    <row r="49" ht="12.75" customHeight="1"/>
    <row r="50" ht="12.75" customHeight="1"/>
    <row r="51" ht="12.75" hidden="1" customHeight="1"/>
  </sheetData>
  <sheetProtection password="ED2F" sheet="1" objects="1" scenarios="1"/>
  <sortState ref="A3:D38">
    <sortCondition ref="A3"/>
  </sortState>
  <mergeCells count="1">
    <mergeCell ref="G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5</vt:i4>
      </vt:variant>
    </vt:vector>
  </HeadingPairs>
  <TitlesOfParts>
    <vt:vector size="17" baseType="lpstr">
      <vt:lpstr>Bank Template - 2016</vt:lpstr>
      <vt:lpstr>Summary - 2016</vt:lpstr>
      <vt:lpstr>Summary - 2015</vt:lpstr>
      <vt:lpstr>Summary - 2014</vt:lpstr>
      <vt:lpstr>Summary - 2013</vt:lpstr>
      <vt:lpstr>Charts 2016</vt:lpstr>
      <vt:lpstr>Charts - 4yr</vt:lpstr>
      <vt:lpstr>Chart - Single Bank Evolution</vt:lpstr>
      <vt:lpstr>Interactive Heatmap</vt:lpstr>
      <vt:lpstr>Data</vt:lpstr>
      <vt:lpstr>blank template</vt:lpstr>
      <vt:lpstr>sample</vt:lpstr>
      <vt:lpstr>'Chart - Single Bank Evolution'!Print_Area</vt:lpstr>
      <vt:lpstr>'Charts - 4yr'!Print_Area</vt:lpstr>
      <vt:lpstr>'Charts 2016'!Print_Area</vt:lpstr>
      <vt:lpstr>'Summary - 2015'!Print_Area</vt:lpstr>
      <vt:lpstr>'Summary - 2016'!Print_Area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Garcia</dc:creator>
  <cp:lastModifiedBy>LG</cp:lastModifiedBy>
  <cp:lastPrinted>2017-08-09T17:41:28Z</cp:lastPrinted>
  <dcterms:created xsi:type="dcterms:W3CDTF">2015-07-27T16:50:27Z</dcterms:created>
  <dcterms:modified xsi:type="dcterms:W3CDTF">2017-09-08T10:32:18Z</dcterms:modified>
</cp:coreProperties>
</file>