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updateLinks="never" codeName="ThisWorkbook" defaultThemeVersion="124226"/>
  <bookViews>
    <workbookView xWindow="-15" yWindow="-15" windowWidth="14520" windowHeight="13260" tabRatio="909"/>
  </bookViews>
  <sheets>
    <sheet name="Start" sheetId="5" r:id="rId1"/>
    <sheet name="Charts" sheetId="4" r:id="rId2"/>
    <sheet name="KRI database" sheetId="1" r:id="rId3"/>
    <sheet name="Data" sheetId="3" r:id="rId4"/>
    <sheet name="List" sheetId="2" state="hidden" r:id="rId5"/>
  </sheets>
  <externalReferences>
    <externalReference r:id="rId6"/>
  </externalReferences>
  <definedNames>
    <definedName name="_xlnm._FilterDatabase" localSheetId="3" hidden="1">Data!$V$1:$AB$379</definedName>
    <definedName name="_xlnm.Print_Area" localSheetId="1">Charts!$A$2:$Q$38</definedName>
    <definedName name="_xlnm.Print_Area" localSheetId="0">Start!$A$1:$F$12</definedName>
  </definedNames>
  <calcPr calcId="145621"/>
</workbook>
</file>

<file path=xl/calcChain.xml><?xml version="1.0" encoding="utf-8"?>
<calcChain xmlns="http://schemas.openxmlformats.org/spreadsheetml/2006/main">
  <c r="V254" i="3" l="1"/>
  <c r="V212"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AS51" i="4"/>
  <c r="C37" i="4"/>
  <c r="C36" i="4"/>
  <c r="V12"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5" i="3"/>
  <c r="BI47" i="4"/>
  <c r="C35" i="4" l="1"/>
  <c r="BI46" i="4"/>
  <c r="BI45" i="4"/>
  <c r="C31" i="4" l="1"/>
  <c r="C32" i="4"/>
  <c r="C33" i="4"/>
  <c r="C34" i="4"/>
  <c r="BI44" i="4"/>
  <c r="BI43" i="4"/>
  <c r="C30" i="4"/>
  <c r="V65" i="3" l="1"/>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V24" i="3"/>
  <c r="A222" i="3" l="1"/>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108" i="3"/>
  <c r="A109" i="3"/>
  <c r="A110" i="3"/>
  <c r="A111" i="3"/>
  <c r="BI42" i="4" l="1"/>
  <c r="BI40" i="4" l="1"/>
  <c r="BI41" i="4"/>
  <c r="A211" i="3" l="1"/>
  <c r="A212" i="3"/>
  <c r="A213" i="3"/>
  <c r="A214" i="3"/>
  <c r="A215" i="3"/>
  <c r="A216" i="3"/>
  <c r="A217" i="3"/>
  <c r="A218" i="3"/>
  <c r="A219" i="3"/>
  <c r="A220" i="3"/>
  <c r="A221" i="3"/>
  <c r="A207" i="3" l="1"/>
  <c r="A208" i="3"/>
  <c r="A209" i="3"/>
  <c r="A210"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59" i="3"/>
  <c r="A60" i="3"/>
  <c r="A61" i="3"/>
  <c r="A62" i="3"/>
  <c r="A63" i="3"/>
  <c r="A64" i="3"/>
  <c r="A65" i="3"/>
  <c r="A66" i="3"/>
  <c r="A67" i="3"/>
  <c r="C11" i="5" l="1"/>
  <c r="C8" i="5"/>
  <c r="AP94" i="4"/>
  <c r="AN71" i="4"/>
  <c r="AN70" i="4"/>
  <c r="AN69" i="4"/>
  <c r="AN68" i="4"/>
  <c r="AN67" i="4"/>
  <c r="AN66" i="4"/>
  <c r="AN65" i="4"/>
  <c r="AN64" i="4"/>
  <c r="AN63" i="4"/>
  <c r="AN62" i="4"/>
  <c r="AN61" i="4"/>
  <c r="AN60" i="4"/>
  <c r="AN59" i="4"/>
  <c r="AN58" i="4"/>
  <c r="AN57" i="4"/>
  <c r="AN56" i="4"/>
  <c r="AN55" i="4"/>
  <c r="AN54" i="4"/>
  <c r="AN53" i="4"/>
  <c r="AN52" i="4"/>
  <c r="AS52" i="4"/>
  <c r="AS53" i="4" s="1"/>
  <c r="AS54" i="4" s="1"/>
  <c r="AS55" i="4" s="1"/>
  <c r="AS56" i="4" s="1"/>
  <c r="AS57" i="4" s="1"/>
  <c r="AS58" i="4" s="1"/>
  <c r="AS59" i="4" s="1"/>
  <c r="AS60" i="4" s="1"/>
  <c r="AS61" i="4" s="1"/>
  <c r="AS62" i="4" s="1"/>
  <c r="AS63" i="4" s="1"/>
  <c r="AS64" i="4" s="1"/>
  <c r="AS65" i="4" s="1"/>
  <c r="AS66" i="4" s="1"/>
  <c r="AS67" i="4" s="1"/>
  <c r="AS68" i="4" s="1"/>
  <c r="AS69" i="4" s="1"/>
  <c r="AS70" i="4" s="1"/>
  <c r="AN51" i="4"/>
  <c r="BI39" i="4"/>
  <c r="BI38" i="4"/>
  <c r="BI37" i="4"/>
  <c r="BI36" i="4"/>
  <c r="BI35" i="4"/>
  <c r="BI33" i="4"/>
  <c r="BI32" i="4"/>
  <c r="BI31" i="4"/>
  <c r="BI30" i="4"/>
  <c r="BI29" i="4"/>
  <c r="C29" i="4"/>
  <c r="BI28" i="4"/>
  <c r="C28" i="4"/>
  <c r="BI27" i="4"/>
  <c r="C27" i="4"/>
  <c r="BI26" i="4"/>
  <c r="C26" i="4"/>
  <c r="BI25" i="4"/>
  <c r="C25" i="4"/>
  <c r="C24" i="4"/>
  <c r="C23" i="4"/>
  <c r="C22" i="4"/>
  <c r="C21" i="4"/>
  <c r="C20" i="4"/>
  <c r="C19" i="4"/>
  <c r="C18" i="4"/>
  <c r="C17" i="4"/>
  <c r="C16" i="4"/>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3" i="2"/>
  <c r="C12" i="2"/>
  <c r="C11" i="2"/>
  <c r="C10" i="2"/>
  <c r="C8" i="2"/>
  <c r="C5" i="2"/>
  <c r="C4" i="2"/>
  <c r="B4" i="2" s="1"/>
  <c r="C3" i="2"/>
  <c r="B3" i="2"/>
  <c r="A3" i="2"/>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3" i="3"/>
  <c r="V22" i="3"/>
  <c r="V21" i="3"/>
  <c r="V20" i="3"/>
  <c r="V19" i="3"/>
  <c r="V18" i="3"/>
  <c r="V17" i="3"/>
  <c r="V16" i="3"/>
  <c r="V15" i="3"/>
  <c r="V14" i="3"/>
  <c r="V13" i="3"/>
  <c r="V11" i="3"/>
  <c r="V10" i="3"/>
  <c r="V9" i="3"/>
  <c r="V8" i="3"/>
  <c r="V7" i="3"/>
  <c r="V6" i="3"/>
  <c r="V5" i="3"/>
  <c r="V4" i="3"/>
  <c r="V3" i="3"/>
  <c r="V2" i="3"/>
  <c r="A2" i="3"/>
  <c r="AM21" i="4" l="1"/>
  <c r="B5" i="2"/>
  <c r="A4" i="2"/>
  <c r="AO70" i="4" l="1"/>
  <c r="AO68" i="4"/>
  <c r="AO66" i="4"/>
  <c r="AO64" i="4"/>
  <c r="AO62" i="4"/>
  <c r="AO60" i="4"/>
  <c r="AO58" i="4"/>
  <c r="AO56" i="4"/>
  <c r="AO54" i="4"/>
  <c r="AO52" i="4"/>
  <c r="AO71" i="4"/>
  <c r="AV51" i="4" s="1"/>
  <c r="AO69" i="4"/>
  <c r="AO67" i="4"/>
  <c r="AO65" i="4"/>
  <c r="AO63" i="4"/>
  <c r="AO61" i="4"/>
  <c r="AO59" i="4"/>
  <c r="AO57" i="4"/>
  <c r="AO55" i="4"/>
  <c r="AO53" i="4"/>
  <c r="AO51" i="4"/>
  <c r="AO21" i="4"/>
  <c r="AR21" i="4"/>
  <c r="B2" i="4" s="1"/>
  <c r="AQ21" i="4"/>
  <c r="AP21" i="4"/>
  <c r="A5" i="2"/>
  <c r="B6" i="2"/>
  <c r="AQ51" i="4" l="1"/>
  <c r="AR51" i="4"/>
  <c r="AQ53" i="4"/>
  <c r="AT53" i="4" s="1"/>
  <c r="AR53" i="4"/>
  <c r="AQ57" i="4"/>
  <c r="AR57" i="4"/>
  <c r="AQ61" i="4"/>
  <c r="AT61" i="4" s="1"/>
  <c r="AR61" i="4"/>
  <c r="AQ65" i="4"/>
  <c r="AT65" i="4" s="1"/>
  <c r="AR65" i="4"/>
  <c r="AQ69" i="4"/>
  <c r="AT69" i="4" s="1"/>
  <c r="AR69" i="4"/>
  <c r="AQ52" i="4"/>
  <c r="AR52" i="4"/>
  <c r="AQ56" i="4"/>
  <c r="AT56" i="4" s="1"/>
  <c r="AR56" i="4"/>
  <c r="AQ60" i="4"/>
  <c r="AT60" i="4" s="1"/>
  <c r="AR60" i="4"/>
  <c r="AQ64" i="4"/>
  <c r="AT64" i="4" s="1"/>
  <c r="AR64" i="4"/>
  <c r="AQ68" i="4"/>
  <c r="AR68" i="4"/>
  <c r="AQ55" i="4"/>
  <c r="AT55" i="4" s="1"/>
  <c r="AR55" i="4"/>
  <c r="AQ59" i="4"/>
  <c r="AT59" i="4" s="1"/>
  <c r="AR59" i="4"/>
  <c r="AQ63" i="4"/>
  <c r="AR63" i="4"/>
  <c r="AQ67" i="4"/>
  <c r="AT67" i="4" s="1"/>
  <c r="AR67" i="4"/>
  <c r="AV70" i="4"/>
  <c r="AV68" i="4"/>
  <c r="AV66" i="4"/>
  <c r="AV64" i="4"/>
  <c r="AV62" i="4"/>
  <c r="AV60" i="4"/>
  <c r="AV58" i="4"/>
  <c r="AV56" i="4"/>
  <c r="AV54" i="4"/>
  <c r="AV52" i="4"/>
  <c r="AQ71" i="4"/>
  <c r="AT71" i="4" s="1"/>
  <c r="AV69" i="4"/>
  <c r="AV67" i="4"/>
  <c r="AV65" i="4"/>
  <c r="AV63" i="4"/>
  <c r="AV61" i="4"/>
  <c r="AV59" i="4"/>
  <c r="AV57" i="4"/>
  <c r="AV55" i="4"/>
  <c r="AV53" i="4"/>
  <c r="AR71" i="4"/>
  <c r="AQ54" i="4"/>
  <c r="AT54" i="4" s="1"/>
  <c r="AR54" i="4"/>
  <c r="AQ58" i="4"/>
  <c r="AT58" i="4" s="1"/>
  <c r="AR58" i="4"/>
  <c r="AQ62" i="4"/>
  <c r="AT62" i="4" s="1"/>
  <c r="AR62" i="4"/>
  <c r="AQ66" i="4"/>
  <c r="AT66" i="4" s="1"/>
  <c r="AR66" i="4"/>
  <c r="AQ70" i="4"/>
  <c r="AT70" i="4" s="1"/>
  <c r="AR70" i="4"/>
  <c r="AO45" i="4"/>
  <c r="AW45" i="4" s="1"/>
  <c r="AO47" i="4"/>
  <c r="BE45" i="4"/>
  <c r="AT57" i="4"/>
  <c r="AT52" i="4"/>
  <c r="AT68" i="4"/>
  <c r="AT63" i="4"/>
  <c r="AO46" i="4"/>
  <c r="AO43" i="4"/>
  <c r="AO44" i="4"/>
  <c r="AO42" i="4"/>
  <c r="AX42" i="4" s="1"/>
  <c r="B3" i="4"/>
  <c r="AO41" i="4"/>
  <c r="AO40" i="4"/>
  <c r="AO35" i="4"/>
  <c r="AO25" i="4"/>
  <c r="AO33" i="4"/>
  <c r="AO27" i="4"/>
  <c r="AO26" i="4"/>
  <c r="AO38" i="4"/>
  <c r="AO36" i="4"/>
  <c r="AO31" i="4"/>
  <c r="AO30" i="4"/>
  <c r="AO29" i="4"/>
  <c r="AO37" i="4"/>
  <c r="AO39" i="4"/>
  <c r="AO32" i="4"/>
  <c r="AO28" i="4"/>
  <c r="A6" i="2"/>
  <c r="B7" i="2"/>
  <c r="AW51" i="4" l="1"/>
  <c r="AT51" i="4"/>
  <c r="AU51" i="4" s="1"/>
  <c r="BB61" i="4"/>
  <c r="AP45" i="4"/>
  <c r="AR45" i="4"/>
  <c r="L35" i="4" s="1"/>
  <c r="AT45" i="4"/>
  <c r="F35" i="4" s="1"/>
  <c r="AV45" i="4"/>
  <c r="AX45" i="4"/>
  <c r="BF45" i="4"/>
  <c r="AQ45" i="4"/>
  <c r="I35" i="4" s="1"/>
  <c r="AS45" i="4"/>
  <c r="AU45" i="4"/>
  <c r="O35" i="4" s="1"/>
  <c r="AU47" i="4"/>
  <c r="O37" i="4" s="1"/>
  <c r="AQ47" i="4"/>
  <c r="I37" i="4" s="1"/>
  <c r="AW47" i="4"/>
  <c r="AP47" i="4"/>
  <c r="AT47" i="4"/>
  <c r="F37" i="4" s="1"/>
  <c r="AX47" i="4"/>
  <c r="AS47" i="4"/>
  <c r="BE47" i="4"/>
  <c r="AR47" i="4"/>
  <c r="L37" i="4" s="1"/>
  <c r="AV47" i="4"/>
  <c r="BF47" i="4"/>
  <c r="AU61" i="4"/>
  <c r="AU69" i="4"/>
  <c r="AU67" i="4"/>
  <c r="AU63" i="4"/>
  <c r="AU59" i="4"/>
  <c r="AU55" i="4"/>
  <c r="AU65" i="4"/>
  <c r="AU57" i="4"/>
  <c r="AU58" i="4"/>
  <c r="AQ46" i="4"/>
  <c r="I36" i="4" s="1"/>
  <c r="BF46" i="4"/>
  <c r="AX46" i="4"/>
  <c r="AV46" i="4"/>
  <c r="AT46" i="4"/>
  <c r="F36" i="4" s="1"/>
  <c r="AR46" i="4"/>
  <c r="L36" i="4" s="1"/>
  <c r="AP46" i="4"/>
  <c r="BE46" i="4"/>
  <c r="AW46" i="4"/>
  <c r="AU46" i="4"/>
  <c r="AS46" i="4"/>
  <c r="BC45" i="4"/>
  <c r="AZ45" i="4"/>
  <c r="AY45" i="4"/>
  <c r="AW65" i="4"/>
  <c r="AW53" i="4"/>
  <c r="AW66" i="4"/>
  <c r="AU43" i="4"/>
  <c r="AS43" i="4"/>
  <c r="BE43" i="4"/>
  <c r="AR43" i="4"/>
  <c r="L33" i="4" s="1"/>
  <c r="AV43" i="4"/>
  <c r="BD43" i="4" s="1"/>
  <c r="BF43" i="4"/>
  <c r="AW43" i="4"/>
  <c r="AP43" i="4"/>
  <c r="AT43" i="4"/>
  <c r="F33" i="4" s="1"/>
  <c r="AX43" i="4"/>
  <c r="AQ43" i="4"/>
  <c r="BE44" i="4"/>
  <c r="AR44" i="4"/>
  <c r="L34" i="4" s="1"/>
  <c r="BF44" i="4"/>
  <c r="AT44" i="4"/>
  <c r="F34" i="4" s="1"/>
  <c r="AS44" i="4"/>
  <c r="AW44" i="4"/>
  <c r="AV44" i="4"/>
  <c r="AP44" i="4"/>
  <c r="AX44" i="4"/>
  <c r="AQ44" i="4"/>
  <c r="AU44" i="4"/>
  <c r="AW42" i="4"/>
  <c r="AS42" i="4"/>
  <c r="AQ42" i="4"/>
  <c r="I32" i="4" s="1"/>
  <c r="AU42" i="4"/>
  <c r="O32" i="4" s="1"/>
  <c r="BF42" i="4"/>
  <c r="AR42" i="4"/>
  <c r="L32" i="4" s="1"/>
  <c r="AV42" i="4"/>
  <c r="BE42" i="4"/>
  <c r="AT42" i="4"/>
  <c r="F32" i="4" s="1"/>
  <c r="AP42" i="4"/>
  <c r="AU28" i="4"/>
  <c r="AQ28" i="4"/>
  <c r="AX28" i="4"/>
  <c r="AT28" i="4"/>
  <c r="F19" i="4" s="1"/>
  <c r="AR28" i="4"/>
  <c r="L19" i="4" s="1"/>
  <c r="BE28" i="4"/>
  <c r="AP28" i="4"/>
  <c r="AS28" i="4"/>
  <c r="BF28" i="4"/>
  <c r="AW28" i="4"/>
  <c r="AV28" i="4"/>
  <c r="AS26" i="4"/>
  <c r="AX26" i="4"/>
  <c r="BF26" i="4"/>
  <c r="AR26" i="4"/>
  <c r="L17" i="4" s="1"/>
  <c r="AP26" i="4"/>
  <c r="BE26" i="4"/>
  <c r="AQ26" i="4"/>
  <c r="I17" i="4" s="1"/>
  <c r="AW26" i="4"/>
  <c r="AV26" i="4"/>
  <c r="AU26" i="4"/>
  <c r="O17" i="4" s="1"/>
  <c r="AT26" i="4"/>
  <c r="F17" i="4" s="1"/>
  <c r="BE32" i="4"/>
  <c r="AQ32" i="4"/>
  <c r="AX32" i="4"/>
  <c r="AP32" i="4"/>
  <c r="AW32" i="4"/>
  <c r="AV32" i="4"/>
  <c r="AS32" i="4"/>
  <c r="BF32" i="4"/>
  <c r="AR32" i="4"/>
  <c r="L23" i="4" s="1"/>
  <c r="AU32" i="4"/>
  <c r="O23" i="4" s="1"/>
  <c r="AT32" i="4"/>
  <c r="F23" i="4" s="1"/>
  <c r="AP27" i="4"/>
  <c r="AW27" i="4"/>
  <c r="AV27" i="4"/>
  <c r="BF27" i="4"/>
  <c r="AR27" i="4"/>
  <c r="L18" i="4" s="1"/>
  <c r="BE27" i="4"/>
  <c r="AQ27" i="4"/>
  <c r="I18" i="4" s="1"/>
  <c r="AX27" i="4"/>
  <c r="AU27" i="4"/>
  <c r="AT27" i="4"/>
  <c r="F18" i="4" s="1"/>
  <c r="AS27" i="4"/>
  <c r="BF29" i="4"/>
  <c r="AR29" i="4"/>
  <c r="L20" i="4" s="1"/>
  <c r="AW29" i="4"/>
  <c r="BE29" i="4"/>
  <c r="AQ29" i="4"/>
  <c r="AX29" i="4"/>
  <c r="AP29" i="4"/>
  <c r="AT29" i="4"/>
  <c r="F20" i="4" s="1"/>
  <c r="AS29" i="4"/>
  <c r="AV29" i="4"/>
  <c r="AU29" i="4"/>
  <c r="AX36" i="4"/>
  <c r="AP36" i="4"/>
  <c r="AW36" i="4"/>
  <c r="AV36" i="4"/>
  <c r="AU36" i="4"/>
  <c r="O26" i="4" s="1"/>
  <c r="AS36" i="4"/>
  <c r="BF36" i="4"/>
  <c r="AR36" i="4"/>
  <c r="L26" i="4" s="1"/>
  <c r="BE36" i="4"/>
  <c r="AQ36" i="4"/>
  <c r="AZ36" i="4" s="1"/>
  <c r="AT36" i="4"/>
  <c r="F26" i="4" s="1"/>
  <c r="AT31" i="4"/>
  <c r="F22" i="4" s="1"/>
  <c r="AW31" i="4"/>
  <c r="AS31" i="4"/>
  <c r="AQ31" i="4"/>
  <c r="AY31" i="4" s="1"/>
  <c r="AX31" i="4"/>
  <c r="BF31" i="4"/>
  <c r="AR31" i="4"/>
  <c r="L22" i="4" s="1"/>
  <c r="AP31" i="4"/>
  <c r="AV31" i="4"/>
  <c r="AU31" i="4"/>
  <c r="O22" i="4" s="1"/>
  <c r="BE31" i="4"/>
  <c r="AW39" i="4"/>
  <c r="AV39" i="4"/>
  <c r="AU39" i="4"/>
  <c r="BE39" i="4"/>
  <c r="AQ39" i="4"/>
  <c r="AX39" i="4"/>
  <c r="AP39" i="4"/>
  <c r="AT39" i="4"/>
  <c r="F29" i="4" s="1"/>
  <c r="AS39" i="4"/>
  <c r="BF39" i="4"/>
  <c r="AR39" i="4"/>
  <c r="L29" i="4" s="1"/>
  <c r="AV33" i="4"/>
  <c r="AS33" i="4"/>
  <c r="AR33" i="4"/>
  <c r="L24" i="4" s="1"/>
  <c r="AU33" i="4"/>
  <c r="O24" i="4" s="1"/>
  <c r="AT33" i="4"/>
  <c r="F24" i="4" s="1"/>
  <c r="BF33" i="4"/>
  <c r="AQ33" i="4"/>
  <c r="AZ33" i="4" s="1"/>
  <c r="AX33" i="4"/>
  <c r="AP33" i="4"/>
  <c r="AW33" i="4"/>
  <c r="BE33" i="4"/>
  <c r="AT40" i="4"/>
  <c r="F30" i="4" s="1"/>
  <c r="BE40" i="4"/>
  <c r="AS40" i="4"/>
  <c r="AX40" i="4"/>
  <c r="BF40" i="4"/>
  <c r="AR40" i="4"/>
  <c r="L30" i="4" s="1"/>
  <c r="AW40" i="4"/>
  <c r="AV40" i="4"/>
  <c r="AU40" i="4"/>
  <c r="O30" i="4" s="1"/>
  <c r="AQ40" i="4"/>
  <c r="I30" i="4" s="1"/>
  <c r="AP40" i="4"/>
  <c r="AW30" i="4"/>
  <c r="AS30" i="4"/>
  <c r="AV30" i="4"/>
  <c r="BF30" i="4"/>
  <c r="AU30" i="4"/>
  <c r="O21" i="4" s="1"/>
  <c r="AR30" i="4"/>
  <c r="L21" i="4" s="1"/>
  <c r="BE30" i="4"/>
  <c r="AQ30" i="4"/>
  <c r="AX30" i="4"/>
  <c r="AP30" i="4"/>
  <c r="AT30" i="4"/>
  <c r="F21" i="4" s="1"/>
  <c r="BE41" i="4"/>
  <c r="AQ41" i="4"/>
  <c r="I31" i="4" s="1"/>
  <c r="AU41" i="4"/>
  <c r="O31" i="4" s="1"/>
  <c r="AT41" i="4"/>
  <c r="F31" i="4" s="1"/>
  <c r="AX41" i="4"/>
  <c r="AP41" i="4"/>
  <c r="AV41" i="4"/>
  <c r="AW41" i="4"/>
  <c r="AS41" i="4"/>
  <c r="BF41" i="4"/>
  <c r="AR41" i="4"/>
  <c r="L31" i="4" s="1"/>
  <c r="AU37" i="4"/>
  <c r="AQ37" i="4"/>
  <c r="AT37" i="4"/>
  <c r="F27" i="4" s="1"/>
  <c r="AX37" i="4"/>
  <c r="AS37" i="4"/>
  <c r="BE37" i="4"/>
  <c r="AW37" i="4"/>
  <c r="AV37" i="4"/>
  <c r="BF37" i="4"/>
  <c r="AR37" i="4"/>
  <c r="L27" i="4" s="1"/>
  <c r="AP37" i="4"/>
  <c r="AV25" i="4"/>
  <c r="AR25" i="4"/>
  <c r="L16" i="4" s="1"/>
  <c r="BE25" i="4"/>
  <c r="BG45" i="4" s="1"/>
  <c r="AU25" i="4"/>
  <c r="O16" i="4" s="1"/>
  <c r="BF25" i="4"/>
  <c r="AQ25" i="4"/>
  <c r="AZ25" i="4" s="1"/>
  <c r="AT25" i="4"/>
  <c r="F16" i="4" s="1"/>
  <c r="AS25" i="4"/>
  <c r="AX25" i="4"/>
  <c r="AP25" i="4"/>
  <c r="AW25" i="4"/>
  <c r="BF38" i="4"/>
  <c r="AR38" i="4"/>
  <c r="L28" i="4" s="1"/>
  <c r="BE38" i="4"/>
  <c r="AQ38" i="4"/>
  <c r="AX38" i="4"/>
  <c r="AP38" i="4"/>
  <c r="AT38" i="4"/>
  <c r="F28" i="4" s="1"/>
  <c r="AS38" i="4"/>
  <c r="AW38" i="4"/>
  <c r="AV38" i="4"/>
  <c r="AU38" i="4"/>
  <c r="O28" i="4" s="1"/>
  <c r="AS35" i="4"/>
  <c r="AV35" i="4"/>
  <c r="BF35" i="4"/>
  <c r="AR35" i="4"/>
  <c r="L25" i="4" s="1"/>
  <c r="AX35" i="4"/>
  <c r="AW35" i="4"/>
  <c r="BE35" i="4"/>
  <c r="AQ35" i="4"/>
  <c r="AU35" i="4"/>
  <c r="O25" i="4" s="1"/>
  <c r="AT35" i="4"/>
  <c r="F25" i="4" s="1"/>
  <c r="AP35" i="4"/>
  <c r="AW57" i="4"/>
  <c r="AW61" i="4"/>
  <c r="BB54" i="4"/>
  <c r="AW59" i="4"/>
  <c r="AW69" i="4"/>
  <c r="AU66" i="4"/>
  <c r="AW55" i="4"/>
  <c r="AW67" i="4"/>
  <c r="AW58" i="4"/>
  <c r="BB55" i="4"/>
  <c r="AW63" i="4"/>
  <c r="AU64" i="4"/>
  <c r="BB69" i="4"/>
  <c r="BB52" i="4"/>
  <c r="BB64" i="4"/>
  <c r="BB60" i="4"/>
  <c r="BB56" i="4"/>
  <c r="BB59" i="4"/>
  <c r="AU53" i="4"/>
  <c r="AW68" i="4"/>
  <c r="BB68" i="4"/>
  <c r="BB62" i="4"/>
  <c r="BB63" i="4"/>
  <c r="BB67" i="4"/>
  <c r="BB57" i="4"/>
  <c r="AU56" i="4"/>
  <c r="AW52" i="4"/>
  <c r="AU62" i="4"/>
  <c r="AW62" i="4"/>
  <c r="AW64" i="4"/>
  <c r="AW56" i="4"/>
  <c r="AU68" i="4"/>
  <c r="BB58" i="4"/>
  <c r="AU71" i="4"/>
  <c r="AV50" i="4"/>
  <c r="BB65" i="4"/>
  <c r="BB66" i="4"/>
  <c r="AU52" i="4"/>
  <c r="AU54" i="4"/>
  <c r="AW54" i="4"/>
  <c r="AU60" i="4"/>
  <c r="AW60" i="4"/>
  <c r="BB53" i="4"/>
  <c r="BB70" i="4"/>
  <c r="BB51" i="4"/>
  <c r="AU70" i="4"/>
  <c r="AW70" i="4"/>
  <c r="B8" i="2"/>
  <c r="A7" i="2"/>
  <c r="BA45" i="4" l="1"/>
  <c r="BB46" i="4"/>
  <c r="O36" i="4"/>
  <c r="BH45" i="4"/>
  <c r="BD47" i="4"/>
  <c r="BB45" i="4"/>
  <c r="BD45" i="4"/>
  <c r="BD25" i="4"/>
  <c r="BG47" i="4"/>
  <c r="AZ47" i="4"/>
  <c r="AY47" i="4"/>
  <c r="BA47" i="4" s="1"/>
  <c r="BC47" i="4"/>
  <c r="BH47" i="4"/>
  <c r="BB47" i="4"/>
  <c r="BG46" i="4"/>
  <c r="BD46" i="4"/>
  <c r="BH46" i="4"/>
  <c r="BC46" i="4"/>
  <c r="AZ46" i="4"/>
  <c r="AY46" i="4"/>
  <c r="BA46" i="4" s="1"/>
  <c r="BB44" i="4"/>
  <c r="O34" i="4"/>
  <c r="BD44" i="4"/>
  <c r="BH44" i="4"/>
  <c r="BG44" i="4"/>
  <c r="BH43" i="4"/>
  <c r="I34" i="4"/>
  <c r="AY44" i="4"/>
  <c r="BA44" i="4" s="1"/>
  <c r="BC44" i="4"/>
  <c r="AZ44" i="4"/>
  <c r="I33" i="4"/>
  <c r="BC43" i="4"/>
  <c r="AY43" i="4"/>
  <c r="BA43" i="4" s="1"/>
  <c r="AZ43" i="4"/>
  <c r="BG43" i="4"/>
  <c r="O33" i="4"/>
  <c r="BB43" i="4"/>
  <c r="AZ42" i="4"/>
  <c r="BD42" i="4"/>
  <c r="BB42" i="4"/>
  <c r="AY42" i="4"/>
  <c r="BA42" i="4" s="1"/>
  <c r="BC42" i="4"/>
  <c r="BG36" i="4"/>
  <c r="BD41" i="4"/>
  <c r="BC31" i="4"/>
  <c r="I22" i="4"/>
  <c r="AZ31" i="4"/>
  <c r="BG27" i="4"/>
  <c r="BG42" i="4"/>
  <c r="BH25" i="4"/>
  <c r="BH42" i="4"/>
  <c r="BH41" i="4"/>
  <c r="BD40" i="4"/>
  <c r="BB41" i="4"/>
  <c r="BH40" i="4"/>
  <c r="AY40" i="4"/>
  <c r="BA40" i="4" s="1"/>
  <c r="BC40" i="4"/>
  <c r="AZ40" i="4"/>
  <c r="BB40" i="4"/>
  <c r="BC41" i="4"/>
  <c r="AZ41" i="4"/>
  <c r="AY41" i="4"/>
  <c r="BA41" i="4" s="1"/>
  <c r="BG41" i="4"/>
  <c r="BG40" i="4"/>
  <c r="BC35" i="4"/>
  <c r="AY25" i="4"/>
  <c r="BA25" i="4" s="1"/>
  <c r="I16" i="4"/>
  <c r="BH31" i="4"/>
  <c r="BC25" i="4"/>
  <c r="AY35" i="4"/>
  <c r="BA35" i="4" s="1"/>
  <c r="BH39" i="4"/>
  <c r="BH35" i="4"/>
  <c r="BH32" i="4"/>
  <c r="BH37" i="4"/>
  <c r="BH38" i="4"/>
  <c r="AZ35" i="4"/>
  <c r="BH28" i="4"/>
  <c r="BH30" i="4"/>
  <c r="BB25" i="4"/>
  <c r="I25" i="4"/>
  <c r="AY36" i="4"/>
  <c r="BA36" i="4" s="1"/>
  <c r="BH29" i="4"/>
  <c r="BH36" i="4"/>
  <c r="BD33" i="4"/>
  <c r="BH26" i="4"/>
  <c r="BH33" i="4"/>
  <c r="BG25" i="4"/>
  <c r="BG33" i="4"/>
  <c r="BB35" i="4"/>
  <c r="BD35" i="4"/>
  <c r="BG30" i="4"/>
  <c r="BB33" i="4"/>
  <c r="BH27" i="4"/>
  <c r="BD26" i="4"/>
  <c r="BG37" i="4"/>
  <c r="BG35" i="4"/>
  <c r="BG29" i="4"/>
  <c r="BG32" i="4"/>
  <c r="BG39" i="4"/>
  <c r="BG26" i="4"/>
  <c r="BG38" i="4"/>
  <c r="BD27" i="4"/>
  <c r="BG28" i="4"/>
  <c r="BC33" i="4"/>
  <c r="BG31" i="4"/>
  <c r="I24" i="4"/>
  <c r="AY33" i="4"/>
  <c r="BA33" i="4" s="1"/>
  <c r="BB26" i="4"/>
  <c r="BB27" i="4"/>
  <c r="O18" i="4"/>
  <c r="BC26" i="4"/>
  <c r="I26" i="4"/>
  <c r="BC36" i="4"/>
  <c r="AY27" i="4"/>
  <c r="BA27" i="4" s="1"/>
  <c r="AY26" i="4"/>
  <c r="BA26" i="4" s="1"/>
  <c r="BC27" i="4"/>
  <c r="AZ26" i="4"/>
  <c r="BC38" i="4"/>
  <c r="AZ27" i="4"/>
  <c r="AZ38" i="4"/>
  <c r="AY38" i="4"/>
  <c r="BA38" i="4" s="1"/>
  <c r="I28" i="4"/>
  <c r="BB36" i="4"/>
  <c r="BD36" i="4"/>
  <c r="BB38" i="4"/>
  <c r="BD38" i="4"/>
  <c r="BD31" i="4"/>
  <c r="BB30" i="4"/>
  <c r="BB31" i="4"/>
  <c r="BA31" i="4"/>
  <c r="BD29" i="4"/>
  <c r="BD32" i="4"/>
  <c r="BB32" i="4"/>
  <c r="BD30" i="4"/>
  <c r="AY30" i="4"/>
  <c r="BA30" i="4" s="1"/>
  <c r="I21" i="4"/>
  <c r="BC30" i="4"/>
  <c r="AZ30" i="4"/>
  <c r="BD28" i="4"/>
  <c r="O29" i="4"/>
  <c r="BB39" i="4"/>
  <c r="AY39" i="4"/>
  <c r="BA39" i="4" s="1"/>
  <c r="BC39" i="4"/>
  <c r="I29" i="4"/>
  <c r="AZ39" i="4"/>
  <c r="AZ37" i="4"/>
  <c r="BC37" i="4"/>
  <c r="I27" i="4"/>
  <c r="AY37" i="4"/>
  <c r="BA37" i="4" s="1"/>
  <c r="I23" i="4"/>
  <c r="BC32" i="4"/>
  <c r="AY32" i="4"/>
  <c r="BA32" i="4" s="1"/>
  <c r="AZ32" i="4"/>
  <c r="BB28" i="4"/>
  <c r="O19" i="4"/>
  <c r="AY29" i="4"/>
  <c r="BA29" i="4" s="1"/>
  <c r="I20" i="4"/>
  <c r="AZ29" i="4"/>
  <c r="BC29" i="4"/>
  <c r="BD37" i="4"/>
  <c r="O27" i="4"/>
  <c r="BB37" i="4"/>
  <c r="BD39" i="4"/>
  <c r="BB29" i="4"/>
  <c r="O20" i="4"/>
  <c r="I19" i="4"/>
  <c r="AZ28" i="4"/>
  <c r="BC28" i="4"/>
  <c r="AY28" i="4"/>
  <c r="BA28" i="4" s="1"/>
  <c r="A8" i="2"/>
  <c r="B9" i="2"/>
  <c r="A9" i="2" l="1"/>
  <c r="B10" i="2"/>
  <c r="A10" i="2" l="1"/>
  <c r="B11" i="2"/>
  <c r="A11" i="2" l="1"/>
  <c r="B12" i="2"/>
  <c r="A12" i="2" l="1"/>
  <c r="B13" i="2"/>
  <c r="B14" i="2" l="1"/>
  <c r="A13" i="2"/>
  <c r="A14" i="2" l="1"/>
  <c r="B15" i="2"/>
  <c r="A15" i="2" l="1"/>
  <c r="B16" i="2"/>
  <c r="B17" i="2" l="1"/>
  <c r="A16" i="2"/>
  <c r="A17" i="2" l="1"/>
  <c r="B18" i="2"/>
  <c r="A18" i="2" l="1"/>
  <c r="B19" i="2"/>
  <c r="A19" i="2" l="1"/>
  <c r="B20" i="2"/>
  <c r="A20" i="2" l="1"/>
  <c r="B21" i="2"/>
  <c r="A21" i="2" l="1"/>
  <c r="B22" i="2"/>
  <c r="A22" i="2" l="1"/>
  <c r="B23" i="2"/>
  <c r="A23" i="2" l="1"/>
  <c r="B24" i="2"/>
  <c r="B25" i="2" l="1"/>
  <c r="A24" i="2"/>
  <c r="A25" i="2" l="1"/>
  <c r="B26" i="2"/>
  <c r="A26" i="2" l="1"/>
  <c r="B27" i="2"/>
  <c r="A27" i="2" l="1"/>
  <c r="B28" i="2"/>
  <c r="A28" i="2" l="1"/>
  <c r="B29" i="2"/>
  <c r="B30" i="2" l="1"/>
  <c r="A29" i="2"/>
  <c r="A30" i="2" l="1"/>
  <c r="B31" i="2"/>
  <c r="A31" i="2" l="1"/>
  <c r="B32" i="2"/>
  <c r="B33" i="2" l="1"/>
  <c r="A32" i="2"/>
  <c r="A33" i="2" l="1"/>
  <c r="B34" i="2"/>
  <c r="A34" i="2" l="1"/>
  <c r="B35" i="2"/>
  <c r="A35" i="2" l="1"/>
  <c r="B36" i="2"/>
  <c r="A36" i="2" l="1"/>
  <c r="B37" i="2"/>
  <c r="B38" i="2" l="1"/>
  <c r="A37" i="2"/>
  <c r="A38" i="2" l="1"/>
  <c r="B39" i="2"/>
  <c r="A39" i="2" l="1"/>
  <c r="B40" i="2"/>
  <c r="A40" i="2" l="1"/>
  <c r="B41" i="2"/>
  <c r="A41" i="2" l="1"/>
  <c r="B42" i="2"/>
  <c r="A42" i="2" l="1"/>
  <c r="B43" i="2"/>
  <c r="A43" i="2" l="1"/>
  <c r="B44" i="2"/>
  <c r="A44" i="2" l="1"/>
  <c r="B45" i="2"/>
  <c r="B46" i="2" l="1"/>
  <c r="A45" i="2"/>
  <c r="A46" i="2" l="1"/>
  <c r="B47" i="2"/>
  <c r="A47" i="2" l="1"/>
  <c r="B48" i="2"/>
  <c r="A48" i="2" s="1"/>
</calcChain>
</file>

<file path=xl/sharedStrings.xml><?xml version="1.0" encoding="utf-8"?>
<sst xmlns="http://schemas.openxmlformats.org/spreadsheetml/2006/main" count="1487" uniqueCount="197">
  <si>
    <t>Concatenate</t>
  </si>
  <si>
    <t>Period</t>
  </si>
  <si>
    <t>KRI_code</t>
  </si>
  <si>
    <t>KRI_name</t>
  </si>
  <si>
    <t>Q1</t>
  </si>
  <si>
    <t>Q3</t>
  </si>
  <si>
    <t>KRI_num</t>
  </si>
  <si>
    <t>KRI_den</t>
  </si>
  <si>
    <t>Top15</t>
  </si>
  <si>
    <t>Others</t>
  </si>
  <si>
    <t>KRI_number</t>
  </si>
  <si>
    <t>Country</t>
  </si>
  <si>
    <t>Median</t>
  </si>
  <si>
    <t>Country_code</t>
  </si>
  <si>
    <t>Heatmap figures</t>
  </si>
  <si>
    <t>Tier 1 capital ratio</t>
  </si>
  <si>
    <t>Total capital ratio</t>
  </si>
  <si>
    <t>DE</t>
  </si>
  <si>
    <t>sumpctpoi</t>
  </si>
  <si>
    <t>Impaired loans and Past due (&gt;90 days) loans to total loans</t>
  </si>
  <si>
    <t>Coverage ratio (specific allowances for loans to total gross impaired loans)</t>
  </si>
  <si>
    <t>Impaired financial assets to total assets</t>
  </si>
  <si>
    <t>Accumulated impairments on financial assets to total (gross) assets</t>
  </si>
  <si>
    <t>GB</t>
  </si>
  <si>
    <t>Impairments on financial assets to total operating income</t>
  </si>
  <si>
    <t>FR</t>
  </si>
  <si>
    <t>Return on equity</t>
  </si>
  <si>
    <t>Cost-income ratio</t>
  </si>
  <si>
    <t>Net interest income to total operating income</t>
  </si>
  <si>
    <t>IT</t>
  </si>
  <si>
    <t>Net fee and commission income to total operating income</t>
  </si>
  <si>
    <t>Net income to total operating income</t>
  </si>
  <si>
    <t>GR</t>
  </si>
  <si>
    <t>Loan-to-deposit ratio</t>
  </si>
  <si>
    <t>SE</t>
  </si>
  <si>
    <t>Customer deposits to total liabilities</t>
  </si>
  <si>
    <t>Tier 1 capital to (total assets - intangible assets)</t>
  </si>
  <si>
    <t>Debt-to-equity ratio</t>
  </si>
  <si>
    <t>ES</t>
  </si>
  <si>
    <t>Off-balance sheet items to total assets</t>
  </si>
  <si>
    <t>EU</t>
  </si>
  <si>
    <t>Nr</t>
  </si>
  <si>
    <t>Kri Code</t>
  </si>
  <si>
    <t>KRI name</t>
  </si>
  <si>
    <t>Final version</t>
  </si>
  <si>
    <t>Preliminary Proposal Dashboard</t>
  </si>
  <si>
    <t>Preliminary Proposal Heatmap</t>
  </si>
  <si>
    <t>ES Proposal</t>
  </si>
  <si>
    <t>Annualisation_Num</t>
  </si>
  <si>
    <t>Annualisation_Den</t>
  </si>
  <si>
    <t>Family</t>
  </si>
  <si>
    <t>Numerator</t>
  </si>
  <si>
    <t>Denominator</t>
  </si>
  <si>
    <t>YES</t>
  </si>
  <si>
    <t>Solvency</t>
  </si>
  <si>
    <t>TOTAL ORIGINAL OWN FUNDS FOR GENERAL SOLVENCY PURPOSES</t>
  </si>
  <si>
    <t>TOTAL CAPITAL REQUIREMENTS *12.5</t>
  </si>
  <si>
    <t>NO</t>
  </si>
  <si>
    <t>TOTAL OWN FUNDS FOR SOLVENCY PURPOSES</t>
  </si>
  <si>
    <t>TOTAL CAPITAL REQUIREMENTS * 12.5</t>
  </si>
  <si>
    <t>TOTAL ORIGINAL OWN FUNDS FOR GENERAL SOLVENCY PURPOSES
-Hybrid instruments in Minority interests
- Hybrid instruments in 1.1.4.1a Hybrid instruments
- (-) Excess on the limits for hybrid instruments</t>
  </si>
  <si>
    <t>Credit risk capital requirements of total capital requirements</t>
  </si>
  <si>
    <t>TOTAL CAPITAL REQUIREMENTS FOR CREDIT, COUNTERPARTY CREDIT AND DILUTION RISKS AND FREE DELIVERIES</t>
  </si>
  <si>
    <t>TOTAL CAPITAL REQUIREMENTS</t>
  </si>
  <si>
    <t>Standardised approach capital requirements of total capital requirements</t>
  </si>
  <si>
    <t>Standardised approach (SA)</t>
  </si>
  <si>
    <t>Securitisation capital requirements of total capital requirements</t>
  </si>
  <si>
    <t>Rows: Securitization positions SA; Securitization positions IRB</t>
  </si>
  <si>
    <t>IRB approach capital requirements of total capital requirements</t>
  </si>
  <si>
    <t>Internal ratings based Approach (IRB)</t>
  </si>
  <si>
    <t>Market risk capital requirements of total capital requirements</t>
  </si>
  <si>
    <t>TOTAL CAPITAL REQUIREMENTS FOR POSITION, FOREIGN EXCHANGE AND COMMODITY RISKS</t>
  </si>
  <si>
    <t>Operational risk capital requirements of total capital requirements</t>
  </si>
  <si>
    <t>TOTAL CAPITAL REQUIREMENTS FOR OPERATIONAL RISKS (OpR )</t>
  </si>
  <si>
    <t>Settlement and delivery risk capital requirements of total capital requirements</t>
  </si>
  <si>
    <t>SETTLEMENT/DELIVERY RISK</t>
  </si>
  <si>
    <t>Other capital requirements of total capital requirements</t>
  </si>
  <si>
    <t>Complement to overall floor for Capital Requirements</t>
  </si>
  <si>
    <t>Past due (&gt;90 days) loans to total loans and advances</t>
  </si>
  <si>
    <t>Credit Risk and Asset Quality</t>
  </si>
  <si>
    <t xml:space="preserve"> Row: Loans &amp; advances
 Columns: &gt; 90 days ≤ 180days; &gt; 180 days ≤ 1year; &gt; 1year</t>
  </si>
  <si>
    <t>Total loans advances (Rows: Loans and advances AFS, Loans and receivables, HTM)</t>
  </si>
  <si>
    <t>Row: Loans and advances
Column: Net carrying amount of the impaired assets
Row: Loan and advances
Specific allowances for individually assessed financial assets and Specific allowances for collectively assessed financial assets
Column: Closing balance
Row: Loans &amp; advances
Columns: &gt; 90 days ≤ 180days; &gt; 180 days ≤ 1year; &gt; 1year</t>
  </si>
  <si>
    <t>Total loans advances (Rows: Loans and advances AFS, Loans and receivables, HTM)
Row: Loan and advances
Specific allowances for individually assessed financial assets and Specific allowances for collectively assessed financial assets
Allowances for incurred but not reported losses on financial assets
Column: Closing balance</t>
  </si>
  <si>
    <t>Row: Loan and advances
Specific allowances for individually assessed financial assets and Specific allowances for collectively assessed financial assets
Column: Closing balance</t>
  </si>
  <si>
    <t>Row: Loans and advances
Column: Net carrying amount of the impaired assets
Row: Loan and advances
Specific allowances for individually assessed financial assets and Specific allowances for collectively assessed financial assets
Column: Closing balance</t>
  </si>
  <si>
    <t>Past due (&gt;90 days) loans and debt instruments to total loans and debt instruments</t>
  </si>
  <si>
    <t xml:space="preserve"> Rows: Loans &amp; advances; Debt instruments
 Columns: &gt; 90 days ≤ 180days; &gt; 180 days ≤ 1year; &gt; 1year</t>
  </si>
  <si>
    <t>Total loans advances and total debt instruments (Rows: Loans and advances and debt instruments AFS, Loans and receivables, HTM)</t>
  </si>
  <si>
    <t>Coverage ratio (specific allowances for loans and deb instruments to total gross impaired loans and debt instruments)</t>
  </si>
  <si>
    <t>Row: Loan and advances; Debt instruments
Specific allowances for individually assessed financial assets and Specific allowances for collectively assessed financial assets
Column: Closing balance</t>
  </si>
  <si>
    <t>Row: Loans and advances, Debt instruments
Column: Net carrying amount of the impaired assets
Row: Loan and advances; Debt instruments
Specific allowances for individually assessed financial assets and Specific allowances for collectively assessed financial assets
Column: Closing balance</t>
  </si>
  <si>
    <t>Coverage ratio (all allowances for loans and debt instruments to total gross impaired loans and debt instruments)</t>
  </si>
  <si>
    <t>Row: Loan and advances; Debt instruments
Specific allowances for individually assessed financial assets and Specific allowances for collectively assessed financial assets
Allowances for incurred but not reported losses on financial assets
Column: Closing balance</t>
  </si>
  <si>
    <t>Row: Total
Column: Net carrying amount of the impaired assets</t>
  </si>
  <si>
    <t>Total assets</t>
  </si>
  <si>
    <t>Impaired debt instruments to total debt instruments</t>
  </si>
  <si>
    <t>Row: Debt instruments
Column: Net carrying amount of the impaired assets
Row: Debt instruments
Specific allowances for individually assessed financial assets and Specific allowances for collectively assessed financial assets
Column: Closing balance</t>
  </si>
  <si>
    <t>Total debt instruments (Rows: Debt instruments AFS, Loans and receivables, HTM)
Row: Debt instruments
Allowances for incurred but not reported losses on financial assets
Colum: Closing balance</t>
  </si>
  <si>
    <t>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</si>
  <si>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Total assets
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</si>
  <si>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Impairment on financial assets not measured at fair value through profit or loss</t>
  </si>
  <si>
    <t>Total operating income: rows: Interest income; Interest expenses; Expenses on Share capital repayable on Demand; Dividend income; Fee and commission income; Fee and commission expenses; Realised gains (losses) on financial assets &amp; liabilities not measured at fair value through profit or loss, net; Gains (losses) on financial assets and liabilities held for trading, net; Gains (losses) on financial assets and liabilities designated at fair value through profit or loss, net; Gains (losses) from hedge accounting, net;  Exchange differences, net; Gains (losses) on derecognition of assets other than held for sale, net; Other operating income; Other operating expenses</t>
  </si>
  <si>
    <t>Profitability</t>
  </si>
  <si>
    <t>Total profit or loss after tax and discontinued operations (annualised)</t>
  </si>
  <si>
    <t>Total equity (period average)</t>
  </si>
  <si>
    <t>Return on regulatory capital requirements</t>
  </si>
  <si>
    <t>TOTAL CAPITAL REQUIREMENTS (period average)</t>
  </si>
  <si>
    <t>Rows: Administration costs; Depreciation</t>
  </si>
  <si>
    <t>Return on assets</t>
  </si>
  <si>
    <t>Total assets (period average)</t>
  </si>
  <si>
    <t>Rows: Interest income; interest expenses</t>
  </si>
  <si>
    <t>Total operating income as above.</t>
  </si>
  <si>
    <t>Rows: Fee and commission income; fee and commission expense</t>
  </si>
  <si>
    <t>Dividend income to total operating income</t>
  </si>
  <si>
    <t>Dividend income</t>
  </si>
  <si>
    <t>Net realised gains (losses) on financial assets &amp; liabilities not measured at fair value through profit and loss to total operating income</t>
  </si>
  <si>
    <t>Realised gains (losses) on financial assets &amp; liabilities not measured at fair value through profit and loss, net</t>
  </si>
  <si>
    <t>Net gains on financial assets and liabilities held for trading to total operating income</t>
  </si>
  <si>
    <t>Gains on financial assets and liabilities held for trading, net</t>
  </si>
  <si>
    <t>Net gains on financial assets and liabilities designated at fair value through profit or loss to total operating income</t>
  </si>
  <si>
    <t>Gains on financial assets and liabilities designated at fair value through profit, net</t>
  </si>
  <si>
    <t>Net other operating income  to total operating income</t>
  </si>
  <si>
    <t>Rows: Other operating income; Other operating expenses</t>
  </si>
  <si>
    <t>Total profit or loss after tax and discontinued operations</t>
  </si>
  <si>
    <t>Balance Sheet Structure</t>
  </si>
  <si>
    <t>Total loans advances (Rows: Loans and advances held for trading, designated at fair value through profit or loss, AFS, Loans and receivables, HTM)</t>
  </si>
  <si>
    <t>Total deposits (other than from credit institutions) (Rows: Deposits held for trading, designated at fair value through profit or loss, measured at amortised cost)</t>
  </si>
  <si>
    <t>Total deposits (other than from credit institutions) (Rows: deposits (other than from credit institutions) held for trading, designated fair value through profit or loss, measured at amortised cost)</t>
  </si>
  <si>
    <t>Total liabilities</t>
  </si>
  <si>
    <t>Original own funds</t>
  </si>
  <si>
    <t>Total assets
- Intangible assets</t>
  </si>
  <si>
    <t>Debt securities to total liabilities</t>
  </si>
  <si>
    <t>Total debt certificates (Rows: debt certificates held for trading, designated fair value through profit or loss, measured at amortised cost)</t>
  </si>
  <si>
    <t>Deposits from credit institutions to total liabilities</t>
  </si>
  <si>
    <t>Total deposits from credit institutions (Rows: deposits from credit institutions held for trading, designated fair value through profit or loss, measured at amortised cost)</t>
  </si>
  <si>
    <t>Equity to total liabilities and equity</t>
  </si>
  <si>
    <t>Total equity</t>
  </si>
  <si>
    <t>Total liabilities and equity</t>
  </si>
  <si>
    <t>Cash and trading assets to total assets</t>
  </si>
  <si>
    <t>Rows: Cash and cash balances with central banks; Financial assets held for trading</t>
  </si>
  <si>
    <t>Cash, trading, and AFS assets to total assets</t>
  </si>
  <si>
    <t>Rows: Cash and cash balances with central banks; Financial assets held for trading; Available-for-sale financial assets</t>
  </si>
  <si>
    <t>Financial assets held for trading to total assets</t>
  </si>
  <si>
    <t>Financial assets held for trading</t>
  </si>
  <si>
    <t>Financial liabilities held for trading to total liabilities and equity</t>
  </si>
  <si>
    <t>Financial liabilities held for trading</t>
  </si>
  <si>
    <t>Loans and advances  (excl. Trading book) to total assets</t>
  </si>
  <si>
    <t>Total loans advances (Rows: Loans and advances designated fair value through profit or loss, AFS, Loans and receivables, HTM)</t>
  </si>
  <si>
    <t>Loan commitments given, financial guarantees given, other commitments given to other counterparties</t>
  </si>
  <si>
    <t>The KRI database</t>
  </si>
  <si>
    <t>Number</t>
  </si>
  <si>
    <t>KRI Code</t>
  </si>
  <si>
    <t>Coverage ratio 
(specific allowances for loans to total gross impaired loans)</t>
  </si>
  <si>
    <t>Dispersion</t>
  </si>
  <si>
    <t>Numerator and denominator: trends</t>
  </si>
  <si>
    <t>5th and 95th pct, interquartile range and median.</t>
  </si>
  <si>
    <r>
      <t xml:space="preserve">Total numerator and denominator.
</t>
    </r>
    <r>
      <rPr>
        <i/>
        <sz val="12"/>
        <color theme="1"/>
        <rFont val="Calibri"/>
        <family val="2"/>
        <scheme val="minor"/>
      </rPr>
      <t>December 2009=100.</t>
    </r>
  </si>
  <si>
    <t>KRI by size class</t>
  </si>
  <si>
    <t>( * ) Not reported.
        Medians by country. 
        The name of the country is disclosed if reporting institutions are more than 3.</t>
  </si>
  <si>
    <t>Weighted average</t>
  </si>
  <si>
    <t>25th</t>
  </si>
  <si>
    <t>50th</t>
  </si>
  <si>
    <t>75th</t>
  </si>
  <si>
    <t>Dispersion chart</t>
  </si>
  <si>
    <t>5^ pct</t>
  </si>
  <si>
    <t>First quartile</t>
  </si>
  <si>
    <t>All banks</t>
  </si>
  <si>
    <t>Average</t>
  </si>
  <si>
    <t>Third quartile</t>
  </si>
  <si>
    <t>95^ pct</t>
  </si>
  <si>
    <t>Top 15</t>
  </si>
  <si>
    <t>Q1 Neg</t>
  </si>
  <si>
    <t>Q2</t>
  </si>
  <si>
    <t>5pct</t>
  </si>
  <si>
    <t>95 pct</t>
  </si>
  <si>
    <t>Quarter</t>
  </si>
  <si>
    <t>Country name</t>
  </si>
  <si>
    <t>Number of banks</t>
  </si>
  <si>
    <t>Country decoding</t>
  </si>
  <si>
    <t>Choose Key Risk Indicator</t>
  </si>
  <si>
    <t>KRI number (order of appearance in EBA Risk Dashboard)</t>
  </si>
  <si>
    <t>KRI code</t>
  </si>
  <si>
    <t>Charts axis, scales and legends may have to be adjusted by user for proper reading</t>
  </si>
  <si>
    <t>Total deposits  (Rows: Deposits held for trading, designated at fair value through profit or loss, measured at amortised cost)</t>
  </si>
  <si>
    <t>Loan commitments given, financial guarantees given</t>
  </si>
  <si>
    <t>CET1 ratio (was T1 excluding hybrids until Q4 2013)</t>
  </si>
  <si>
    <r>
      <rPr>
        <sz val="12"/>
        <rFont val="Calibri"/>
        <family val="2"/>
        <scheme val="minor"/>
      </rPr>
      <t xml:space="preserve">CET1 ratio </t>
    </r>
    <r>
      <rPr>
        <sz val="8"/>
        <rFont val="Calibri"/>
        <family val="2"/>
        <scheme val="minor"/>
      </rPr>
      <t xml:space="preserve">
(was T1 excluding hybrids until Q4 2013)</t>
    </r>
  </si>
  <si>
    <t>Nbanks</t>
  </si>
  <si>
    <t>p95</t>
  </si>
  <si>
    <t>p75</t>
  </si>
  <si>
    <t>W_average</t>
  </si>
  <si>
    <t>p25</t>
  </si>
  <si>
    <t>p5</t>
  </si>
  <si>
    <r>
      <rPr>
        <b/>
        <sz val="16"/>
        <rFont val="Calibri"/>
        <family val="2"/>
        <scheme val="minor"/>
      </rPr>
      <t>Risk Dashboard Interactive Tool</t>
    </r>
    <r>
      <rPr>
        <sz val="11"/>
        <rFont val="Calibri"/>
        <family val="2"/>
        <scheme val="minor"/>
      </rPr>
      <t xml:space="preserve">
</t>
    </r>
    <r>
      <rPr>
        <sz val="14"/>
        <rFont val="Calibri"/>
        <family val="2"/>
        <scheme val="minor"/>
      </rPr>
      <t xml:space="preserve">Q2 2015 </t>
    </r>
    <r>
      <rPr>
        <sz val="11"/>
        <rFont val="Calibri"/>
        <family val="2"/>
        <scheme val="minor"/>
      </rPr>
      <t xml:space="preserve">
data as of Q1 2015</t>
    </r>
  </si>
  <si>
    <t>Country dispersion (as of Mar 2015)</t>
  </si>
  <si>
    <t>Banks are classified in the size class according to the their average total assets between Dec 2009 and Mar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</si>
</sst>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mmm\ \-\ yy"/>
    <numFmt numFmtId="167" formatCode="#,##0_ ;\-#,##0\ "/>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11"/>
      <color theme="0"/>
      <name val="Calibri"/>
      <family val="2"/>
      <scheme val="minor"/>
    </font>
    <font>
      <sz val="14"/>
      <name val="Calibri"/>
      <family val="2"/>
      <scheme val="minor"/>
    </font>
    <font>
      <sz val="14"/>
      <color theme="1"/>
      <name val="Calibri"/>
      <family val="2"/>
      <scheme val="minor"/>
    </font>
    <font>
      <sz val="10"/>
      <name val="Times New Roman"/>
      <family val="1"/>
    </font>
    <font>
      <b/>
      <sz val="10"/>
      <name val="Verdana"/>
      <family val="2"/>
    </font>
    <font>
      <sz val="10"/>
      <name val="Verdana"/>
      <family val="2"/>
    </font>
    <font>
      <sz val="8"/>
      <name val="Verdana"/>
      <family val="2"/>
    </font>
    <font>
      <sz val="11"/>
      <name val="Calibri"/>
      <family val="2"/>
      <scheme val="minor"/>
    </font>
    <font>
      <b/>
      <sz val="28"/>
      <name val="Calibri"/>
      <family val="2"/>
      <scheme val="minor"/>
    </font>
    <font>
      <b/>
      <sz val="22"/>
      <name val="Calibri"/>
      <family val="2"/>
      <scheme val="minor"/>
    </font>
    <font>
      <i/>
      <sz val="12"/>
      <name val="Calibri"/>
      <family val="2"/>
      <scheme val="minor"/>
    </font>
    <font>
      <sz val="16"/>
      <name val="Calibri"/>
      <family val="2"/>
      <scheme val="minor"/>
    </font>
    <font>
      <b/>
      <sz val="16"/>
      <name val="Calibri"/>
      <family val="2"/>
      <scheme val="minor"/>
    </font>
    <font>
      <sz val="12"/>
      <name val="Calibri"/>
      <family val="2"/>
      <scheme val="minor"/>
    </font>
    <font>
      <sz val="8"/>
      <name val="Calibri"/>
      <family val="2"/>
      <scheme val="minor"/>
    </font>
    <font>
      <sz val="28"/>
      <color theme="1"/>
      <name val="Calibri"/>
      <family val="2"/>
      <scheme val="minor"/>
    </font>
    <font>
      <b/>
      <i/>
      <sz val="30"/>
      <color rgb="FF002060"/>
      <name val="Calibri"/>
      <family val="2"/>
      <scheme val="minor"/>
    </font>
    <font>
      <sz val="28"/>
      <color theme="0"/>
      <name val="Calibri"/>
      <family val="2"/>
      <scheme val="minor"/>
    </font>
    <font>
      <sz val="20"/>
      <color theme="5" tint="-0.499984740745262"/>
      <name val="Calibri"/>
      <family val="2"/>
      <scheme val="minor"/>
    </font>
    <font>
      <b/>
      <i/>
      <sz val="14"/>
      <color rgb="FF002060"/>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i/>
      <sz val="12"/>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sz val="12"/>
      <color theme="0"/>
      <name val="Calibri"/>
      <family val="2"/>
      <scheme val="minor"/>
    </font>
    <font>
      <b/>
      <sz val="12"/>
      <name val="Calibri"/>
      <family val="2"/>
      <scheme val="minor"/>
    </font>
    <font>
      <sz val="10"/>
      <name val="MS Sans Serif"/>
      <family val="2"/>
    </font>
    <font>
      <b/>
      <i/>
      <sz val="20"/>
      <name val="Calibri"/>
      <family val="2"/>
      <scheme val="minor"/>
    </font>
    <font>
      <sz val="20"/>
      <name val="Calibri"/>
      <family val="2"/>
      <scheme val="minor"/>
    </font>
    <font>
      <b/>
      <i/>
      <sz val="11"/>
      <name val="Calibri"/>
      <family val="2"/>
      <scheme val="minor"/>
    </font>
    <font>
      <sz val="18"/>
      <name val="Calibri"/>
      <family val="2"/>
      <scheme val="minor"/>
    </font>
    <font>
      <b/>
      <i/>
      <sz val="16"/>
      <name val="Calibri"/>
      <family val="2"/>
      <scheme val="minor"/>
    </font>
    <font>
      <b/>
      <sz val="20"/>
      <name val="Calibri"/>
      <family val="2"/>
      <scheme val="minor"/>
    </font>
    <font>
      <b/>
      <sz val="18"/>
      <name val="Calibri"/>
      <family val="2"/>
      <scheme val="minor"/>
    </font>
    <font>
      <b/>
      <i/>
      <sz val="20"/>
      <color theme="3" tint="0.59999389629810485"/>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xf numFmtId="0" fontId="35" fillId="0" borderId="0"/>
    <xf numFmtId="0" fontId="35" fillId="0" borderId="0"/>
    <xf numFmtId="9" fontId="35" fillId="0" borderId="0" applyFont="0" applyFill="0" applyBorder="0" applyAlignment="0" applyProtection="0"/>
  </cellStyleXfs>
  <cellXfs count="165">
    <xf numFmtId="0" fontId="0" fillId="0" borderId="0" xfId="0"/>
    <xf numFmtId="0" fontId="7" fillId="0" borderId="0" xfId="3" applyFont="1" applyFill="1" applyAlignment="1" applyProtection="1">
      <alignment horizontal="center"/>
    </xf>
    <xf numFmtId="164" fontId="7" fillId="0" borderId="0" xfId="3" applyNumberFormat="1" applyFont="1" applyFill="1" applyAlignment="1" applyProtection="1">
      <alignment horizontal="center"/>
    </xf>
    <xf numFmtId="0" fontId="8" fillId="0" borderId="0" xfId="0" applyFont="1" applyProtection="1"/>
    <xf numFmtId="0" fontId="8"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0" fillId="0" borderId="0" xfId="0" applyNumberFormat="1" applyProtection="1"/>
    <xf numFmtId="164" fontId="0" fillId="0" borderId="0" xfId="1" applyNumberFormat="1" applyFont="1" applyAlignment="1" applyProtection="1">
      <alignment horizontal="center"/>
    </xf>
    <xf numFmtId="165" fontId="0" fillId="0" borderId="0" xfId="2" applyNumberFormat="1" applyFont="1" applyProtection="1"/>
    <xf numFmtId="0" fontId="10" fillId="0" borderId="1" xfId="6" applyFont="1" applyFill="1" applyBorder="1" applyAlignment="1">
      <alignment horizontal="center" vertical="center" wrapText="1" shrinkToFit="1"/>
    </xf>
    <xf numFmtId="0" fontId="11" fillId="0" borderId="1" xfId="6" applyFont="1" applyFill="1" applyBorder="1" applyAlignment="1">
      <alignment horizontal="center" vertical="center" wrapText="1" shrinkToFit="1"/>
    </xf>
    <xf numFmtId="0" fontId="12" fillId="0" borderId="1" xfId="6" applyFont="1" applyFill="1" applyBorder="1" applyAlignment="1">
      <alignment horizontal="center" vertical="center" wrapText="1" shrinkToFit="1"/>
    </xf>
    <xf numFmtId="0" fontId="12" fillId="0" borderId="1" xfId="6"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1" xfId="6" applyFont="1" applyFill="1" applyBorder="1" applyAlignment="1">
      <alignment vertical="center" wrapText="1" shrinkToFit="1"/>
    </xf>
    <xf numFmtId="0" fontId="12" fillId="0" borderId="1" xfId="0" applyNumberFormat="1" applyFont="1" applyFill="1" applyBorder="1" applyAlignment="1">
      <alignment horizontal="left" vertical="center" wrapText="1" shrinkToFit="1"/>
    </xf>
    <xf numFmtId="0" fontId="0" fillId="0" borderId="0" xfId="0" applyAlignment="1">
      <alignment horizont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left" vertical="center" wrapText="1" shrinkToFit="1"/>
    </xf>
    <xf numFmtId="0" fontId="19" fillId="0" borderId="1" xfId="0" applyFont="1" applyFill="1" applyBorder="1" applyAlignment="1" applyProtection="1">
      <alignment horizontal="left" vertical="center" wrapText="1" shrinkToFit="1"/>
    </xf>
    <xf numFmtId="0" fontId="19" fillId="0" borderId="1" xfId="6" applyFont="1" applyFill="1" applyBorder="1" applyAlignment="1" applyProtection="1">
      <alignment vertical="center" wrapText="1" shrinkToFit="1"/>
    </xf>
    <xf numFmtId="0" fontId="19" fillId="0" borderId="1" xfId="0" applyNumberFormat="1" applyFont="1" applyFill="1" applyBorder="1" applyAlignment="1" applyProtection="1">
      <alignment horizontal="left" vertical="center" wrapText="1" shrinkToFit="1"/>
    </xf>
    <xf numFmtId="0" fontId="6" fillId="0" borderId="0" xfId="0" applyFont="1" applyProtection="1"/>
    <xf numFmtId="0" fontId="21" fillId="0" borderId="0" xfId="0" applyFont="1" applyProtection="1"/>
    <xf numFmtId="0" fontId="23" fillId="0" borderId="0" xfId="0" applyFont="1" applyProtection="1"/>
    <xf numFmtId="0" fontId="24" fillId="0" borderId="0" xfId="0" applyFont="1" applyProtection="1"/>
    <xf numFmtId="0" fontId="26" fillId="0" borderId="0" xfId="0" applyFont="1" applyBorder="1" applyAlignment="1" applyProtection="1">
      <alignment horizontal="center" vertical="center"/>
    </xf>
    <xf numFmtId="0" fontId="27" fillId="0" borderId="0" xfId="0" applyFont="1" applyProtection="1"/>
    <xf numFmtId="0" fontId="0" fillId="0" borderId="11" xfId="0" applyBorder="1" applyProtection="1"/>
    <xf numFmtId="0" fontId="0" fillId="0" borderId="0" xfId="0" applyBorder="1" applyAlignment="1" applyProtection="1">
      <alignment horizontal="justify" vertical="center" wrapText="1"/>
    </xf>
    <xf numFmtId="0" fontId="0" fillId="0" borderId="0" xfId="0" applyBorder="1" applyAlignment="1" applyProtection="1">
      <alignment horizontal="center" vertical="top"/>
    </xf>
    <xf numFmtId="0" fontId="0" fillId="0" borderId="0" xfId="0" applyBorder="1" applyProtection="1"/>
    <xf numFmtId="0" fontId="13" fillId="0" borderId="0" xfId="0" applyFont="1" applyProtection="1"/>
    <xf numFmtId="0" fontId="30" fillId="0" borderId="0" xfId="0" applyFont="1" applyProtection="1"/>
    <xf numFmtId="0" fontId="32" fillId="0" borderId="0" xfId="0" applyFont="1" applyProtection="1"/>
    <xf numFmtId="0" fontId="17" fillId="0" borderId="0" xfId="0" applyFont="1" applyProtection="1"/>
    <xf numFmtId="0" fontId="28" fillId="0" borderId="11" xfId="0" applyFont="1" applyFill="1" applyBorder="1" applyAlignment="1" applyProtection="1">
      <alignment horizontal="center" vertical="top"/>
    </xf>
    <xf numFmtId="0" fontId="28" fillId="0" borderId="0" xfId="0" applyFont="1" applyFill="1" applyBorder="1" applyAlignment="1" applyProtection="1">
      <alignment horizontal="center" vertical="top"/>
    </xf>
    <xf numFmtId="0" fontId="28" fillId="0" borderId="12" xfId="0" applyFont="1" applyFill="1" applyBorder="1" applyAlignment="1" applyProtection="1">
      <alignment horizontal="center" vertical="top"/>
    </xf>
    <xf numFmtId="0" fontId="28" fillId="0" borderId="11" xfId="0" applyFont="1" applyBorder="1" applyAlignment="1" applyProtection="1">
      <alignment horizontal="center"/>
    </xf>
    <xf numFmtId="10" fontId="28" fillId="0" borderId="0" xfId="0" applyNumberFormat="1" applyFont="1" applyBorder="1" applyAlignment="1" applyProtection="1">
      <alignment horizontal="center"/>
    </xf>
    <xf numFmtId="0" fontId="28" fillId="0" borderId="0" xfId="0" applyFont="1" applyBorder="1" applyAlignment="1" applyProtection="1">
      <alignment horizontal="center"/>
    </xf>
    <xf numFmtId="0" fontId="28" fillId="0" borderId="12" xfId="0" applyFont="1" applyBorder="1" applyAlignment="1" applyProtection="1">
      <alignment horizontal="center"/>
    </xf>
    <xf numFmtId="0" fontId="6" fillId="6" borderId="0" xfId="0" applyFont="1" applyFill="1" applyProtection="1"/>
    <xf numFmtId="0" fontId="28" fillId="0" borderId="0" xfId="0" applyFont="1" applyAlignment="1" applyProtection="1">
      <alignment vertical="center"/>
    </xf>
    <xf numFmtId="0" fontId="8" fillId="0" borderId="11" xfId="0" applyFont="1" applyBorder="1" applyAlignment="1" applyProtection="1">
      <alignment horizontal="center" vertical="center"/>
    </xf>
    <xf numFmtId="166" fontId="8" fillId="0" borderId="0" xfId="0" applyNumberFormat="1"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165" fontId="8" fillId="0" borderId="0" xfId="0" applyNumberFormat="1" applyFont="1" applyBorder="1" applyAlignment="1" applyProtection="1">
      <alignment horizontal="center" vertical="center"/>
    </xf>
    <xf numFmtId="165" fontId="8" fillId="0" borderId="11" xfId="0" applyNumberFormat="1" applyFont="1" applyBorder="1" applyAlignment="1" applyProtection="1">
      <alignment horizontal="center" vertical="center"/>
    </xf>
    <xf numFmtId="165" fontId="8" fillId="0" borderId="12" xfId="0" applyNumberFormat="1" applyFont="1" applyBorder="1" applyAlignment="1" applyProtection="1">
      <alignment horizontal="center" vertical="center"/>
    </xf>
    <xf numFmtId="0" fontId="33" fillId="0" borderId="0" xfId="0" applyFont="1" applyAlignment="1" applyProtection="1">
      <alignment vertical="center"/>
    </xf>
    <xf numFmtId="0" fontId="19" fillId="0" borderId="0" xfId="0" applyFont="1" applyAlignment="1" applyProtection="1">
      <alignment vertical="center"/>
    </xf>
    <xf numFmtId="0" fontId="33" fillId="6" borderId="0" xfId="0" applyFont="1" applyFill="1" applyAlignment="1" applyProtection="1">
      <alignment vertical="center"/>
    </xf>
    <xf numFmtId="0" fontId="19" fillId="6" borderId="0" xfId="0" applyFont="1" applyFill="1" applyAlignment="1" applyProtection="1">
      <alignment vertical="center"/>
    </xf>
    <xf numFmtId="2" fontId="19" fillId="6" borderId="0" xfId="0" applyNumberFormat="1" applyFont="1" applyFill="1" applyAlignment="1" applyProtection="1">
      <alignment vertical="center"/>
    </xf>
    <xf numFmtId="0" fontId="8" fillId="0" borderId="11" xfId="0" quotePrefix="1" applyFont="1" applyBorder="1" applyAlignment="1" applyProtection="1">
      <alignment horizontal="center" vertical="center"/>
    </xf>
    <xf numFmtId="167" fontId="19" fillId="6" borderId="0" xfId="1" applyNumberFormat="1" applyFont="1" applyFill="1" applyAlignment="1" applyProtection="1">
      <alignment vertical="center"/>
    </xf>
    <xf numFmtId="167" fontId="19" fillId="6" borderId="0" xfId="0" applyNumberFormat="1" applyFont="1" applyFill="1" applyAlignment="1" applyProtection="1">
      <alignment vertical="center"/>
    </xf>
    <xf numFmtId="2" fontId="19" fillId="6" borderId="0" xfId="0" applyNumberFormat="1" applyFont="1" applyFill="1" applyBorder="1" applyAlignment="1" applyProtection="1">
      <alignment vertical="center"/>
    </xf>
    <xf numFmtId="2" fontId="34" fillId="6" borderId="0" xfId="0" applyNumberFormat="1" applyFont="1" applyFill="1" applyBorder="1" applyAlignment="1" applyProtection="1">
      <alignment horizontal="center" vertical="center"/>
    </xf>
    <xf numFmtId="166" fontId="19" fillId="6" borderId="0" xfId="0" applyNumberFormat="1" applyFont="1" applyFill="1" applyAlignment="1" applyProtection="1">
      <alignment vertical="center"/>
    </xf>
    <xf numFmtId="10" fontId="19" fillId="6" borderId="0" xfId="2" applyNumberFormat="1" applyFont="1" applyFill="1" applyBorder="1" applyAlignment="1" applyProtection="1">
      <alignment vertical="center"/>
    </xf>
    <xf numFmtId="10" fontId="19" fillId="7" borderId="0" xfId="2" applyNumberFormat="1" applyFont="1" applyFill="1" applyBorder="1" applyAlignment="1" applyProtection="1">
      <alignment vertical="center"/>
    </xf>
    <xf numFmtId="10" fontId="19" fillId="8" borderId="0" xfId="2" applyNumberFormat="1" applyFont="1" applyFill="1" applyBorder="1" applyAlignment="1" applyProtection="1">
      <alignment vertical="center"/>
    </xf>
    <xf numFmtId="10" fontId="19" fillId="6" borderId="0" xfId="2" applyNumberFormat="1" applyFont="1" applyFill="1" applyAlignment="1" applyProtection="1">
      <alignment vertical="center"/>
    </xf>
    <xf numFmtId="164" fontId="19" fillId="6" borderId="0" xfId="1" applyNumberFormat="1" applyFont="1" applyFill="1" applyAlignment="1" applyProtection="1">
      <alignment vertical="center"/>
    </xf>
    <xf numFmtId="43" fontId="19" fillId="6" borderId="0" xfId="1" applyFont="1" applyFill="1" applyAlignment="1" applyProtection="1">
      <alignment vertical="center"/>
    </xf>
    <xf numFmtId="1" fontId="19" fillId="6" borderId="0" xfId="0" applyNumberFormat="1" applyFont="1" applyFill="1" applyAlignment="1" applyProtection="1">
      <alignment vertical="center"/>
    </xf>
    <xf numFmtId="10" fontId="19" fillId="7" borderId="0" xfId="2" applyNumberFormat="1" applyFont="1" applyFill="1" applyAlignment="1" applyProtection="1">
      <alignment vertical="center"/>
    </xf>
    <xf numFmtId="10" fontId="19" fillId="8" borderId="0" xfId="2" applyNumberFormat="1" applyFont="1" applyFill="1" applyAlignment="1" applyProtection="1">
      <alignment vertical="center"/>
    </xf>
    <xf numFmtId="0" fontId="13" fillId="6" borderId="0" xfId="0" applyFont="1" applyFill="1" applyProtection="1"/>
    <xf numFmtId="2" fontId="13" fillId="6" borderId="0" xfId="0" applyNumberFormat="1" applyFont="1" applyFill="1" applyProtection="1"/>
    <xf numFmtId="166" fontId="13" fillId="6" borderId="0" xfId="0" applyNumberFormat="1" applyFont="1" applyFill="1" applyProtection="1"/>
    <xf numFmtId="10" fontId="13" fillId="6" borderId="0" xfId="2" applyNumberFormat="1" applyFont="1" applyFill="1" applyProtection="1"/>
    <xf numFmtId="10" fontId="13" fillId="7" borderId="0" xfId="2" applyNumberFormat="1" applyFont="1" applyFill="1" applyProtection="1"/>
    <xf numFmtId="10" fontId="13" fillId="8" borderId="0" xfId="2" applyNumberFormat="1" applyFont="1" applyFill="1" applyProtection="1"/>
    <xf numFmtId="164" fontId="13" fillId="6" borderId="0" xfId="1" applyNumberFormat="1" applyFont="1" applyFill="1" applyProtection="1"/>
    <xf numFmtId="43" fontId="13" fillId="6" borderId="0" xfId="1" applyFont="1" applyFill="1" applyProtection="1"/>
    <xf numFmtId="1" fontId="13" fillId="6" borderId="0" xfId="0" applyNumberFormat="1" applyFont="1" applyFill="1" applyProtection="1"/>
    <xf numFmtId="1" fontId="13" fillId="6" borderId="0" xfId="0" applyNumberFormat="1" applyFont="1" applyFill="1" applyAlignment="1" applyProtection="1">
      <alignment horizontal="center"/>
    </xf>
    <xf numFmtId="0" fontId="6" fillId="0" borderId="0" xfId="0" applyFont="1" applyAlignment="1" applyProtection="1">
      <alignment vertical="center" wrapText="1"/>
    </xf>
    <xf numFmtId="1" fontId="13" fillId="6" borderId="0" xfId="0" applyNumberFormat="1" applyFont="1" applyFill="1" applyAlignment="1" applyProtection="1">
      <alignment horizontal="center" vertical="center"/>
    </xf>
    <xf numFmtId="2" fontId="13" fillId="6" borderId="0" xfId="0" applyNumberFormat="1" applyFont="1" applyFill="1" applyAlignment="1" applyProtection="1">
      <alignment horizontal="center" vertical="center"/>
    </xf>
    <xf numFmtId="1" fontId="5" fillId="6" borderId="0" xfId="0" applyNumberFormat="1" applyFont="1" applyFill="1" applyAlignment="1" applyProtection="1">
      <alignment horizontal="center"/>
    </xf>
    <xf numFmtId="2" fontId="6" fillId="0" borderId="0" xfId="0" applyNumberFormat="1" applyFont="1" applyProtection="1"/>
    <xf numFmtId="1" fontId="13" fillId="6" borderId="0" xfId="0" applyNumberFormat="1" applyFont="1" applyFill="1" applyAlignment="1" applyProtection="1">
      <alignment horizontal="right"/>
    </xf>
    <xf numFmtId="164" fontId="13" fillId="6" borderId="0" xfId="1" applyNumberFormat="1" applyFont="1" applyFill="1" applyAlignment="1" applyProtection="1">
      <alignment horizontal="right"/>
    </xf>
    <xf numFmtId="164" fontId="13" fillId="0" borderId="0" xfId="1" applyNumberFormat="1" applyFont="1" applyAlignment="1" applyProtection="1">
      <alignment horizontal="right"/>
    </xf>
    <xf numFmtId="164" fontId="6" fillId="0" borderId="0" xfId="0" applyNumberFormat="1" applyFont="1" applyAlignment="1" applyProtection="1">
      <alignment horizontal="right"/>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36" fillId="0" borderId="0" xfId="0" applyFont="1" applyProtection="1"/>
    <xf numFmtId="0" fontId="7"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37" fillId="0" borderId="0" xfId="0" applyFont="1" applyFill="1" applyBorder="1" applyAlignment="1" applyProtection="1">
      <alignment horizontal="left"/>
    </xf>
    <xf numFmtId="0" fontId="37" fillId="0" borderId="0" xfId="0" applyFont="1" applyFill="1" applyBorder="1" applyAlignment="1" applyProtection="1">
      <alignment horizontal="center" vertical="center"/>
    </xf>
    <xf numFmtId="0" fontId="38" fillId="0" borderId="0" xfId="0" applyFont="1" applyProtection="1"/>
    <xf numFmtId="0" fontId="39"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41" fillId="0" borderId="0" xfId="6" applyFont="1" applyFill="1" applyBorder="1" applyAlignment="1" applyProtection="1">
      <alignment horizontal="center" vertical="center" wrapText="1" shrinkToFit="1"/>
    </xf>
    <xf numFmtId="0" fontId="39" fillId="0" borderId="0" xfId="6" applyFont="1" applyFill="1" applyBorder="1" applyAlignment="1" applyProtection="1">
      <alignment horizontal="left" vertical="center" wrapText="1" shrinkToFit="1"/>
    </xf>
    <xf numFmtId="0" fontId="42" fillId="5" borderId="1" xfId="6" applyFont="1" applyFill="1" applyBorder="1" applyAlignment="1" applyProtection="1">
      <alignment horizontal="center" vertical="center" wrapText="1" shrinkToFit="1"/>
    </xf>
    <xf numFmtId="1" fontId="13" fillId="0" borderId="0" xfId="0" applyNumberFormat="1" applyFont="1" applyAlignment="1" applyProtection="1">
      <alignment horizontal="right"/>
    </xf>
    <xf numFmtId="1" fontId="6" fillId="0" borderId="0" xfId="0" applyNumberFormat="1" applyFont="1" applyAlignment="1" applyProtection="1">
      <alignment horizontal="right"/>
    </xf>
    <xf numFmtId="0" fontId="19" fillId="0" borderId="1" xfId="6" applyFont="1" applyFill="1" applyBorder="1" applyAlignment="1">
      <alignment horizontal="center" vertical="center" wrapText="1" shrinkToFit="1"/>
    </xf>
    <xf numFmtId="0" fontId="19" fillId="0" borderId="1" xfId="6" applyFont="1" applyFill="1" applyBorder="1" applyAlignment="1">
      <alignment vertical="center" wrapText="1" shrinkToFit="1"/>
    </xf>
    <xf numFmtId="0" fontId="19" fillId="0" borderId="1" xfId="0" applyFont="1" applyFill="1" applyBorder="1" applyAlignment="1">
      <alignment horizontal="left" vertical="center" wrapText="1" shrinkToFit="1"/>
    </xf>
    <xf numFmtId="0" fontId="2" fillId="2" borderId="0" xfId="3"/>
    <xf numFmtId="164" fontId="2" fillId="2" borderId="0" xfId="3" applyNumberFormat="1"/>
    <xf numFmtId="17" fontId="0" fillId="0" borderId="0" xfId="0" applyNumberFormat="1"/>
    <xf numFmtId="0" fontId="3" fillId="3" borderId="0" xfId="4"/>
    <xf numFmtId="0" fontId="4" fillId="4" borderId="0" xfId="5"/>
    <xf numFmtId="0" fontId="4" fillId="4" borderId="0" xfId="5" applyAlignment="1">
      <alignment horizontal="right"/>
    </xf>
    <xf numFmtId="0" fontId="0" fillId="0" borderId="0" xfId="0" applyAlignment="1">
      <alignment horizontal="right"/>
    </xf>
    <xf numFmtId="0" fontId="0" fillId="0" borderId="0" xfId="0" applyFont="1"/>
    <xf numFmtId="0" fontId="20" fillId="0" borderId="1" xfId="6" applyFont="1" applyFill="1" applyBorder="1" applyAlignment="1">
      <alignment horizontal="left" vertical="center" wrapText="1" shrinkToFit="1"/>
    </xf>
    <xf numFmtId="0" fontId="0" fillId="0" borderId="12" xfId="0" applyBorder="1" applyProtection="1"/>
    <xf numFmtId="0" fontId="0" fillId="0" borderId="6" xfId="0" applyBorder="1" applyProtection="1"/>
    <xf numFmtId="166" fontId="8" fillId="0" borderId="2" xfId="0" applyNumberFormat="1" applyFont="1" applyBorder="1" applyAlignment="1" applyProtection="1">
      <alignment horizontal="center" vertical="center"/>
    </xf>
    <xf numFmtId="165" fontId="8" fillId="0" borderId="2" xfId="0" applyNumberFormat="1" applyFont="1" applyBorder="1" applyAlignment="1" applyProtection="1">
      <alignment horizontal="center" vertical="center"/>
    </xf>
    <xf numFmtId="165" fontId="8" fillId="0" borderId="6" xfId="0" applyNumberFormat="1" applyFont="1" applyBorder="1" applyAlignment="1" applyProtection="1">
      <alignment horizontal="center" vertical="center"/>
    </xf>
    <xf numFmtId="165" fontId="8" fillId="0" borderId="7" xfId="0" applyNumberFormat="1" applyFont="1" applyBorder="1" applyAlignment="1" applyProtection="1">
      <alignment horizontal="center" vertical="center"/>
    </xf>
    <xf numFmtId="0" fontId="0" fillId="0" borderId="7" xfId="0" applyBorder="1" applyProtection="1"/>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0" fontId="13"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40" fillId="5" borderId="1" xfId="0" applyFont="1" applyFill="1" applyBorder="1" applyAlignment="1" applyProtection="1">
      <alignment horizontal="left" vertical="center" wrapText="1"/>
      <protection locked="0"/>
    </xf>
    <xf numFmtId="2" fontId="19" fillId="6" borderId="0" xfId="0" applyNumberFormat="1" applyFont="1" applyFill="1" applyAlignment="1" applyProtection="1">
      <alignment horizontal="center" vertical="center"/>
    </xf>
    <xf numFmtId="0" fontId="28" fillId="0" borderId="8" xfId="0" applyFont="1" applyBorder="1" applyAlignment="1" applyProtection="1">
      <alignment horizontal="justify" vertical="center" wrapText="1"/>
    </xf>
    <xf numFmtId="0" fontId="28" fillId="0" borderId="9" xfId="0" applyFont="1" applyBorder="1" applyAlignment="1" applyProtection="1">
      <alignment horizontal="justify" vertical="center" wrapText="1"/>
    </xf>
    <xf numFmtId="0" fontId="28" fillId="0" borderId="10" xfId="0" applyFont="1" applyBorder="1" applyAlignment="1" applyProtection="1">
      <alignment horizontal="justify" vertic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1" fontId="22" fillId="5" borderId="3" xfId="0" applyNumberFormat="1" applyFont="1" applyFill="1" applyBorder="1" applyAlignment="1" applyProtection="1">
      <alignment horizontal="center" vertical="center"/>
    </xf>
    <xf numFmtId="1" fontId="22" fillId="5" borderId="4" xfId="0" applyNumberFormat="1"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5" borderId="5" xfId="0" applyFont="1" applyFill="1" applyBorder="1" applyAlignment="1" applyProtection="1">
      <alignment horizontal="center" vertical="center"/>
    </xf>
    <xf numFmtId="2" fontId="43" fillId="5" borderId="6" xfId="0" applyNumberFormat="1" applyFont="1" applyFill="1" applyBorder="1" applyAlignment="1" applyProtection="1">
      <alignment horizontal="center" vertical="center" wrapText="1"/>
    </xf>
    <xf numFmtId="2" fontId="43" fillId="5" borderId="2" xfId="0" applyNumberFormat="1" applyFont="1" applyFill="1" applyBorder="1" applyAlignment="1" applyProtection="1">
      <alignment horizontal="center" vertical="center" wrapText="1"/>
    </xf>
    <xf numFmtId="2" fontId="43" fillId="5" borderId="7"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top"/>
    </xf>
    <xf numFmtId="0" fontId="14" fillId="0" borderId="0" xfId="0" applyFont="1" applyBorder="1" applyAlignment="1" applyProtection="1">
      <alignment horizontal="center" vertical="center"/>
    </xf>
    <xf numFmtId="0" fontId="16" fillId="0" borderId="2" xfId="0" applyFont="1" applyBorder="1" applyAlignment="1" applyProtection="1">
      <alignment horizontal="right"/>
    </xf>
  </cellXfs>
  <cellStyles count="10">
    <cellStyle name="Bad" xfId="4" builtinId="27"/>
    <cellStyle name="Comma" xfId="1" builtinId="3"/>
    <cellStyle name="Good" xfId="3" builtinId="26"/>
    <cellStyle name="Neutral" xfId="5" builtinId="28"/>
    <cellStyle name="Normal" xfId="0" builtinId="0"/>
    <cellStyle name="Normal 2" xfId="7"/>
    <cellStyle name="Normal 3" xfId="6"/>
    <cellStyle name="Normal 4"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3.2404914529914529E-2"/>
          <c:w val="0.90533092738407761"/>
          <c:h val="0.83652991452991465"/>
        </c:manualLayout>
      </c:layout>
      <c:lineChart>
        <c:grouping val="standard"/>
        <c:varyColors val="0"/>
        <c:ser>
          <c:idx val="0"/>
          <c:order val="0"/>
          <c:tx>
            <c:strRef>
              <c:f>Charts!$BG$24</c:f>
              <c:strCache>
                <c:ptCount val="1"/>
                <c:pt idx="0">
                  <c:v>Numerator</c:v>
                </c:pt>
              </c:strCache>
            </c:strRef>
          </c:tx>
          <c:spPr>
            <a:ln>
              <a:solidFill>
                <a:srgbClr val="002060"/>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Charts!$BG$25:$BG$47</c:f>
              <c:numCache>
                <c:formatCode>_(* #,##0.00_);_(* \(#,##0.00\);_(* "-"??_);_(@_)</c:formatCode>
                <c:ptCount val="23"/>
                <c:pt idx="0">
                  <c:v>100</c:v>
                </c:pt>
                <c:pt idx="1">
                  <c:v>105.29941763858997</c:v>
                </c:pt>
                <c:pt idx="2">
                  <c:v>107.81653528540109</c:v>
                </c:pt>
                <c:pt idx="3">
                  <c:v>105.5597710798956</c:v>
                </c:pt>
                <c:pt idx="4">
                  <c:v>109.27539734810385</c:v>
                </c:pt>
                <c:pt idx="5">
                  <c:v>109.66998665987728</c:v>
                </c:pt>
                <c:pt idx="6">
                  <c:v>109.76818630979224</c:v>
                </c:pt>
                <c:pt idx="7">
                  <c:v>112.41403315592342</c:v>
                </c:pt>
                <c:pt idx="8">
                  <c:v>111.89929456731038</c:v>
                </c:pt>
                <c:pt idx="10">
                  <c:v>113.00602971326737</c:v>
                </c:pt>
                <c:pt idx="11">
                  <c:v>117.68016362855298</c:v>
                </c:pt>
                <c:pt idx="12">
                  <c:v>119.12300578767712</c:v>
                </c:pt>
                <c:pt idx="13">
                  <c:v>117.74504745489449</c:v>
                </c:pt>
                <c:pt idx="14">
                  <c:v>117.27168825577934</c:v>
                </c:pt>
                <c:pt idx="15">
                  <c:v>116.31400040550027</c:v>
                </c:pt>
                <c:pt idx="16">
                  <c:v>116.20278324357429</c:v>
                </c:pt>
                <c:pt idx="17">
                  <c:v>114.36618815318485</c:v>
                </c:pt>
                <c:pt idx="18">
                  <c:v>111.67775023810169</c:v>
                </c:pt>
                <c:pt idx="19">
                  <c:v>117.13445751548541</c:v>
                </c:pt>
                <c:pt idx="20">
                  <c:v>121.50791263810173</c:v>
                </c:pt>
                <c:pt idx="21">
                  <c:v>120.42666565198836</c:v>
                </c:pt>
                <c:pt idx="22">
                  <c:v>126.18356919482521</c:v>
                </c:pt>
              </c:numCache>
            </c:numRef>
          </c:val>
          <c:smooth val="0"/>
        </c:ser>
        <c:ser>
          <c:idx val="1"/>
          <c:order val="1"/>
          <c:tx>
            <c:strRef>
              <c:f>Charts!$BH$24</c:f>
              <c:strCache>
                <c:ptCount val="1"/>
                <c:pt idx="0">
                  <c:v>Denominator</c:v>
                </c:pt>
              </c:strCache>
            </c:strRef>
          </c:tx>
          <c:spPr>
            <a:ln>
              <a:solidFill>
                <a:schemeClr val="accent2">
                  <a:lumMod val="75000"/>
                </a:schemeClr>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Charts!$BH$25:$BH$47</c:f>
              <c:numCache>
                <c:formatCode>0.00</c:formatCode>
                <c:ptCount val="23"/>
                <c:pt idx="0">
                  <c:v>100</c:v>
                </c:pt>
                <c:pt idx="1">
                  <c:v>105.39870591067455</c:v>
                </c:pt>
                <c:pt idx="2">
                  <c:v>106.03665682714049</c:v>
                </c:pt>
                <c:pt idx="3">
                  <c:v>102.34551316899858</c:v>
                </c:pt>
                <c:pt idx="4">
                  <c:v>101.33540968353498</c:v>
                </c:pt>
                <c:pt idx="5">
                  <c:v>98.851918398518649</c:v>
                </c:pt>
                <c:pt idx="6">
                  <c:v>97.843074437755234</c:v>
                </c:pt>
                <c:pt idx="7">
                  <c:v>99.621969281108775</c:v>
                </c:pt>
                <c:pt idx="8">
                  <c:v>101.6183082037734</c:v>
                </c:pt>
                <c:pt idx="10">
                  <c:v>99.229070430590099</c:v>
                </c:pt>
                <c:pt idx="11">
                  <c:v>98.857371555415199</c:v>
                </c:pt>
                <c:pt idx="12">
                  <c:v>97.993264755138682</c:v>
                </c:pt>
                <c:pt idx="13">
                  <c:v>95.443207424135323</c:v>
                </c:pt>
                <c:pt idx="14">
                  <c:v>95.498604433385651</c:v>
                </c:pt>
                <c:pt idx="15">
                  <c:v>93.180467436661246</c:v>
                </c:pt>
                <c:pt idx="16">
                  <c:v>91.086938686911608</c:v>
                </c:pt>
                <c:pt idx="17">
                  <c:v>89.042340429590425</c:v>
                </c:pt>
                <c:pt idx="18">
                  <c:v>95.056918594567364</c:v>
                </c:pt>
                <c:pt idx="19">
                  <c:v>95.089255594188344</c:v>
                </c:pt>
                <c:pt idx="20">
                  <c:v>96.166499142154393</c:v>
                </c:pt>
                <c:pt idx="21">
                  <c:v>95.326267013407957</c:v>
                </c:pt>
                <c:pt idx="22">
                  <c:v>100.40969435298447</c:v>
                </c:pt>
              </c:numCache>
            </c:numRef>
          </c:val>
          <c:smooth val="0"/>
        </c:ser>
        <c:dLbls>
          <c:showLegendKey val="0"/>
          <c:showVal val="0"/>
          <c:showCatName val="0"/>
          <c:showSerName val="0"/>
          <c:showPercent val="0"/>
          <c:showBubbleSize val="0"/>
        </c:dLbls>
        <c:marker val="1"/>
        <c:smooth val="0"/>
        <c:axId val="43056512"/>
        <c:axId val="43562112"/>
      </c:lineChart>
      <c:dateAx>
        <c:axId val="43056512"/>
        <c:scaling>
          <c:orientation val="minMax"/>
          <c:max val="42064"/>
        </c:scaling>
        <c:delete val="0"/>
        <c:axPos val="b"/>
        <c:numFmt formatCode="mmm\ \-\ yy" sourceLinked="1"/>
        <c:majorTickMark val="out"/>
        <c:minorTickMark val="none"/>
        <c:tickLblPos val="low"/>
        <c:txPr>
          <a:bodyPr rot="-2700000"/>
          <a:lstStyle/>
          <a:p>
            <a:pPr>
              <a:defRPr/>
            </a:pPr>
            <a:endParaRPr lang="en-US"/>
          </a:p>
        </c:txPr>
        <c:crossAx val="43562112"/>
        <c:crosses val="autoZero"/>
        <c:auto val="1"/>
        <c:lblOffset val="100"/>
        <c:baseTimeUnit val="months"/>
        <c:majorUnit val="3"/>
        <c:majorTimeUnit val="months"/>
      </c:dateAx>
      <c:valAx>
        <c:axId val="43562112"/>
        <c:scaling>
          <c:orientation val="minMax"/>
        </c:scaling>
        <c:delete val="0"/>
        <c:axPos val="l"/>
        <c:majorGridlines>
          <c:spPr>
            <a:ln>
              <a:prstDash val="sysDot"/>
            </a:ln>
          </c:spPr>
        </c:majorGridlines>
        <c:numFmt formatCode="0" sourceLinked="0"/>
        <c:majorTickMark val="out"/>
        <c:minorTickMark val="none"/>
        <c:tickLblPos val="nextTo"/>
        <c:crossAx val="43056512"/>
        <c:crosses val="autoZero"/>
        <c:crossBetween val="between"/>
      </c:valAx>
    </c:plotArea>
    <c:legend>
      <c:legendPos val="l"/>
      <c:layout>
        <c:manualLayout>
          <c:xMode val="edge"/>
          <c:yMode val="edge"/>
          <c:x val="7.2760416666666661E-2"/>
          <c:y val="3.8450213675213674E-2"/>
          <c:w val="0.18585745875717166"/>
          <c:h val="9.8142307692307695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469868246667191E-2"/>
          <c:y val="2.4114641919760031E-2"/>
          <c:w val="0.89092617135729257"/>
          <c:h val="0.89239829396325454"/>
        </c:manualLayout>
      </c:layout>
      <c:barChart>
        <c:barDir val="col"/>
        <c:grouping val="clustered"/>
        <c:varyColors val="0"/>
        <c:ser>
          <c:idx val="0"/>
          <c:order val="0"/>
          <c:tx>
            <c:strRef>
              <c:f>Charts!$AO$21</c:f>
              <c:strCache>
                <c:ptCount val="1"/>
                <c:pt idx="0">
                  <c:v>Tier 1 capital ratio</c:v>
                </c:pt>
              </c:strCache>
            </c:strRef>
          </c:tx>
          <c:spPr>
            <a:solidFill>
              <a:schemeClr val="tx2">
                <a:lumMod val="60000"/>
                <a:lumOff val="40000"/>
              </a:schemeClr>
            </a:solidFill>
          </c:spPr>
          <c:invertIfNegative val="0"/>
          <c:cat>
            <c:strRef>
              <c:f>Charts!$AW$51:$AW$70</c:f>
              <c:strCache>
                <c:ptCount val="20"/>
                <c:pt idx="0">
                  <c:v>SE</c:v>
                </c:pt>
                <c:pt idx="1">
                  <c:v>4</c:v>
                </c:pt>
                <c:pt idx="2">
                  <c:v>5</c:v>
                </c:pt>
                <c:pt idx="3">
                  <c:v>3</c:v>
                </c:pt>
                <c:pt idx="4">
                  <c:v>2</c:v>
                </c:pt>
                <c:pt idx="5">
                  <c:v>1</c:v>
                </c:pt>
                <c:pt idx="6">
                  <c:v>7</c:v>
                </c:pt>
                <c:pt idx="7">
                  <c:v>13</c:v>
                </c:pt>
                <c:pt idx="8">
                  <c:v>12</c:v>
                </c:pt>
                <c:pt idx="9">
                  <c:v>DE</c:v>
                </c:pt>
                <c:pt idx="10">
                  <c:v>GB</c:v>
                </c:pt>
                <c:pt idx="11">
                  <c:v>8</c:v>
                </c:pt>
                <c:pt idx="12">
                  <c:v>FR</c:v>
                </c:pt>
                <c:pt idx="13">
                  <c:v>GR</c:v>
                </c:pt>
                <c:pt idx="14">
                  <c:v>ES</c:v>
                </c:pt>
                <c:pt idx="15">
                  <c:v>6</c:v>
                </c:pt>
                <c:pt idx="16">
                  <c:v>10</c:v>
                </c:pt>
                <c:pt idx="17">
                  <c:v>IT</c:v>
                </c:pt>
                <c:pt idx="18">
                  <c:v>9</c:v>
                </c:pt>
                <c:pt idx="19">
                  <c:v>11</c:v>
                </c:pt>
              </c:strCache>
            </c:strRef>
          </c:cat>
          <c:val>
            <c:numRef>
              <c:f>Charts!$AR$51:$AR$70</c:f>
              <c:numCache>
                <c:formatCode>0.00</c:formatCode>
                <c:ptCount val="20"/>
                <c:pt idx="0">
                  <c:v>0.2094843324</c:v>
                </c:pt>
                <c:pt idx="1">
                  <c:v>0.17057965319999999</c:v>
                </c:pt>
                <c:pt idx="2">
                  <c:v>0.16214084770000001</c:v>
                </c:pt>
                <c:pt idx="3">
                  <c:v>0.15707295590000001</c:v>
                </c:pt>
                <c:pt idx="4">
                  <c:v>0.1507829145</c:v>
                </c:pt>
                <c:pt idx="5">
                  <c:v>0.14604741439999999</c:v>
                </c:pt>
                <c:pt idx="6">
                  <c:v>0.14520842049999999</c:v>
                </c:pt>
                <c:pt idx="7">
                  <c:v>0.1386703504</c:v>
                </c:pt>
                <c:pt idx="8">
                  <c:v>0.13845150740000001</c:v>
                </c:pt>
                <c:pt idx="9">
                  <c:v>0.13733370589999999</c:v>
                </c:pt>
                <c:pt idx="10">
                  <c:v>0.13320986209999999</c:v>
                </c:pt>
                <c:pt idx="11">
                  <c:v>0.13143524300000001</c:v>
                </c:pt>
                <c:pt idx="12">
                  <c:v>0.1270106074</c:v>
                </c:pt>
                <c:pt idx="13">
                  <c:v>0.1260684933</c:v>
                </c:pt>
                <c:pt idx="14">
                  <c:v>0.1224535575</c:v>
                </c:pt>
                <c:pt idx="15">
                  <c:v>0.11835430969999999</c:v>
                </c:pt>
                <c:pt idx="16">
                  <c:v>0.11728192580000001</c:v>
                </c:pt>
                <c:pt idx="17">
                  <c:v>0.11254276890000001</c:v>
                </c:pt>
                <c:pt idx="18">
                  <c:v>0.10891722769999999</c:v>
                </c:pt>
                <c:pt idx="19">
                  <c:v>0.1048979788</c:v>
                </c:pt>
              </c:numCache>
            </c:numRef>
          </c:val>
        </c:ser>
        <c:dLbls>
          <c:showLegendKey val="0"/>
          <c:showVal val="0"/>
          <c:showCatName val="0"/>
          <c:showSerName val="0"/>
          <c:showPercent val="0"/>
          <c:showBubbleSize val="0"/>
        </c:dLbls>
        <c:gapWidth val="150"/>
        <c:axId val="48271744"/>
        <c:axId val="48273280"/>
      </c:barChart>
      <c:lineChart>
        <c:grouping val="standard"/>
        <c:varyColors val="0"/>
        <c:ser>
          <c:idx val="1"/>
          <c:order val="1"/>
          <c:tx>
            <c:strRef>
              <c:f>Charts!$AV$50</c:f>
              <c:strCache>
                <c:ptCount val="1"/>
                <c:pt idx="0">
                  <c:v>EU</c:v>
                </c:pt>
              </c:strCache>
            </c:strRef>
          </c:tx>
          <c:spPr>
            <a:ln>
              <a:solidFill>
                <a:schemeClr val="accent2">
                  <a:lumMod val="75000"/>
                </a:schemeClr>
              </a:solidFill>
            </a:ln>
          </c:spPr>
          <c:marker>
            <c:symbol val="none"/>
          </c:marker>
          <c:val>
            <c:numRef>
              <c:f>Charts!$AV$51:$AV$70</c:f>
              <c:numCache>
                <c:formatCode>0.00</c:formatCode>
                <c:ptCount val="20"/>
                <c:pt idx="0">
                  <c:v>0.13220275300000001</c:v>
                </c:pt>
                <c:pt idx="1">
                  <c:v>0.13220275300000001</c:v>
                </c:pt>
                <c:pt idx="2">
                  <c:v>0.13220275300000001</c:v>
                </c:pt>
                <c:pt idx="3">
                  <c:v>0.13220275300000001</c:v>
                </c:pt>
                <c:pt idx="4">
                  <c:v>0.13220275300000001</c:v>
                </c:pt>
                <c:pt idx="5">
                  <c:v>0.13220275300000001</c:v>
                </c:pt>
                <c:pt idx="6">
                  <c:v>0.13220275300000001</c:v>
                </c:pt>
                <c:pt idx="7">
                  <c:v>0.13220275300000001</c:v>
                </c:pt>
                <c:pt idx="8">
                  <c:v>0.13220275300000001</c:v>
                </c:pt>
                <c:pt idx="9">
                  <c:v>0.13220275300000001</c:v>
                </c:pt>
                <c:pt idx="10">
                  <c:v>0.13220275300000001</c:v>
                </c:pt>
                <c:pt idx="11">
                  <c:v>0.13220275300000001</c:v>
                </c:pt>
                <c:pt idx="12">
                  <c:v>0.13220275300000001</c:v>
                </c:pt>
                <c:pt idx="13">
                  <c:v>0.13220275300000001</c:v>
                </c:pt>
                <c:pt idx="14">
                  <c:v>0.13220275300000001</c:v>
                </c:pt>
                <c:pt idx="15">
                  <c:v>0.13220275300000001</c:v>
                </c:pt>
                <c:pt idx="16">
                  <c:v>0.13220275300000001</c:v>
                </c:pt>
                <c:pt idx="17">
                  <c:v>0.13220275300000001</c:v>
                </c:pt>
                <c:pt idx="18">
                  <c:v>0.13220275300000001</c:v>
                </c:pt>
                <c:pt idx="19">
                  <c:v>0.13220275300000001</c:v>
                </c:pt>
              </c:numCache>
            </c:numRef>
          </c:val>
          <c:smooth val="0"/>
        </c:ser>
        <c:dLbls>
          <c:showLegendKey val="0"/>
          <c:showVal val="0"/>
          <c:showCatName val="0"/>
          <c:showSerName val="0"/>
          <c:showPercent val="0"/>
          <c:showBubbleSize val="0"/>
        </c:dLbls>
        <c:marker val="1"/>
        <c:smooth val="0"/>
        <c:axId val="48271744"/>
        <c:axId val="48273280"/>
      </c:lineChart>
      <c:catAx>
        <c:axId val="48271744"/>
        <c:scaling>
          <c:orientation val="minMax"/>
        </c:scaling>
        <c:delete val="0"/>
        <c:axPos val="b"/>
        <c:numFmt formatCode="0" sourceLinked="1"/>
        <c:majorTickMark val="out"/>
        <c:minorTickMark val="none"/>
        <c:tickLblPos val="low"/>
        <c:crossAx val="48273280"/>
        <c:crosses val="autoZero"/>
        <c:auto val="1"/>
        <c:lblAlgn val="ctr"/>
        <c:lblOffset val="100"/>
        <c:noMultiLvlLbl val="0"/>
      </c:catAx>
      <c:valAx>
        <c:axId val="48273280"/>
        <c:scaling>
          <c:orientation val="minMax"/>
        </c:scaling>
        <c:delete val="0"/>
        <c:axPos val="l"/>
        <c:majorGridlines>
          <c:spPr>
            <a:ln>
              <a:prstDash val="sysDot"/>
            </a:ln>
          </c:spPr>
        </c:majorGridlines>
        <c:numFmt formatCode="0%" sourceLinked="0"/>
        <c:majorTickMark val="out"/>
        <c:minorTickMark val="none"/>
        <c:tickLblPos val="nextTo"/>
        <c:crossAx val="48271744"/>
        <c:crosses val="autoZero"/>
        <c:crossBetween val="between"/>
      </c:valAx>
      <c:spPr>
        <a:ln>
          <a:noFill/>
        </a:ln>
      </c:spPr>
    </c:plotArea>
    <c:legend>
      <c:legendPos val="r"/>
      <c:legendEntry>
        <c:idx val="0"/>
        <c:delete val="1"/>
      </c:legendEntry>
      <c:layout>
        <c:manualLayout>
          <c:xMode val="edge"/>
          <c:yMode val="edge"/>
          <c:x val="0.79032812500000005"/>
          <c:y val="0.10645961538461539"/>
          <c:w val="0.16887996760088284"/>
          <c:h val="9.4019731908511442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702E-2"/>
          <c:y val="5.1400554097404488E-2"/>
          <c:w val="0.87858442694663152"/>
          <c:h val="0.7915837606837608"/>
        </c:manualLayout>
      </c:layout>
      <c:lineChart>
        <c:grouping val="standard"/>
        <c:varyColors val="0"/>
        <c:ser>
          <c:idx val="0"/>
          <c:order val="0"/>
          <c:tx>
            <c:strRef>
              <c:f>Charts!$AW$24</c:f>
              <c:strCache>
                <c:ptCount val="1"/>
                <c:pt idx="0">
                  <c:v>Top 15</c:v>
                </c:pt>
              </c:strCache>
            </c:strRef>
          </c:tx>
          <c:spPr>
            <a:ln w="22225">
              <a:solidFill>
                <a:srgbClr val="002060"/>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Charts!$AW$25:$AW$47</c:f>
              <c:numCache>
                <c:formatCode>0.00%</c:formatCode>
                <c:ptCount val="23"/>
                <c:pt idx="0">
                  <c:v>0.10466834580000001</c:v>
                </c:pt>
                <c:pt idx="1">
                  <c:v>0.1058133737</c:v>
                </c:pt>
                <c:pt idx="2">
                  <c:v>0.1054514906</c:v>
                </c:pt>
                <c:pt idx="3">
                  <c:v>0.10865830999999999</c:v>
                </c:pt>
                <c:pt idx="4">
                  <c:v>0.1151426249</c:v>
                </c:pt>
                <c:pt idx="5">
                  <c:v>0.1169245986</c:v>
                </c:pt>
                <c:pt idx="6">
                  <c:v>0.1156302521</c:v>
                </c:pt>
                <c:pt idx="7">
                  <c:v>0.1142270126</c:v>
                </c:pt>
                <c:pt idx="8">
                  <c:v>0.1106947747</c:v>
                </c:pt>
                <c:pt idx="10">
                  <c:v>0.12173728039999999</c:v>
                </c:pt>
                <c:pt idx="11">
                  <c:v>0.12672700719999999</c:v>
                </c:pt>
                <c:pt idx="12">
                  <c:v>0.12739130430000001</c:v>
                </c:pt>
                <c:pt idx="13">
                  <c:v>0.1261482464</c:v>
                </c:pt>
                <c:pt idx="14">
                  <c:v>0.1253799713</c:v>
                </c:pt>
                <c:pt idx="15">
                  <c:v>0.12583893839999999</c:v>
                </c:pt>
                <c:pt idx="16">
                  <c:v>0.1306367611</c:v>
                </c:pt>
                <c:pt idx="17">
                  <c:v>0.13103958099999999</c:v>
                </c:pt>
                <c:pt idx="18">
                  <c:v>0.11920598390000001</c:v>
                </c:pt>
                <c:pt idx="19">
                  <c:v>0.12192605519999999</c:v>
                </c:pt>
                <c:pt idx="20">
                  <c:v>0.12881131060000001</c:v>
                </c:pt>
                <c:pt idx="21">
                  <c:v>0.1326802379</c:v>
                </c:pt>
                <c:pt idx="22">
                  <c:v>0.13071301890000001</c:v>
                </c:pt>
              </c:numCache>
            </c:numRef>
          </c:val>
          <c:smooth val="0"/>
        </c:ser>
        <c:ser>
          <c:idx val="1"/>
          <c:order val="1"/>
          <c:tx>
            <c:strRef>
              <c:f>Charts!$AX$24</c:f>
              <c:strCache>
                <c:ptCount val="1"/>
                <c:pt idx="0">
                  <c:v>Others</c:v>
                </c:pt>
              </c:strCache>
            </c:strRef>
          </c:tx>
          <c:spPr>
            <a:ln w="19050">
              <a:solidFill>
                <a:schemeClr val="accent2"/>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Charts!$AX$25:$AX$47</c:f>
              <c:numCache>
                <c:formatCode>0.00%</c:formatCode>
                <c:ptCount val="23"/>
                <c:pt idx="0">
                  <c:v>9.5493104699999998E-2</c:v>
                </c:pt>
                <c:pt idx="1">
                  <c:v>9.9571543200000001E-2</c:v>
                </c:pt>
                <c:pt idx="2">
                  <c:v>9.8083159700000005E-2</c:v>
                </c:pt>
                <c:pt idx="3">
                  <c:v>9.8634139100000004E-2</c:v>
                </c:pt>
                <c:pt idx="4">
                  <c:v>0.1032334458</c:v>
                </c:pt>
                <c:pt idx="5">
                  <c:v>0.1076751369</c:v>
                </c:pt>
                <c:pt idx="6">
                  <c:v>0.1102957919</c:v>
                </c:pt>
                <c:pt idx="7">
                  <c:v>0.11038618629999999</c:v>
                </c:pt>
                <c:pt idx="8">
                  <c:v>0.1047670183</c:v>
                </c:pt>
                <c:pt idx="10">
                  <c:v>0.1131351105</c:v>
                </c:pt>
                <c:pt idx="11">
                  <c:v>0.1144071034</c:v>
                </c:pt>
                <c:pt idx="12">
                  <c:v>0.11446238760000001</c:v>
                </c:pt>
                <c:pt idx="13">
                  <c:v>0.1117954248</c:v>
                </c:pt>
                <c:pt idx="14">
                  <c:v>0.11499551049999999</c:v>
                </c:pt>
                <c:pt idx="15">
                  <c:v>0.1193603167</c:v>
                </c:pt>
                <c:pt idx="16">
                  <c:v>0.1186774169</c:v>
                </c:pt>
                <c:pt idx="17">
                  <c:v>0.12299331669999999</c:v>
                </c:pt>
                <c:pt idx="18">
                  <c:v>0.1233555855</c:v>
                </c:pt>
                <c:pt idx="19">
                  <c:v>0.13436100400000001</c:v>
                </c:pt>
                <c:pt idx="20">
                  <c:v>0.13676389289999999</c:v>
                </c:pt>
                <c:pt idx="21">
                  <c:v>0.13858588669999999</c:v>
                </c:pt>
                <c:pt idx="22">
                  <c:v>0.13358023220000001</c:v>
                </c:pt>
              </c:numCache>
            </c:numRef>
          </c:val>
          <c:smooth val="0"/>
        </c:ser>
        <c:ser>
          <c:idx val="2"/>
          <c:order val="2"/>
          <c:tx>
            <c:strRef>
              <c:f>Charts!$AR$24</c:f>
              <c:strCache>
                <c:ptCount val="1"/>
                <c:pt idx="0">
                  <c:v>All banks</c:v>
                </c:pt>
              </c:strCache>
            </c:strRef>
          </c:tx>
          <c:spPr>
            <a:ln w="15875">
              <a:prstDash val="dash"/>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Charts!$AR$25:$AR$47</c:f>
              <c:numCache>
                <c:formatCode>0.00%</c:formatCode>
                <c:ptCount val="23"/>
                <c:pt idx="0">
                  <c:v>9.8575558499999993E-2</c:v>
                </c:pt>
                <c:pt idx="1">
                  <c:v>0.1015910304</c:v>
                </c:pt>
                <c:pt idx="2">
                  <c:v>0.1008423153</c:v>
                </c:pt>
                <c:pt idx="3">
                  <c:v>0.10297342399999999</c:v>
                </c:pt>
                <c:pt idx="4">
                  <c:v>0.1060282916</c:v>
                </c:pt>
                <c:pt idx="5">
                  <c:v>0.1106885291</c:v>
                </c:pt>
                <c:pt idx="6">
                  <c:v>0.1112108465</c:v>
                </c:pt>
                <c:pt idx="7">
                  <c:v>0.11046181400000001</c:v>
                </c:pt>
                <c:pt idx="8">
                  <c:v>0.1089789766</c:v>
                </c:pt>
                <c:pt idx="10">
                  <c:v>0.1138982573</c:v>
                </c:pt>
                <c:pt idx="11">
                  <c:v>0.1166854135</c:v>
                </c:pt>
                <c:pt idx="12">
                  <c:v>0.1170177637</c:v>
                </c:pt>
                <c:pt idx="13">
                  <c:v>0.11674203599999999</c:v>
                </c:pt>
                <c:pt idx="14">
                  <c:v>0.11600515779999999</c:v>
                </c:pt>
                <c:pt idx="15">
                  <c:v>0.1197276322</c:v>
                </c:pt>
                <c:pt idx="16">
                  <c:v>0.1228120746</c:v>
                </c:pt>
                <c:pt idx="17">
                  <c:v>0.1275463567</c:v>
                </c:pt>
                <c:pt idx="18">
                  <c:v>0.122883826</c:v>
                </c:pt>
                <c:pt idx="19">
                  <c:v>0.13282180569999999</c:v>
                </c:pt>
                <c:pt idx="20">
                  <c:v>0.13500721039999999</c:v>
                </c:pt>
                <c:pt idx="21">
                  <c:v>0.1348528779</c:v>
                </c:pt>
                <c:pt idx="22">
                  <c:v>0.13220275300000001</c:v>
                </c:pt>
              </c:numCache>
            </c:numRef>
          </c:val>
          <c:smooth val="0"/>
        </c:ser>
        <c:dLbls>
          <c:showLegendKey val="0"/>
          <c:showVal val="0"/>
          <c:showCatName val="0"/>
          <c:showSerName val="0"/>
          <c:showPercent val="0"/>
          <c:showBubbleSize val="0"/>
        </c:dLbls>
        <c:marker val="1"/>
        <c:smooth val="0"/>
        <c:axId val="43063168"/>
        <c:axId val="43064704"/>
      </c:lineChart>
      <c:dateAx>
        <c:axId val="43063168"/>
        <c:scaling>
          <c:orientation val="minMax"/>
          <c:max val="42064"/>
        </c:scaling>
        <c:delete val="0"/>
        <c:axPos val="b"/>
        <c:numFmt formatCode="mmm\ \-\ yy" sourceLinked="1"/>
        <c:majorTickMark val="out"/>
        <c:minorTickMark val="none"/>
        <c:tickLblPos val="nextTo"/>
        <c:txPr>
          <a:bodyPr rot="-2700000"/>
          <a:lstStyle/>
          <a:p>
            <a:pPr>
              <a:defRPr/>
            </a:pPr>
            <a:endParaRPr lang="en-US"/>
          </a:p>
        </c:txPr>
        <c:crossAx val="43064704"/>
        <c:crosses val="autoZero"/>
        <c:auto val="1"/>
        <c:lblOffset val="100"/>
        <c:baseTimeUnit val="months"/>
        <c:majorUnit val="3"/>
        <c:majorTimeUnit val="months"/>
      </c:dateAx>
      <c:valAx>
        <c:axId val="43064704"/>
        <c:scaling>
          <c:orientation val="minMax"/>
        </c:scaling>
        <c:delete val="0"/>
        <c:axPos val="l"/>
        <c:majorGridlines>
          <c:spPr>
            <a:ln>
              <a:prstDash val="sysDot"/>
            </a:ln>
          </c:spPr>
        </c:majorGridlines>
        <c:numFmt formatCode="0%" sourceLinked="0"/>
        <c:majorTickMark val="out"/>
        <c:minorTickMark val="none"/>
        <c:tickLblPos val="nextTo"/>
        <c:crossAx val="43063168"/>
        <c:crosses val="autoZero"/>
        <c:crossBetween val="between"/>
      </c:valAx>
    </c:plotArea>
    <c:legend>
      <c:legendPos val="r"/>
      <c:layout>
        <c:manualLayout>
          <c:xMode val="edge"/>
          <c:yMode val="edge"/>
          <c:x val="0.10356440972222222"/>
          <c:y val="5.9128431437699025E-2"/>
          <c:w val="0.57440997803009064"/>
          <c:h val="7.4382638519878932E-2"/>
        </c:manualLayout>
      </c:layout>
      <c:overlay val="0"/>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841041153989989E-2"/>
          <c:y val="3.012863247863248E-2"/>
          <c:w val="0.89313226575349092"/>
          <c:h val="0.84938055555555558"/>
        </c:manualLayout>
      </c:layout>
      <c:barChart>
        <c:barDir val="col"/>
        <c:grouping val="stacked"/>
        <c:varyColors val="0"/>
        <c:ser>
          <c:idx val="0"/>
          <c:order val="0"/>
          <c:tx>
            <c:strRef>
              <c:f>Charts!$AY$24</c:f>
              <c:strCache>
                <c:ptCount val="1"/>
                <c:pt idx="0">
                  <c:v>Q1</c:v>
                </c:pt>
              </c:strCache>
            </c:strRef>
          </c:tx>
          <c:spPr>
            <a:noFill/>
          </c:spPr>
          <c:invertIfNegative val="0"/>
          <c:dPt>
            <c:idx val="18"/>
            <c:invertIfNegative val="0"/>
            <c:bubble3D val="0"/>
            <c:spPr>
              <a:noFill/>
              <a:ln>
                <a:noFill/>
              </a:ln>
            </c:spPr>
          </c:dPt>
          <c:errBars>
            <c:errBarType val="minus"/>
            <c:errValType val="cust"/>
            <c:noEndCap val="0"/>
            <c:plus>
              <c:numLit>
                <c:formatCode>General</c:formatCode>
                <c:ptCount val="1"/>
                <c:pt idx="0">
                  <c:v>0</c:v>
                </c:pt>
              </c:numLit>
            </c:plus>
            <c:minus>
              <c:numRef>
                <c:f>Charts!$BC$25:$BC$47</c:f>
                <c:numCache>
                  <c:formatCode>General</c:formatCode>
                  <c:ptCount val="23"/>
                  <c:pt idx="0">
                    <c:v>1.5637890900000007E-2</c:v>
                  </c:pt>
                  <c:pt idx="1">
                    <c:v>1.7576540000000002E-2</c:v>
                  </c:pt>
                  <c:pt idx="2">
                    <c:v>1.8027634799999998E-2</c:v>
                  </c:pt>
                  <c:pt idx="3">
                    <c:v>1.5747339099999993E-2</c:v>
                  </c:pt>
                  <c:pt idx="4">
                    <c:v>2.1045754799999997E-2</c:v>
                  </c:pt>
                  <c:pt idx="5">
                    <c:v>1.8738507299999999E-2</c:v>
                  </c:pt>
                  <c:pt idx="6">
                    <c:v>9.4622320999999954E-3</c:v>
                  </c:pt>
                  <c:pt idx="7">
                    <c:v>1.6821068600000003E-2</c:v>
                  </c:pt>
                  <c:pt idx="8">
                    <c:v>9.3333877900000001E-2</c:v>
                  </c:pt>
                  <c:pt idx="10">
                    <c:v>0.1076652691</c:v>
                  </c:pt>
                  <c:pt idx="11">
                    <c:v>4.0533138699999999E-2</c:v>
                  </c:pt>
                  <c:pt idx="12">
                    <c:v>4.9499813300000001E-2</c:v>
                  </c:pt>
                  <c:pt idx="13">
                    <c:v>5.2812884900000003E-2</c:v>
                  </c:pt>
                  <c:pt idx="14">
                    <c:v>1.88400965E-2</c:v>
                  </c:pt>
                  <c:pt idx="15">
                    <c:v>1.9377164899999993E-2</c:v>
                  </c:pt>
                  <c:pt idx="16">
                    <c:v>2.2526368000000005E-2</c:v>
                  </c:pt>
                  <c:pt idx="17">
                    <c:v>1.37568988E-2</c:v>
                  </c:pt>
                  <c:pt idx="18">
                    <c:v>1.0988237999999997E-2</c:v>
                  </c:pt>
                  <c:pt idx="19">
                    <c:v>9.2755986999999984E-3</c:v>
                  </c:pt>
                  <c:pt idx="20">
                    <c:v>1.2052242699999993E-2</c:v>
                  </c:pt>
                  <c:pt idx="21">
                    <c:v>1.7323387999999995E-2</c:v>
                  </c:pt>
                  <c:pt idx="22">
                    <c:v>2.1905839100000005E-2</c:v>
                  </c:pt>
                </c:numCache>
              </c:numRef>
            </c:minus>
            <c:spPr>
              <a:ln>
                <a:solidFill>
                  <a:schemeClr val="accent6">
                    <a:lumMod val="50000"/>
                  </a:schemeClr>
                </a:solidFill>
              </a:ln>
            </c:spPr>
          </c:errBars>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Charts!$AY$25:$AY$47</c:f>
              <c:numCache>
                <c:formatCode>0.00%</c:formatCode>
                <c:ptCount val="23"/>
                <c:pt idx="0">
                  <c:v>9.0506916000000007E-2</c:v>
                </c:pt>
                <c:pt idx="1">
                  <c:v>9.0083427100000002E-2</c:v>
                </c:pt>
                <c:pt idx="2">
                  <c:v>8.8190978899999994E-2</c:v>
                </c:pt>
                <c:pt idx="3">
                  <c:v>8.9474876199999998E-2</c:v>
                </c:pt>
                <c:pt idx="4">
                  <c:v>9.2645084000000003E-2</c:v>
                </c:pt>
                <c:pt idx="5">
                  <c:v>9.6695323299999997E-2</c:v>
                </c:pt>
                <c:pt idx="6">
                  <c:v>9.4036531899999998E-2</c:v>
                </c:pt>
                <c:pt idx="7">
                  <c:v>9.6246464599999998E-2</c:v>
                </c:pt>
                <c:pt idx="8">
                  <c:v>9.3808225699999997E-2</c:v>
                </c:pt>
                <c:pt idx="10">
                  <c:v>9.7580487100000002E-2</c:v>
                </c:pt>
                <c:pt idx="11">
                  <c:v>0.1044111683</c:v>
                </c:pt>
                <c:pt idx="12">
                  <c:v>0.1033956689</c:v>
                </c:pt>
                <c:pt idx="13">
                  <c:v>0.1052808368</c:v>
                </c:pt>
                <c:pt idx="14">
                  <c:v>0.10764553690000001</c:v>
                </c:pt>
                <c:pt idx="15">
                  <c:v>0.1102114848</c:v>
                </c:pt>
                <c:pt idx="16">
                  <c:v>0.1111404711</c:v>
                </c:pt>
                <c:pt idx="17">
                  <c:v>0.1136432287</c:v>
                </c:pt>
                <c:pt idx="18">
                  <c:v>0.1120077007</c:v>
                </c:pt>
                <c:pt idx="19">
                  <c:v>0.11665282709999999</c:v>
                </c:pt>
                <c:pt idx="20">
                  <c:v>0.11824549769999999</c:v>
                </c:pt>
                <c:pt idx="21">
                  <c:v>0.1170873997</c:v>
                </c:pt>
                <c:pt idx="22">
                  <c:v>0.11600978770000001</c:v>
                </c:pt>
              </c:numCache>
            </c:numRef>
          </c:val>
        </c:ser>
        <c:ser>
          <c:idx val="1"/>
          <c:order val="1"/>
          <c:tx>
            <c:strRef>
              <c:f>Charts!$AZ$24</c:f>
              <c:strCache>
                <c:ptCount val="1"/>
                <c:pt idx="0">
                  <c:v>Q1 Neg</c:v>
                </c:pt>
              </c:strCache>
            </c:strRef>
          </c:tx>
          <c:spPr>
            <a:solidFill>
              <a:schemeClr val="accent2">
                <a:lumMod val="75000"/>
              </a:schemeClr>
            </a:solidFill>
          </c:spPr>
          <c:invertIfNegative val="0"/>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Charts!$AZ$25:$AZ$47</c:f>
              <c:numCache>
                <c:formatCode>0.00%</c:formatCode>
                <c:ptCount val="23"/>
                <c:pt idx="0">
                  <c:v>0</c:v>
                </c:pt>
                <c:pt idx="1">
                  <c:v>0</c:v>
                </c:pt>
                <c:pt idx="2">
                  <c:v>0</c:v>
                </c:pt>
                <c:pt idx="3">
                  <c:v>0</c:v>
                </c:pt>
                <c:pt idx="4">
                  <c:v>0</c:v>
                </c:pt>
                <c:pt idx="5">
                  <c:v>0</c:v>
                </c:pt>
                <c:pt idx="6">
                  <c:v>0</c:v>
                </c:pt>
                <c:pt idx="7">
                  <c:v>0</c:v>
                </c:pt>
                <c:pt idx="8">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er>
        <c:ser>
          <c:idx val="2"/>
          <c:order val="2"/>
          <c:tx>
            <c:strRef>
              <c:f>Charts!$BA$24</c:f>
              <c:strCache>
                <c:ptCount val="1"/>
                <c:pt idx="0">
                  <c:v>Q2</c:v>
                </c:pt>
              </c:strCache>
            </c:strRef>
          </c:tx>
          <c:spPr>
            <a:solidFill>
              <a:schemeClr val="accent2">
                <a:lumMod val="75000"/>
              </a:schemeClr>
            </a:solidFill>
            <a:ln>
              <a:noFill/>
            </a:ln>
          </c:spPr>
          <c:invertIfNegative val="0"/>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Charts!$BA$25:$BA$47</c:f>
              <c:numCache>
                <c:formatCode>0.00%</c:formatCode>
                <c:ptCount val="23"/>
                <c:pt idx="0">
                  <c:v>8.0686424999999867E-3</c:v>
                </c:pt>
                <c:pt idx="1">
                  <c:v>1.1507603300000002E-2</c:v>
                </c:pt>
                <c:pt idx="2">
                  <c:v>1.2651336400000004E-2</c:v>
                </c:pt>
                <c:pt idx="3">
                  <c:v>1.3498547799999996E-2</c:v>
                </c:pt>
                <c:pt idx="4">
                  <c:v>1.3383207600000002E-2</c:v>
                </c:pt>
                <c:pt idx="5">
                  <c:v>1.3993205800000005E-2</c:v>
                </c:pt>
                <c:pt idx="6">
                  <c:v>1.7174314600000004E-2</c:v>
                </c:pt>
                <c:pt idx="7">
                  <c:v>1.4215349400000007E-2</c:v>
                </c:pt>
                <c:pt idx="8">
                  <c:v>1.5170750900000002E-2</c:v>
                </c:pt>
                <c:pt idx="10">
                  <c:v>1.6317770199999998E-2</c:v>
                </c:pt>
                <c:pt idx="11">
                  <c:v>1.2274245200000006E-2</c:v>
                </c:pt>
                <c:pt idx="12">
                  <c:v>1.3622094799999998E-2</c:v>
                </c:pt>
                <c:pt idx="13">
                  <c:v>1.1461199199999994E-2</c:v>
                </c:pt>
                <c:pt idx="14">
                  <c:v>8.3596208999999894E-3</c:v>
                </c:pt>
                <c:pt idx="15">
                  <c:v>9.5161474000000079E-3</c:v>
                </c:pt>
                <c:pt idx="16">
                  <c:v>1.1671603500000002E-2</c:v>
                </c:pt>
                <c:pt idx="17">
                  <c:v>1.3903128000000001E-2</c:v>
                </c:pt>
                <c:pt idx="18">
                  <c:v>1.0876125299999997E-2</c:v>
                </c:pt>
                <c:pt idx="19">
                  <c:v>1.6168978599999995E-2</c:v>
                </c:pt>
                <c:pt idx="20">
                  <c:v>1.67617127E-2</c:v>
                </c:pt>
                <c:pt idx="21">
                  <c:v>1.7765478200000004E-2</c:v>
                </c:pt>
                <c:pt idx="22">
                  <c:v>1.6192965300000001E-2</c:v>
                </c:pt>
              </c:numCache>
            </c:numRef>
          </c:val>
        </c:ser>
        <c:ser>
          <c:idx val="3"/>
          <c:order val="3"/>
          <c:tx>
            <c:strRef>
              <c:f>Charts!$BB$24</c:f>
              <c:strCache>
                <c:ptCount val="1"/>
                <c:pt idx="0">
                  <c:v>Q3</c:v>
                </c:pt>
              </c:strCache>
            </c:strRef>
          </c:tx>
          <c:spPr>
            <a:solidFill>
              <a:schemeClr val="tx2">
                <a:lumMod val="60000"/>
                <a:lumOff val="40000"/>
              </a:schemeClr>
            </a:solidFill>
          </c:spPr>
          <c:invertIfNegative val="0"/>
          <c:errBars>
            <c:errBarType val="plus"/>
            <c:errValType val="cust"/>
            <c:noEndCap val="0"/>
            <c:plus>
              <c:numRef>
                <c:f>Charts!$BD$25:$BD$47</c:f>
                <c:numCache>
                  <c:formatCode>General</c:formatCode>
                  <c:ptCount val="23"/>
                  <c:pt idx="0">
                    <c:v>2.5324252099999986E-2</c:v>
                  </c:pt>
                  <c:pt idx="1">
                    <c:v>3.1026252199999993E-2</c:v>
                  </c:pt>
                  <c:pt idx="2">
                    <c:v>2.4764016799999997E-2</c:v>
                  </c:pt>
                  <c:pt idx="3">
                    <c:v>2.8305682200000015E-2</c:v>
                  </c:pt>
                  <c:pt idx="4">
                    <c:v>2.4322358100000011E-2</c:v>
                  </c:pt>
                  <c:pt idx="5">
                    <c:v>3.0391122800000003E-2</c:v>
                  </c:pt>
                  <c:pt idx="6">
                    <c:v>3.2671363100000017E-2</c:v>
                  </c:pt>
                  <c:pt idx="7">
                    <c:v>3.2217969899999976E-2</c:v>
                  </c:pt>
                  <c:pt idx="8">
                    <c:v>3.2019733100000003E-2</c:v>
                  </c:pt>
                  <c:pt idx="10">
                    <c:v>3.0719425999999994E-2</c:v>
                  </c:pt>
                  <c:pt idx="11">
                    <c:v>2.8777866499999999E-2</c:v>
                  </c:pt>
                  <c:pt idx="12">
                    <c:v>2.5776811899999974E-2</c:v>
                  </c:pt>
                  <c:pt idx="13">
                    <c:v>3.9007420599999981E-2</c:v>
                  </c:pt>
                  <c:pt idx="14">
                    <c:v>3.2932577499999977E-2</c:v>
                  </c:pt>
                  <c:pt idx="15">
                    <c:v>3.5648620200000009E-2</c:v>
                  </c:pt>
                  <c:pt idx="16">
                    <c:v>3.8874672299999996E-2</c:v>
                  </c:pt>
                  <c:pt idx="17">
                    <c:v>3.7193400599999982E-2</c:v>
                  </c:pt>
                  <c:pt idx="18">
                    <c:v>4.3156012900000013E-2</c:v>
                  </c:pt>
                  <c:pt idx="19">
                    <c:v>4.7281139600000022E-2</c:v>
                  </c:pt>
                  <c:pt idx="20">
                    <c:v>4.9916016600000002E-2</c:v>
                  </c:pt>
                  <c:pt idx="21">
                    <c:v>6.1040970600000022E-2</c:v>
                  </c:pt>
                  <c:pt idx="22">
                    <c:v>7.8911425899999998E-2</c:v>
                  </c:pt>
                </c:numCache>
              </c:numRef>
            </c:plus>
            <c:minus>
              <c:numLit>
                <c:formatCode>General</c:formatCode>
                <c:ptCount val="1"/>
                <c:pt idx="0">
                  <c:v>1</c:v>
                </c:pt>
              </c:numLit>
            </c:minus>
          </c:errBars>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pt idx="22">
                  <c:v>42064</c:v>
                </c:pt>
              </c:numCache>
            </c:numRef>
          </c:cat>
          <c:val>
            <c:numRef>
              <c:f>Charts!$BB$25:$BB$47</c:f>
              <c:numCache>
                <c:formatCode>0.00%</c:formatCode>
                <c:ptCount val="23"/>
                <c:pt idx="0">
                  <c:v>1.4030371500000013E-2</c:v>
                </c:pt>
                <c:pt idx="1">
                  <c:v>9.6887123999999936E-3</c:v>
                </c:pt>
                <c:pt idx="2">
                  <c:v>1.3097585699999997E-2</c:v>
                </c:pt>
                <c:pt idx="3">
                  <c:v>1.3051801200000004E-2</c:v>
                </c:pt>
                <c:pt idx="4">
                  <c:v>1.7524278899999995E-2</c:v>
                </c:pt>
                <c:pt idx="5">
                  <c:v>1.5919395999999988E-2</c:v>
                </c:pt>
                <c:pt idx="6">
                  <c:v>1.4024876199999994E-2</c:v>
                </c:pt>
                <c:pt idx="7">
                  <c:v>1.7719362700000005E-2</c:v>
                </c:pt>
                <c:pt idx="8">
                  <c:v>1.906646540000001E-2</c:v>
                </c:pt>
                <c:pt idx="10">
                  <c:v>1.5744228299999996E-2</c:v>
                </c:pt>
                <c:pt idx="11">
                  <c:v>1.6235207700000004E-2</c:v>
                </c:pt>
                <c:pt idx="12">
                  <c:v>1.6669034500000013E-2</c:v>
                </c:pt>
                <c:pt idx="13">
                  <c:v>1.8304191600000019E-2</c:v>
                </c:pt>
                <c:pt idx="14">
                  <c:v>1.8460423000000017E-2</c:v>
                </c:pt>
                <c:pt idx="15">
                  <c:v>1.8469932199999997E-2</c:v>
                </c:pt>
                <c:pt idx="16">
                  <c:v>1.6606562300000002E-2</c:v>
                </c:pt>
                <c:pt idx="17">
                  <c:v>2.0654067500000012E-2</c:v>
                </c:pt>
                <c:pt idx="18">
                  <c:v>2.8095596199999989E-2</c:v>
                </c:pt>
                <c:pt idx="19">
                  <c:v>1.9762428700000001E-2</c:v>
                </c:pt>
                <c:pt idx="20">
                  <c:v>2.2116446900000003E-2</c:v>
                </c:pt>
                <c:pt idx="21">
                  <c:v>2.5024507499999987E-2</c:v>
                </c:pt>
                <c:pt idx="22">
                  <c:v>1.9465657599999991E-2</c:v>
                </c:pt>
              </c:numCache>
            </c:numRef>
          </c:val>
        </c:ser>
        <c:dLbls>
          <c:showLegendKey val="0"/>
          <c:showVal val="0"/>
          <c:showCatName val="0"/>
          <c:showSerName val="0"/>
          <c:showPercent val="0"/>
          <c:showBubbleSize val="0"/>
        </c:dLbls>
        <c:gapWidth val="55"/>
        <c:overlap val="100"/>
        <c:axId val="43106688"/>
        <c:axId val="43108224"/>
      </c:barChart>
      <c:dateAx>
        <c:axId val="43106688"/>
        <c:scaling>
          <c:orientation val="minMax"/>
          <c:max val="42064"/>
        </c:scaling>
        <c:delete val="0"/>
        <c:axPos val="b"/>
        <c:numFmt formatCode="mmm\ \-\ yy" sourceLinked="1"/>
        <c:majorTickMark val="none"/>
        <c:minorTickMark val="none"/>
        <c:tickLblPos val="low"/>
        <c:txPr>
          <a:bodyPr rot="-2400000"/>
          <a:lstStyle/>
          <a:p>
            <a:pPr>
              <a:defRPr/>
            </a:pPr>
            <a:endParaRPr lang="en-US"/>
          </a:p>
        </c:txPr>
        <c:crossAx val="43108224"/>
        <c:crosses val="autoZero"/>
        <c:auto val="1"/>
        <c:lblOffset val="100"/>
        <c:baseTimeUnit val="months"/>
        <c:majorUnit val="3"/>
        <c:majorTimeUnit val="months"/>
      </c:dateAx>
      <c:valAx>
        <c:axId val="43108224"/>
        <c:scaling>
          <c:orientation val="minMax"/>
        </c:scaling>
        <c:delete val="0"/>
        <c:axPos val="l"/>
        <c:majorGridlines>
          <c:spPr>
            <a:ln>
              <a:prstDash val="sysDot"/>
            </a:ln>
          </c:spPr>
        </c:majorGridlines>
        <c:numFmt formatCode="0%" sourceLinked="0"/>
        <c:majorTickMark val="out"/>
        <c:minorTickMark val="none"/>
        <c:tickLblPos val="nextTo"/>
        <c:crossAx val="43106688"/>
        <c:crosses val="autoZero"/>
        <c:crossBetween val="between"/>
      </c:valAx>
    </c:plotArea>
    <c:plotVisOnly val="0"/>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71450</xdr:rowOff>
    </xdr:from>
    <xdr:to>
      <xdr:col>3</xdr:col>
      <xdr:colOff>1385888</xdr:colOff>
      <xdr:row>1</xdr:row>
      <xdr:rowOff>561987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71450"/>
          <a:ext cx="3081338" cy="1138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92528</xdr:colOff>
      <xdr:row>5</xdr:row>
      <xdr:rowOff>120650</xdr:rowOff>
    </xdr:from>
    <xdr:to>
      <xdr:col>15</xdr:col>
      <xdr:colOff>790671</xdr:colOff>
      <xdr:row>5</xdr:row>
      <xdr:rowOff>4800650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55335</xdr:colOff>
      <xdr:row>9</xdr:row>
      <xdr:rowOff>75293</xdr:rowOff>
    </xdr:from>
    <xdr:to>
      <xdr:col>7</xdr:col>
      <xdr:colOff>753478</xdr:colOff>
      <xdr:row>9</xdr:row>
      <xdr:rowOff>4755293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57149</xdr:colOff>
      <xdr:row>9</xdr:row>
      <xdr:rowOff>136979</xdr:rowOff>
    </xdr:from>
    <xdr:to>
      <xdr:col>15</xdr:col>
      <xdr:colOff>755292</xdr:colOff>
      <xdr:row>10</xdr:row>
      <xdr:rowOff>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34471</xdr:colOff>
      <xdr:row>5</xdr:row>
      <xdr:rowOff>99785</xdr:rowOff>
    </xdr:from>
    <xdr:to>
      <xdr:col>7</xdr:col>
      <xdr:colOff>732614</xdr:colOff>
      <xdr:row>5</xdr:row>
      <xdr:rowOff>4779785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chionsini\AppData\Local\Microsoft\Windows\Temporary%20Internet%20Files\Content.Outlook\OP8H3M9I\EBA%20Risk%20Dashboard%20(ex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Summary"/>
      <sheetName val="Overview"/>
      <sheetName val="Heatmap"/>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Methodological note"/>
      <sheetName val="The KRI database"/>
      <sheetName val="Last page"/>
      <sheetName val="Lis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1"/>
  <sheetViews>
    <sheetView showGridLines="0" tabSelected="1" zoomScaleNormal="100" workbookViewId="0">
      <selection activeCell="C5" sqref="C5:D5"/>
    </sheetView>
  </sheetViews>
  <sheetFormatPr defaultColWidth="0" defaultRowHeight="14.25" customHeight="1" zeroHeight="1" x14ac:dyDescent="0.25"/>
  <cols>
    <col min="1" max="1" width="4.7109375" style="98" customWidth="1"/>
    <col min="2" max="2" width="4.7109375" style="99" customWidth="1"/>
    <col min="3" max="3" width="20.7109375" style="99" customWidth="1"/>
    <col min="4" max="4" width="70.7109375" style="99" customWidth="1"/>
    <col min="5" max="5" width="8.7109375" style="99" customWidth="1"/>
    <col min="6" max="6" width="8.7109375" style="98" hidden="1" customWidth="1"/>
    <col min="7" max="7" width="23.42578125" style="98" hidden="1" customWidth="1"/>
    <col min="8" max="21" width="9.28515625" style="98" hidden="1" customWidth="1"/>
    <col min="22" max="23" width="17.5703125" style="98" hidden="1" customWidth="1"/>
    <col min="24" max="25" width="9.28515625" style="98" hidden="1" customWidth="1"/>
    <col min="26" max="16384" width="9.140625" style="98" hidden="1"/>
  </cols>
  <sheetData>
    <row r="1" spans="1:6" ht="51" customHeight="1" x14ac:dyDescent="0.4">
      <c r="D1" s="134" t="s">
        <v>194</v>
      </c>
      <c r="E1" s="100"/>
    </row>
    <row r="2" spans="1:6" ht="51" customHeight="1" x14ac:dyDescent="0.4">
      <c r="A2" s="101"/>
      <c r="C2" s="98"/>
      <c r="D2" s="135"/>
      <c r="E2" s="100"/>
      <c r="F2" s="101"/>
    </row>
    <row r="3" spans="1:6" ht="20.100000000000001" customHeight="1" x14ac:dyDescent="0.4">
      <c r="A3" s="101"/>
      <c r="C3" s="136"/>
      <c r="D3" s="137"/>
      <c r="E3" s="100"/>
      <c r="F3" s="101"/>
    </row>
    <row r="4" spans="1:6" s="102" customFormat="1" ht="30" customHeight="1" x14ac:dyDescent="0.4">
      <c r="B4" s="103" t="s">
        <v>180</v>
      </c>
      <c r="D4" s="104"/>
      <c r="E4" s="105"/>
    </row>
    <row r="5" spans="1:6" ht="75" customHeight="1" x14ac:dyDescent="0.25">
      <c r="A5" s="106"/>
      <c r="C5" s="138" t="s">
        <v>15</v>
      </c>
      <c r="D5" s="138"/>
      <c r="E5" s="107"/>
      <c r="F5" s="106"/>
    </row>
    <row r="6" spans="1:6" ht="20.100000000000001" customHeight="1" x14ac:dyDescent="0.25">
      <c r="A6" s="106"/>
      <c r="C6" s="107"/>
      <c r="D6" s="107"/>
      <c r="E6" s="107"/>
      <c r="F6" s="106"/>
    </row>
    <row r="7" spans="1:6" s="102" customFormat="1" ht="30" customHeight="1" x14ac:dyDescent="0.4">
      <c r="B7" s="103" t="s">
        <v>181</v>
      </c>
      <c r="D7" s="108"/>
      <c r="E7" s="108"/>
    </row>
    <row r="8" spans="1:6" ht="65.25" customHeight="1" x14ac:dyDescent="0.25">
      <c r="A8" s="106"/>
      <c r="B8" s="109"/>
      <c r="C8" s="110">
        <f>+VLOOKUP($C$5,Data!$R$2:$T$19,3,FALSE)</f>
        <v>1</v>
      </c>
      <c r="D8" s="98"/>
      <c r="E8" s="109"/>
      <c r="F8" s="106"/>
    </row>
    <row r="9" spans="1:6" ht="20.100000000000001" customHeight="1" x14ac:dyDescent="0.25">
      <c r="A9" s="106"/>
      <c r="C9" s="107"/>
      <c r="D9" s="107"/>
      <c r="E9" s="107"/>
      <c r="F9" s="106"/>
    </row>
    <row r="10" spans="1:6" s="102" customFormat="1" ht="30" customHeight="1" x14ac:dyDescent="0.4">
      <c r="B10" s="103" t="s">
        <v>182</v>
      </c>
      <c r="D10" s="108"/>
      <c r="E10" s="108"/>
    </row>
    <row r="11" spans="1:6" ht="65.25" customHeight="1" x14ac:dyDescent="0.25">
      <c r="A11" s="106"/>
      <c r="B11" s="109"/>
      <c r="C11" s="110">
        <f>+VLOOKUP($C$5,Data!$R$2:$T$19,2,FALSE)</f>
        <v>1</v>
      </c>
      <c r="D11" s="98"/>
      <c r="E11" s="109"/>
      <c r="F11" s="106"/>
    </row>
    <row r="12" spans="1:6" ht="20.100000000000001" customHeight="1" x14ac:dyDescent="0.25">
      <c r="A12" s="106"/>
      <c r="C12" s="107"/>
      <c r="D12" s="107"/>
      <c r="E12" s="107"/>
      <c r="F12" s="106"/>
    </row>
    <row r="13" spans="1:6" ht="14.25" hidden="1" customHeight="1" x14ac:dyDescent="0.25">
      <c r="B13" s="98"/>
      <c r="C13" s="98"/>
      <c r="D13" s="98"/>
      <c r="E13" s="98"/>
    </row>
    <row r="14" spans="1:6" ht="14.25" hidden="1" customHeight="1" x14ac:dyDescent="0.25">
      <c r="B14" s="98"/>
      <c r="C14" s="98"/>
      <c r="D14" s="98"/>
      <c r="E14" s="98"/>
    </row>
    <row r="15" spans="1:6" ht="14.25" hidden="1" customHeight="1" x14ac:dyDescent="0.25">
      <c r="B15" s="98"/>
      <c r="C15" s="98"/>
      <c r="D15" s="98"/>
      <c r="E15" s="98"/>
    </row>
    <row r="16" spans="1:6" ht="14.25" hidden="1" customHeight="1" x14ac:dyDescent="0.25">
      <c r="B16" s="98"/>
      <c r="C16" s="98"/>
      <c r="D16" s="98"/>
      <c r="E16" s="98"/>
    </row>
    <row r="17" spans="2:5" ht="14.25" hidden="1" customHeight="1" x14ac:dyDescent="0.25">
      <c r="B17" s="98"/>
      <c r="C17" s="98"/>
      <c r="D17" s="98"/>
      <c r="E17" s="98"/>
    </row>
    <row r="18" spans="2:5" ht="14.25" hidden="1" customHeight="1" x14ac:dyDescent="0.25">
      <c r="B18" s="98"/>
      <c r="C18" s="98"/>
      <c r="D18" s="98"/>
      <c r="E18" s="98"/>
    </row>
    <row r="19" spans="2:5" ht="14.25" hidden="1" customHeight="1" x14ac:dyDescent="0.25">
      <c r="B19" s="98"/>
      <c r="C19" s="98"/>
      <c r="D19" s="98"/>
      <c r="E19" s="98"/>
    </row>
    <row r="20" spans="2:5" ht="14.25" hidden="1" customHeight="1" x14ac:dyDescent="0.25">
      <c r="B20" s="98"/>
      <c r="C20" s="98"/>
      <c r="D20" s="98"/>
      <c r="E20" s="98"/>
    </row>
    <row r="21" spans="2:5" ht="14.25" hidden="1" customHeight="1" x14ac:dyDescent="0.25">
      <c r="B21" s="98"/>
      <c r="C21" s="98"/>
      <c r="D21" s="98"/>
      <c r="E21" s="98"/>
    </row>
    <row r="22" spans="2:5" ht="14.25" hidden="1" customHeight="1" x14ac:dyDescent="0.25">
      <c r="B22" s="98"/>
      <c r="C22" s="98"/>
      <c r="D22" s="98"/>
      <c r="E22" s="98"/>
    </row>
    <row r="23" spans="2:5" ht="14.25" hidden="1" customHeight="1" x14ac:dyDescent="0.25">
      <c r="B23" s="98"/>
      <c r="C23" s="98"/>
      <c r="D23" s="98"/>
      <c r="E23" s="98"/>
    </row>
    <row r="24" spans="2:5" ht="14.25" hidden="1" customHeight="1" x14ac:dyDescent="0.25">
      <c r="B24" s="98"/>
      <c r="C24" s="98"/>
      <c r="D24" s="98"/>
      <c r="E24" s="98"/>
    </row>
    <row r="25" spans="2:5" ht="14.25" hidden="1" customHeight="1" x14ac:dyDescent="0.25">
      <c r="B25" s="98"/>
      <c r="C25" s="98"/>
      <c r="D25" s="98"/>
      <c r="E25" s="98"/>
    </row>
    <row r="26" spans="2:5" ht="14.25" hidden="1" customHeight="1" x14ac:dyDescent="0.25">
      <c r="B26" s="98"/>
      <c r="C26" s="98"/>
      <c r="D26" s="98"/>
      <c r="E26" s="98"/>
    </row>
    <row r="27" spans="2:5" ht="14.25" hidden="1" customHeight="1" x14ac:dyDescent="0.25">
      <c r="B27" s="98"/>
      <c r="C27" s="98"/>
      <c r="D27" s="98"/>
      <c r="E27" s="98"/>
    </row>
    <row r="28" spans="2:5" ht="14.25" hidden="1" customHeight="1" x14ac:dyDescent="0.25">
      <c r="B28" s="98"/>
      <c r="C28" s="98"/>
      <c r="D28" s="98"/>
      <c r="E28" s="98"/>
    </row>
    <row r="29" spans="2:5" ht="14.25" hidden="1" customHeight="1" x14ac:dyDescent="0.25">
      <c r="B29" s="98"/>
      <c r="C29" s="98"/>
      <c r="D29" s="98"/>
      <c r="E29" s="98"/>
    </row>
    <row r="30" spans="2:5" ht="14.25" hidden="1" customHeight="1" x14ac:dyDescent="0.25">
      <c r="B30" s="98"/>
      <c r="C30" s="98"/>
      <c r="D30" s="98"/>
      <c r="E30" s="98"/>
    </row>
    <row r="31" spans="2:5" ht="14.25" hidden="1" customHeight="1" x14ac:dyDescent="0.25">
      <c r="B31" s="98"/>
      <c r="C31" s="98"/>
      <c r="D31" s="98"/>
      <c r="E31" s="98"/>
    </row>
    <row r="32" spans="2:5" ht="14.25" hidden="1" customHeight="1" x14ac:dyDescent="0.25">
      <c r="B32" s="98"/>
      <c r="C32" s="98"/>
      <c r="D32" s="98"/>
      <c r="E32" s="98"/>
    </row>
    <row r="33" spans="2:5" ht="14.25" hidden="1" customHeight="1" x14ac:dyDescent="0.25">
      <c r="B33" s="98"/>
      <c r="C33" s="98"/>
      <c r="D33" s="98"/>
      <c r="E33" s="98"/>
    </row>
    <row r="34" spans="2:5" ht="14.25" hidden="1" customHeight="1" x14ac:dyDescent="0.25">
      <c r="B34" s="98"/>
      <c r="C34" s="98"/>
      <c r="D34" s="98"/>
      <c r="E34" s="98"/>
    </row>
    <row r="35" spans="2:5" ht="14.25" hidden="1" customHeight="1" x14ac:dyDescent="0.25">
      <c r="B35" s="98"/>
      <c r="C35" s="98"/>
      <c r="D35" s="98"/>
      <c r="E35" s="98"/>
    </row>
    <row r="36" spans="2:5" ht="14.25" hidden="1" customHeight="1" x14ac:dyDescent="0.25">
      <c r="B36" s="98"/>
      <c r="C36" s="98"/>
      <c r="D36" s="98"/>
      <c r="E36" s="98"/>
    </row>
    <row r="37" spans="2:5" ht="14.25" hidden="1" customHeight="1" x14ac:dyDescent="0.25">
      <c r="B37" s="98"/>
      <c r="C37" s="98"/>
      <c r="D37" s="98"/>
      <c r="E37" s="98"/>
    </row>
    <row r="38" spans="2:5" ht="14.25" hidden="1" customHeight="1" x14ac:dyDescent="0.25">
      <c r="B38" s="98"/>
      <c r="C38" s="98"/>
      <c r="D38" s="98"/>
      <c r="E38" s="98"/>
    </row>
    <row r="39" spans="2:5" ht="14.25" hidden="1" customHeight="1" x14ac:dyDescent="0.25">
      <c r="B39" s="98"/>
      <c r="C39" s="98"/>
      <c r="D39" s="98"/>
      <c r="E39" s="98"/>
    </row>
    <row r="40" spans="2:5" ht="14.25" hidden="1" customHeight="1" x14ac:dyDescent="0.25">
      <c r="B40" s="98"/>
      <c r="C40" s="98"/>
      <c r="D40" s="98"/>
      <c r="E40" s="98"/>
    </row>
    <row r="41" spans="2:5" ht="14.25" hidden="1" customHeight="1" x14ac:dyDescent="0.25">
      <c r="B41" s="98"/>
      <c r="C41" s="98"/>
      <c r="D41" s="98"/>
      <c r="E41" s="98"/>
    </row>
    <row r="42" spans="2:5" ht="14.25" hidden="1" customHeight="1" x14ac:dyDescent="0.25">
      <c r="B42" s="98"/>
      <c r="C42" s="98"/>
      <c r="D42" s="98"/>
      <c r="E42" s="98"/>
    </row>
    <row r="43" spans="2:5" ht="14.25" hidden="1" customHeight="1" x14ac:dyDescent="0.25">
      <c r="B43" s="98"/>
      <c r="C43" s="98"/>
      <c r="D43" s="98"/>
      <c r="E43" s="98"/>
    </row>
    <row r="44" spans="2:5" ht="14.25" hidden="1" customHeight="1" x14ac:dyDescent="0.25">
      <c r="B44" s="98"/>
      <c r="C44" s="98"/>
      <c r="D44" s="98"/>
      <c r="E44" s="98"/>
    </row>
    <row r="45" spans="2:5" ht="14.25" hidden="1" customHeight="1" x14ac:dyDescent="0.25">
      <c r="B45" s="98"/>
      <c r="C45" s="98"/>
      <c r="D45" s="98"/>
      <c r="E45" s="98"/>
    </row>
    <row r="46" spans="2:5" ht="14.25" hidden="1" customHeight="1" x14ac:dyDescent="0.25">
      <c r="B46" s="98"/>
      <c r="C46" s="98"/>
      <c r="D46" s="98"/>
      <c r="E46" s="98"/>
    </row>
    <row r="47" spans="2:5" ht="14.25" hidden="1" customHeight="1" x14ac:dyDescent="0.25">
      <c r="B47" s="98"/>
      <c r="C47" s="98"/>
      <c r="D47" s="98"/>
      <c r="E47" s="98"/>
    </row>
    <row r="48" spans="2:5" ht="14.25" hidden="1" customHeight="1" x14ac:dyDescent="0.25">
      <c r="B48" s="98"/>
      <c r="C48" s="98"/>
      <c r="D48" s="98"/>
      <c r="E48" s="98"/>
    </row>
    <row r="49" spans="2:5" ht="14.25" hidden="1" customHeight="1" x14ac:dyDescent="0.25">
      <c r="B49" s="98"/>
      <c r="C49" s="98"/>
      <c r="D49" s="98"/>
      <c r="E49" s="98"/>
    </row>
    <row r="50" spans="2:5" ht="14.25" hidden="1" customHeight="1" x14ac:dyDescent="0.25">
      <c r="B50" s="98"/>
      <c r="C50" s="98"/>
      <c r="D50" s="98"/>
      <c r="E50" s="98"/>
    </row>
    <row r="51" spans="2:5" ht="14.25" hidden="1" customHeight="1" x14ac:dyDescent="0.25">
      <c r="B51" s="98"/>
      <c r="C51" s="98"/>
      <c r="D51" s="98"/>
      <c r="E51" s="98"/>
    </row>
    <row r="52" spans="2:5" ht="14.25" hidden="1" customHeight="1" x14ac:dyDescent="0.25">
      <c r="B52" s="98"/>
      <c r="C52" s="98"/>
      <c r="D52" s="98"/>
      <c r="E52" s="98"/>
    </row>
    <row r="53" spans="2:5" ht="14.25" hidden="1" customHeight="1" x14ac:dyDescent="0.25">
      <c r="B53" s="98"/>
      <c r="C53" s="98"/>
      <c r="D53" s="98"/>
      <c r="E53" s="98"/>
    </row>
    <row r="54" spans="2:5" ht="14.25" hidden="1" customHeight="1" x14ac:dyDescent="0.25">
      <c r="B54" s="98"/>
      <c r="C54" s="98"/>
      <c r="D54" s="98"/>
      <c r="E54" s="98"/>
    </row>
    <row r="55" spans="2:5" ht="14.25" hidden="1" customHeight="1" x14ac:dyDescent="0.25">
      <c r="B55" s="98"/>
      <c r="C55" s="98"/>
      <c r="D55" s="98"/>
      <c r="E55" s="98"/>
    </row>
    <row r="56" spans="2:5" ht="14.25" hidden="1" customHeight="1" x14ac:dyDescent="0.25">
      <c r="B56" s="98"/>
      <c r="C56" s="98"/>
      <c r="D56" s="98"/>
      <c r="E56" s="98"/>
    </row>
    <row r="57" spans="2:5" ht="14.25" hidden="1" customHeight="1" x14ac:dyDescent="0.25">
      <c r="B57" s="98"/>
      <c r="C57" s="98"/>
      <c r="D57" s="98"/>
      <c r="E57" s="98"/>
    </row>
    <row r="58" spans="2:5" ht="14.25" hidden="1" customHeight="1" x14ac:dyDescent="0.25">
      <c r="B58" s="98"/>
      <c r="C58" s="98"/>
      <c r="D58" s="98"/>
      <c r="E58" s="98"/>
    </row>
    <row r="59" spans="2:5" ht="14.25" hidden="1" customHeight="1" x14ac:dyDescent="0.25">
      <c r="B59" s="98"/>
      <c r="C59" s="98"/>
      <c r="D59" s="98"/>
      <c r="E59" s="98"/>
    </row>
    <row r="60" spans="2:5" ht="14.25" hidden="1" customHeight="1" x14ac:dyDescent="0.25">
      <c r="B60" s="98"/>
      <c r="C60" s="98"/>
      <c r="D60" s="98"/>
      <c r="E60" s="98"/>
    </row>
    <row r="61" spans="2:5" ht="14.25" hidden="1" customHeight="1" x14ac:dyDescent="0.25">
      <c r="B61" s="98"/>
      <c r="C61" s="98"/>
      <c r="D61" s="98"/>
      <c r="E61" s="98"/>
    </row>
  </sheetData>
  <sheetProtection password="E834" sheet="1" objects="1" scenarios="1" selectLockedCells="1"/>
  <mergeCells count="3">
    <mergeCell ref="D1:D2"/>
    <mergeCell ref="C3:D3"/>
    <mergeCell ref="C5:D5"/>
  </mergeCells>
  <printOptions horizontalCentered="1"/>
  <pageMargins left="0.23622047244094491" right="0.23622047244094491" top="1.1811023622047245" bottom="0" header="0.31496062992125984" footer="0.19685039370078741"/>
  <pageSetup paperSize="9" orientation="landscape" r:id="rId1"/>
  <headerFooter>
    <oddHeader>&amp;R&amp;"-,Bold"&amp;12&amp;P</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[1]Data!#REF!</xm:f>
          </x14:formula1>
          <xm:sqref>D4</xm:sqref>
        </x14:dataValidation>
        <x14:dataValidation type="list" allowBlank="1" showInputMessage="1" showErrorMessage="1">
          <x14:formula1>
            <xm:f>Data!$R$2:$R$19</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M98"/>
  <sheetViews>
    <sheetView showGridLines="0" view="pageBreakPreview" zoomScale="60" zoomScaleNormal="75" workbookViewId="0">
      <selection activeCell="C73" sqref="C73"/>
    </sheetView>
  </sheetViews>
  <sheetFormatPr defaultColWidth="9.140625" defaultRowHeight="15" customHeight="1" x14ac:dyDescent="0.25"/>
  <cols>
    <col min="1" max="1" width="5.7109375" style="5" customWidth="1"/>
    <col min="2" max="16" width="12.7109375" style="5" customWidth="1"/>
    <col min="17" max="18" width="4.140625" style="5" customWidth="1"/>
    <col min="19" max="36" width="4.140625" style="29" customWidth="1"/>
    <col min="37" max="38" width="9.140625" style="29" customWidth="1"/>
    <col min="39" max="40" width="14.7109375" style="29" customWidth="1"/>
    <col min="41" max="41" width="58.7109375" style="29" bestFit="1" customWidth="1"/>
    <col min="42" max="42" width="24.85546875" style="29" customWidth="1"/>
    <col min="43" max="56" width="12.7109375" style="29" customWidth="1"/>
    <col min="57" max="58" width="26.7109375" style="29" customWidth="1"/>
    <col min="59" max="61" width="12.7109375" style="29" customWidth="1"/>
    <col min="62" max="16384" width="9.140625" style="29"/>
  </cols>
  <sheetData>
    <row r="1" spans="1:65" ht="36.75" customHeight="1" x14ac:dyDescent="0.25"/>
    <row r="2" spans="1:65" s="31" customFormat="1" ht="50.1" customHeight="1" x14ac:dyDescent="0.55000000000000004">
      <c r="A2" s="30"/>
      <c r="B2" s="155" t="str">
        <f>+AR21</f>
        <v>Solvency</v>
      </c>
      <c r="C2" s="156"/>
      <c r="D2" s="156"/>
      <c r="E2" s="156"/>
      <c r="F2" s="156"/>
      <c r="G2" s="156"/>
      <c r="H2" s="156"/>
      <c r="I2" s="156"/>
      <c r="J2" s="156"/>
      <c r="K2" s="156"/>
      <c r="L2" s="156"/>
      <c r="M2" s="156"/>
      <c r="N2" s="156"/>
      <c r="O2" s="157"/>
      <c r="P2" s="158"/>
      <c r="Q2" s="30"/>
      <c r="R2" s="30"/>
    </row>
    <row r="3" spans="1:65" s="32" customFormat="1" ht="60" customHeight="1" x14ac:dyDescent="0.4">
      <c r="B3" s="159" t="str">
        <f>+"KRI   -   "&amp;Start!C11&amp;":   "&amp;AO21</f>
        <v>KRI   -   1:   Tier 1 capital ratio</v>
      </c>
      <c r="C3" s="160"/>
      <c r="D3" s="160"/>
      <c r="E3" s="160"/>
      <c r="F3" s="160"/>
      <c r="G3" s="160"/>
      <c r="H3" s="160"/>
      <c r="I3" s="160"/>
      <c r="J3" s="160"/>
      <c r="K3" s="160"/>
      <c r="L3" s="160"/>
      <c r="M3" s="160"/>
      <c r="N3" s="160"/>
      <c r="O3" s="160"/>
      <c r="P3" s="161"/>
    </row>
    <row r="4" spans="1:65" ht="45" customHeight="1" x14ac:dyDescent="0.25">
      <c r="B4" s="162" t="s">
        <v>183</v>
      </c>
      <c r="C4" s="162"/>
      <c r="D4" s="162"/>
      <c r="E4" s="162"/>
      <c r="F4" s="162"/>
      <c r="G4" s="162"/>
      <c r="H4" s="162"/>
      <c r="I4" s="162"/>
      <c r="J4" s="162"/>
      <c r="K4" s="162"/>
      <c r="L4" s="162"/>
      <c r="M4" s="162"/>
      <c r="N4" s="162"/>
      <c r="O4" s="162"/>
      <c r="P4" s="162"/>
    </row>
    <row r="5" spans="1:65" s="34" customFormat="1" ht="39.950000000000003" customHeight="1" x14ac:dyDescent="0.3">
      <c r="A5" s="3"/>
      <c r="B5" s="149" t="s">
        <v>154</v>
      </c>
      <c r="C5" s="150"/>
      <c r="D5" s="150"/>
      <c r="E5" s="150"/>
      <c r="F5" s="150"/>
      <c r="G5" s="150"/>
      <c r="H5" s="151"/>
      <c r="I5" s="33"/>
      <c r="J5" s="149" t="s">
        <v>155</v>
      </c>
      <c r="K5" s="150"/>
      <c r="L5" s="150"/>
      <c r="M5" s="150"/>
      <c r="N5" s="150"/>
      <c r="O5" s="150"/>
      <c r="P5" s="151"/>
      <c r="Q5" s="3"/>
      <c r="R5" s="3"/>
    </row>
    <row r="6" spans="1:65" ht="380.1" customHeight="1" x14ac:dyDescent="0.25">
      <c r="B6" s="152"/>
      <c r="C6" s="153"/>
      <c r="D6" s="153"/>
      <c r="E6" s="153"/>
      <c r="F6" s="153"/>
      <c r="G6" s="153"/>
      <c r="H6" s="154"/>
      <c r="I6" s="35"/>
      <c r="J6" s="152"/>
      <c r="K6" s="153"/>
      <c r="L6" s="153"/>
      <c r="M6" s="153"/>
      <c r="N6" s="153"/>
      <c r="O6" s="153"/>
      <c r="P6" s="154"/>
    </row>
    <row r="7" spans="1:65" ht="50.1" customHeight="1" x14ac:dyDescent="0.25">
      <c r="B7" s="143" t="s">
        <v>156</v>
      </c>
      <c r="C7" s="144"/>
      <c r="D7" s="144"/>
      <c r="E7" s="144"/>
      <c r="F7" s="144"/>
      <c r="G7" s="144"/>
      <c r="H7" s="145"/>
      <c r="I7" s="36"/>
      <c r="J7" s="143" t="s">
        <v>157</v>
      </c>
      <c r="K7" s="144"/>
      <c r="L7" s="144"/>
      <c r="M7" s="144"/>
      <c r="N7" s="144"/>
      <c r="O7" s="144"/>
      <c r="P7" s="145"/>
    </row>
    <row r="8" spans="1:65" ht="30" customHeight="1" x14ac:dyDescent="0.25">
      <c r="B8" s="37"/>
      <c r="C8" s="37"/>
      <c r="D8" s="37"/>
      <c r="E8" s="37"/>
      <c r="F8" s="37"/>
      <c r="G8" s="37"/>
      <c r="H8" s="37"/>
      <c r="I8" s="37"/>
      <c r="J8" s="37"/>
      <c r="K8" s="37"/>
      <c r="L8" s="37"/>
      <c r="M8" s="37"/>
      <c r="N8" s="37"/>
      <c r="O8" s="38"/>
      <c r="P8" s="37"/>
    </row>
    <row r="9" spans="1:65" s="34" customFormat="1" ht="39.950000000000003" customHeight="1" x14ac:dyDescent="0.3">
      <c r="A9" s="3"/>
      <c r="B9" s="149" t="s">
        <v>195</v>
      </c>
      <c r="C9" s="150"/>
      <c r="D9" s="150"/>
      <c r="E9" s="150"/>
      <c r="F9" s="150"/>
      <c r="G9" s="150"/>
      <c r="H9" s="151"/>
      <c r="I9" s="33"/>
      <c r="J9" s="149" t="s">
        <v>158</v>
      </c>
      <c r="K9" s="150"/>
      <c r="L9" s="150"/>
      <c r="M9" s="150"/>
      <c r="N9" s="150"/>
      <c r="O9" s="150"/>
      <c r="P9" s="151"/>
      <c r="Q9" s="3"/>
      <c r="R9" s="3"/>
    </row>
    <row r="10" spans="1:65" ht="380.1" customHeight="1" x14ac:dyDescent="0.25">
      <c r="B10" s="152"/>
      <c r="C10" s="153"/>
      <c r="D10" s="153"/>
      <c r="E10" s="153"/>
      <c r="F10" s="153"/>
      <c r="G10" s="153"/>
      <c r="H10" s="154"/>
      <c r="I10" s="35"/>
      <c r="J10" s="152"/>
      <c r="K10" s="153"/>
      <c r="L10" s="153"/>
      <c r="M10" s="153"/>
      <c r="N10" s="153"/>
      <c r="O10" s="153"/>
      <c r="P10" s="154"/>
    </row>
    <row r="11" spans="1:65" ht="50.1" customHeight="1" x14ac:dyDescent="0.25">
      <c r="B11" s="140" t="s">
        <v>159</v>
      </c>
      <c r="C11" s="141"/>
      <c r="D11" s="141"/>
      <c r="E11" s="141"/>
      <c r="F11" s="141"/>
      <c r="G11" s="141"/>
      <c r="H11" s="142"/>
      <c r="I11" s="36"/>
      <c r="J11" s="143" t="s">
        <v>196</v>
      </c>
      <c r="K11" s="144"/>
      <c r="L11" s="144"/>
      <c r="M11" s="144"/>
      <c r="N11" s="144"/>
      <c r="O11" s="144"/>
      <c r="P11" s="145"/>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ht="20.100000000000001" customHeight="1" x14ac:dyDescent="0.25">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ht="20.100000000000001" customHeight="1" x14ac:dyDescent="0.25">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row>
    <row r="14" spans="1:65" s="41" customFormat="1" ht="30" customHeight="1" x14ac:dyDescent="0.35">
      <c r="A14" s="40"/>
      <c r="B14" s="146" t="s">
        <v>1</v>
      </c>
      <c r="C14" s="147"/>
      <c r="D14" s="148"/>
      <c r="E14" s="147" t="s">
        <v>160</v>
      </c>
      <c r="F14" s="147"/>
      <c r="G14" s="147"/>
      <c r="H14" s="146" t="s">
        <v>161</v>
      </c>
      <c r="I14" s="147"/>
      <c r="J14" s="147"/>
      <c r="K14" s="146" t="s">
        <v>162</v>
      </c>
      <c r="L14" s="147"/>
      <c r="M14" s="148"/>
      <c r="N14" s="147" t="s">
        <v>163</v>
      </c>
      <c r="O14" s="147"/>
      <c r="P14" s="148"/>
      <c r="Q14" s="40"/>
      <c r="R14" s="40"/>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row>
    <row r="15" spans="1:65" ht="12" customHeight="1" x14ac:dyDescent="0.25">
      <c r="B15" s="43"/>
      <c r="C15" s="44"/>
      <c r="D15" s="45"/>
      <c r="E15" s="44"/>
      <c r="F15" s="44"/>
      <c r="G15" s="44"/>
      <c r="H15" s="46"/>
      <c r="I15" s="47"/>
      <c r="J15" s="48"/>
      <c r="K15" s="46"/>
      <c r="L15" s="47"/>
      <c r="M15" s="49"/>
      <c r="N15" s="48"/>
      <c r="O15" s="47"/>
      <c r="P15" s="49"/>
      <c r="AC15" s="39"/>
      <c r="AD15" s="39"/>
      <c r="AE15" s="39"/>
      <c r="AF15" s="39"/>
      <c r="AG15" s="39"/>
      <c r="AH15" s="39"/>
      <c r="AI15" s="39"/>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L15" s="39"/>
      <c r="BM15" s="39"/>
    </row>
    <row r="16" spans="1:65" s="59" customFormat="1" ht="21.95" customHeight="1" x14ac:dyDescent="0.25">
      <c r="A16" s="51"/>
      <c r="B16" s="52"/>
      <c r="C16" s="53">
        <f>AM25</f>
        <v>40148</v>
      </c>
      <c r="D16" s="54"/>
      <c r="E16" s="55"/>
      <c r="F16" s="56">
        <f>AT25</f>
        <v>0.1024274021</v>
      </c>
      <c r="G16" s="56"/>
      <c r="H16" s="57"/>
      <c r="I16" s="56">
        <f>AQ25</f>
        <v>9.0506916000000007E-2</v>
      </c>
      <c r="J16" s="56"/>
      <c r="K16" s="57"/>
      <c r="L16" s="56">
        <f>AR25</f>
        <v>9.8575558499999993E-2</v>
      </c>
      <c r="M16" s="58"/>
      <c r="N16" s="56"/>
      <c r="O16" s="56">
        <f>AU25</f>
        <v>0.11260593000000001</v>
      </c>
      <c r="P16" s="54"/>
      <c r="Q16" s="51"/>
      <c r="R16" s="51"/>
      <c r="AC16" s="60"/>
      <c r="AD16" s="60"/>
      <c r="AE16" s="60"/>
      <c r="AF16" s="60"/>
      <c r="AG16" s="60"/>
      <c r="AH16" s="60"/>
      <c r="AI16" s="60"/>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L16" s="60"/>
      <c r="BM16" s="60"/>
    </row>
    <row r="17" spans="1:65" s="59" customFormat="1" ht="21.95" customHeight="1" x14ac:dyDescent="0.25">
      <c r="A17" s="51"/>
      <c r="B17" s="52"/>
      <c r="C17" s="53">
        <f t="shared" ref="C17:C24" si="0">AM26</f>
        <v>40238</v>
      </c>
      <c r="D17" s="54"/>
      <c r="E17" s="55"/>
      <c r="F17" s="56">
        <f t="shared" ref="F17:F24" si="1">AT26</f>
        <v>0.1024884633</v>
      </c>
      <c r="G17" s="56"/>
      <c r="H17" s="57"/>
      <c r="I17" s="56">
        <f t="shared" ref="I17:I24" si="2">AQ26</f>
        <v>9.0083427100000002E-2</v>
      </c>
      <c r="J17" s="56"/>
      <c r="K17" s="57"/>
      <c r="L17" s="56">
        <f t="shared" ref="L17:L24" si="3">AR26</f>
        <v>0.1015910304</v>
      </c>
      <c r="M17" s="58"/>
      <c r="N17" s="56"/>
      <c r="O17" s="56">
        <f t="shared" ref="O17:O24" si="4">AU26</f>
        <v>0.1112797428</v>
      </c>
      <c r="P17" s="54"/>
      <c r="Q17" s="51"/>
      <c r="R17" s="51"/>
      <c r="Y17" s="60"/>
      <c r="Z17" s="60"/>
      <c r="AA17" s="60"/>
      <c r="AB17" s="60"/>
      <c r="AC17" s="60"/>
      <c r="AD17" s="60"/>
      <c r="AE17" s="60"/>
      <c r="AF17" s="60"/>
      <c r="AG17" s="60"/>
      <c r="AH17" s="60"/>
      <c r="AI17" s="60"/>
      <c r="AJ17" s="62"/>
      <c r="AK17" s="62"/>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0"/>
      <c r="BL17" s="60"/>
      <c r="BM17" s="60"/>
    </row>
    <row r="18" spans="1:65" s="59" customFormat="1" ht="21.95" customHeight="1" x14ac:dyDescent="0.25">
      <c r="A18" s="51"/>
      <c r="B18" s="64"/>
      <c r="C18" s="53">
        <f t="shared" si="0"/>
        <v>40330</v>
      </c>
      <c r="D18" s="54"/>
      <c r="E18" s="55"/>
      <c r="F18" s="56">
        <f t="shared" si="1"/>
        <v>0.10401324720000001</v>
      </c>
      <c r="G18" s="56"/>
      <c r="H18" s="57"/>
      <c r="I18" s="56">
        <f t="shared" si="2"/>
        <v>8.8190978899999994E-2</v>
      </c>
      <c r="J18" s="56"/>
      <c r="K18" s="57"/>
      <c r="L18" s="56">
        <f t="shared" si="3"/>
        <v>0.1008423153</v>
      </c>
      <c r="M18" s="58"/>
      <c r="N18" s="56"/>
      <c r="O18" s="56">
        <f t="shared" si="4"/>
        <v>0.113939901</v>
      </c>
      <c r="P18" s="54"/>
      <c r="Q18" s="51"/>
      <c r="R18" s="51"/>
      <c r="Y18" s="60"/>
      <c r="Z18" s="60"/>
      <c r="AA18" s="60"/>
      <c r="AB18" s="60"/>
      <c r="AC18" s="60"/>
      <c r="AD18" s="60"/>
      <c r="AE18" s="60"/>
      <c r="AF18" s="60"/>
      <c r="AG18" s="60"/>
      <c r="AH18" s="60"/>
      <c r="AI18" s="60"/>
      <c r="AJ18" s="62"/>
      <c r="AK18" s="62"/>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0"/>
      <c r="BL18" s="60"/>
      <c r="BM18" s="60"/>
    </row>
    <row r="19" spans="1:65" s="59" customFormat="1" ht="21.95" customHeight="1" x14ac:dyDescent="0.25">
      <c r="A19" s="51"/>
      <c r="B19" s="52"/>
      <c r="C19" s="53">
        <f t="shared" si="0"/>
        <v>40422</v>
      </c>
      <c r="D19" s="54"/>
      <c r="E19" s="55"/>
      <c r="F19" s="56">
        <f t="shared" si="1"/>
        <v>0.10576170729999999</v>
      </c>
      <c r="G19" s="56"/>
      <c r="H19" s="57"/>
      <c r="I19" s="56">
        <f t="shared" si="2"/>
        <v>8.9474876199999998E-2</v>
      </c>
      <c r="J19" s="56"/>
      <c r="K19" s="57"/>
      <c r="L19" s="56">
        <f t="shared" si="3"/>
        <v>0.10297342399999999</v>
      </c>
      <c r="M19" s="58"/>
      <c r="N19" s="56"/>
      <c r="O19" s="56">
        <f t="shared" si="4"/>
        <v>0.1160252252</v>
      </c>
      <c r="P19" s="54"/>
      <c r="Q19" s="51"/>
      <c r="R19" s="51"/>
      <c r="Y19" s="60"/>
      <c r="Z19" s="60"/>
      <c r="AA19" s="60"/>
      <c r="AB19" s="60"/>
      <c r="AC19" s="60"/>
      <c r="AD19" s="60"/>
      <c r="AE19" s="60"/>
      <c r="AF19" s="60"/>
      <c r="AG19" s="60"/>
      <c r="AH19" s="60"/>
      <c r="AI19" s="60"/>
      <c r="AJ19" s="62"/>
      <c r="AK19" s="62"/>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0"/>
      <c r="BL19" s="60"/>
      <c r="BM19" s="60"/>
    </row>
    <row r="20" spans="1:65" s="59" customFormat="1" ht="21.95" customHeight="1" x14ac:dyDescent="0.25">
      <c r="A20" s="51"/>
      <c r="B20" s="52"/>
      <c r="C20" s="53">
        <f t="shared" si="0"/>
        <v>40513</v>
      </c>
      <c r="D20" s="54"/>
      <c r="E20" s="55"/>
      <c r="F20" s="56">
        <f t="shared" si="1"/>
        <v>0.1102454232</v>
      </c>
      <c r="G20" s="56"/>
      <c r="H20" s="57"/>
      <c r="I20" s="56">
        <f t="shared" si="2"/>
        <v>9.2645084000000003E-2</v>
      </c>
      <c r="J20" s="56"/>
      <c r="K20" s="57"/>
      <c r="L20" s="56">
        <f t="shared" si="3"/>
        <v>0.1060282916</v>
      </c>
      <c r="M20" s="58"/>
      <c r="N20" s="56"/>
      <c r="O20" s="56">
        <f t="shared" si="4"/>
        <v>0.1235525705</v>
      </c>
      <c r="P20" s="54"/>
      <c r="Q20" s="51"/>
      <c r="R20" s="51"/>
      <c r="Y20" s="60"/>
      <c r="Z20" s="60"/>
      <c r="AA20" s="60"/>
      <c r="AB20" s="60"/>
      <c r="AC20" s="60"/>
      <c r="AD20" s="60"/>
      <c r="AE20" s="60"/>
      <c r="AF20" s="60"/>
      <c r="AG20" s="60"/>
      <c r="AH20" s="60"/>
      <c r="AI20" s="60"/>
      <c r="AJ20" s="62"/>
      <c r="AK20" s="62"/>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0"/>
      <c r="BL20" s="60"/>
      <c r="BM20" s="60"/>
    </row>
    <row r="21" spans="1:65" s="59" customFormat="1" ht="21.95" customHeight="1" x14ac:dyDescent="0.25">
      <c r="A21" s="51"/>
      <c r="B21" s="52"/>
      <c r="C21" s="53">
        <f t="shared" si="0"/>
        <v>40603</v>
      </c>
      <c r="D21" s="54"/>
      <c r="E21" s="55"/>
      <c r="F21" s="56">
        <f t="shared" si="1"/>
        <v>0.1133193254</v>
      </c>
      <c r="G21" s="56"/>
      <c r="H21" s="57"/>
      <c r="I21" s="56">
        <f t="shared" si="2"/>
        <v>9.6695323299999997E-2</v>
      </c>
      <c r="J21" s="56"/>
      <c r="K21" s="57"/>
      <c r="L21" s="56">
        <f t="shared" si="3"/>
        <v>0.1106885291</v>
      </c>
      <c r="M21" s="58"/>
      <c r="N21" s="56"/>
      <c r="O21" s="56">
        <f t="shared" si="4"/>
        <v>0.12660792509999999</v>
      </c>
      <c r="P21" s="54"/>
      <c r="Q21" s="51"/>
      <c r="R21" s="51"/>
      <c r="Y21" s="60"/>
      <c r="Z21" s="60"/>
      <c r="AA21" s="60"/>
      <c r="AB21" s="60"/>
      <c r="AC21" s="60"/>
      <c r="AD21" s="60"/>
      <c r="AE21" s="60"/>
      <c r="AF21" s="60"/>
      <c r="AG21" s="60"/>
      <c r="AH21" s="60"/>
      <c r="AI21" s="60"/>
      <c r="AJ21" s="62"/>
      <c r="AK21" s="62"/>
      <c r="AL21" s="63"/>
      <c r="AM21" s="63">
        <f>+Start!C11</f>
        <v>1</v>
      </c>
      <c r="AN21" s="62"/>
      <c r="AO21" s="63" t="str">
        <f>VLOOKUP($AM$21*1,List!$D$3:$E$55,2,FALSE)</f>
        <v>Tier 1 capital ratio</v>
      </c>
      <c r="AP21" s="65">
        <f>VLOOKUP($AM$21*1,List!$D$3:$J$55,7,FALSE)</f>
        <v>0</v>
      </c>
      <c r="AQ21" s="66">
        <f>VLOOKUP($AM$21*1,List!$D$3:$K$55,8,FALSE)</f>
        <v>0</v>
      </c>
      <c r="AR21" s="66" t="str">
        <f>VLOOKUP($AM$21*1,List!$D$3:$L$55,9,FALSE)</f>
        <v>Solvency</v>
      </c>
      <c r="AS21" s="63"/>
      <c r="AT21" s="63"/>
      <c r="AU21" s="63"/>
      <c r="AV21" s="63"/>
      <c r="AW21" s="63"/>
      <c r="AX21" s="63"/>
      <c r="AY21" s="63"/>
      <c r="AZ21" s="63"/>
      <c r="BA21" s="63"/>
      <c r="BB21" s="63"/>
      <c r="BC21" s="63"/>
      <c r="BD21" s="63"/>
      <c r="BE21" s="63"/>
      <c r="BF21" s="63"/>
      <c r="BG21" s="63"/>
      <c r="BH21" s="63"/>
      <c r="BI21" s="63"/>
      <c r="BJ21" s="63"/>
      <c r="BK21" s="60"/>
      <c r="BL21" s="60"/>
      <c r="BM21" s="60"/>
    </row>
    <row r="22" spans="1:65" s="59" customFormat="1" ht="21.95" customHeight="1" x14ac:dyDescent="0.25">
      <c r="A22" s="51"/>
      <c r="B22" s="52"/>
      <c r="C22" s="53">
        <f t="shared" si="0"/>
        <v>40695</v>
      </c>
      <c r="D22" s="54"/>
      <c r="E22" s="55"/>
      <c r="F22" s="56">
        <f t="shared" si="1"/>
        <v>0.1136342544</v>
      </c>
      <c r="G22" s="56"/>
      <c r="H22" s="57"/>
      <c r="I22" s="56">
        <f t="shared" si="2"/>
        <v>9.4036531899999998E-2</v>
      </c>
      <c r="J22" s="56"/>
      <c r="K22" s="57"/>
      <c r="L22" s="56">
        <f t="shared" si="3"/>
        <v>0.1112108465</v>
      </c>
      <c r="M22" s="58"/>
      <c r="N22" s="56"/>
      <c r="O22" s="56">
        <f t="shared" si="4"/>
        <v>0.1252357227</v>
      </c>
      <c r="P22" s="54"/>
      <c r="Q22" s="51"/>
      <c r="R22" s="51"/>
      <c r="Y22" s="60"/>
      <c r="Z22" s="60"/>
      <c r="AA22" s="60"/>
      <c r="AB22" s="60"/>
      <c r="AC22" s="60"/>
      <c r="AD22" s="60"/>
      <c r="AE22" s="60"/>
      <c r="AF22" s="60"/>
      <c r="AG22" s="60"/>
      <c r="AH22" s="60"/>
      <c r="AI22" s="60"/>
      <c r="AJ22" s="62"/>
      <c r="AK22" s="62"/>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0"/>
      <c r="BL22" s="60"/>
      <c r="BM22" s="60"/>
    </row>
    <row r="23" spans="1:65" s="59" customFormat="1" ht="21.95" customHeight="1" x14ac:dyDescent="0.25">
      <c r="A23" s="51"/>
      <c r="B23" s="52"/>
      <c r="C23" s="53">
        <f t="shared" si="0"/>
        <v>40787</v>
      </c>
      <c r="D23" s="54"/>
      <c r="E23" s="55"/>
      <c r="F23" s="56">
        <f t="shared" si="1"/>
        <v>0.1141669639</v>
      </c>
      <c r="G23" s="56"/>
      <c r="H23" s="57"/>
      <c r="I23" s="56">
        <f t="shared" si="2"/>
        <v>9.6246464599999998E-2</v>
      </c>
      <c r="J23" s="56"/>
      <c r="K23" s="57"/>
      <c r="L23" s="56">
        <f t="shared" si="3"/>
        <v>0.11046181400000001</v>
      </c>
      <c r="M23" s="58"/>
      <c r="N23" s="56"/>
      <c r="O23" s="56">
        <f t="shared" si="4"/>
        <v>0.12818117670000001</v>
      </c>
      <c r="P23" s="54"/>
      <c r="Q23" s="51"/>
      <c r="R23" s="51"/>
      <c r="Y23" s="60"/>
      <c r="Z23" s="60"/>
      <c r="AA23" s="60"/>
      <c r="AB23" s="60"/>
      <c r="AC23" s="60"/>
      <c r="AD23" s="60"/>
      <c r="AE23" s="60"/>
      <c r="AF23" s="60"/>
      <c r="AG23" s="60"/>
      <c r="AH23" s="60"/>
      <c r="AI23" s="60"/>
      <c r="AJ23" s="62"/>
      <c r="AK23" s="62"/>
      <c r="AL23" s="63"/>
      <c r="AM23" s="63"/>
      <c r="AN23" s="63"/>
      <c r="AO23" s="63"/>
      <c r="AP23" s="67">
        <v>5</v>
      </c>
      <c r="AQ23" s="67">
        <v>6</v>
      </c>
      <c r="AR23" s="67">
        <v>7</v>
      </c>
      <c r="AS23" s="67">
        <v>8</v>
      </c>
      <c r="AT23" s="67">
        <v>9</v>
      </c>
      <c r="AU23" s="67">
        <v>10</v>
      </c>
      <c r="AV23" s="67">
        <v>11</v>
      </c>
      <c r="AW23" s="67">
        <v>14</v>
      </c>
      <c r="AX23" s="67">
        <v>15</v>
      </c>
      <c r="AY23" s="139" t="s">
        <v>164</v>
      </c>
      <c r="AZ23" s="139"/>
      <c r="BA23" s="139"/>
      <c r="BB23" s="139"/>
      <c r="BC23" s="139"/>
      <c r="BE23" s="67">
        <v>12</v>
      </c>
      <c r="BF23" s="67">
        <v>13</v>
      </c>
      <c r="BG23" s="63"/>
      <c r="BH23" s="63"/>
      <c r="BI23" s="63"/>
      <c r="BJ23" s="63"/>
      <c r="BK23" s="60"/>
      <c r="BL23" s="60"/>
      <c r="BM23" s="60"/>
    </row>
    <row r="24" spans="1:65" s="59" customFormat="1" ht="21.95" customHeight="1" x14ac:dyDescent="0.25">
      <c r="A24" s="51"/>
      <c r="B24" s="52"/>
      <c r="C24" s="53">
        <f t="shared" si="0"/>
        <v>40878</v>
      </c>
      <c r="D24" s="54"/>
      <c r="E24" s="55"/>
      <c r="F24" s="56">
        <f t="shared" si="1"/>
        <v>0.1112969184</v>
      </c>
      <c r="G24" s="56"/>
      <c r="H24" s="57"/>
      <c r="I24" s="56">
        <f t="shared" si="2"/>
        <v>9.3808225699999997E-2</v>
      </c>
      <c r="J24" s="56"/>
      <c r="K24" s="57"/>
      <c r="L24" s="56">
        <f t="shared" si="3"/>
        <v>0.1089789766</v>
      </c>
      <c r="M24" s="58"/>
      <c r="N24" s="56"/>
      <c r="O24" s="56">
        <f t="shared" si="4"/>
        <v>0.12804544200000001</v>
      </c>
      <c r="P24" s="54"/>
      <c r="Q24" s="51"/>
      <c r="R24" s="51"/>
      <c r="Y24" s="60"/>
      <c r="Z24" s="60"/>
      <c r="AA24" s="60"/>
      <c r="AB24" s="60"/>
      <c r="AC24" s="60"/>
      <c r="AD24" s="60"/>
      <c r="AE24" s="60"/>
      <c r="AF24" s="60"/>
      <c r="AG24" s="60"/>
      <c r="AH24" s="60"/>
      <c r="AI24" s="60"/>
      <c r="AJ24" s="62"/>
      <c r="AK24" s="62"/>
      <c r="AL24" s="63"/>
      <c r="AM24" s="63"/>
      <c r="AN24" s="63"/>
      <c r="AO24" s="63"/>
      <c r="AP24" s="68" t="s">
        <v>165</v>
      </c>
      <c r="AQ24" s="68" t="s">
        <v>166</v>
      </c>
      <c r="AR24" s="68" t="s">
        <v>167</v>
      </c>
      <c r="AS24" s="68" t="s">
        <v>168</v>
      </c>
      <c r="AT24" s="68" t="s">
        <v>160</v>
      </c>
      <c r="AU24" s="68" t="s">
        <v>169</v>
      </c>
      <c r="AV24" s="68" t="s">
        <v>170</v>
      </c>
      <c r="AW24" s="68" t="s">
        <v>171</v>
      </c>
      <c r="AX24" s="68" t="s">
        <v>9</v>
      </c>
      <c r="AY24" s="68" t="s">
        <v>4</v>
      </c>
      <c r="AZ24" s="68" t="s">
        <v>172</v>
      </c>
      <c r="BA24" s="68" t="s">
        <v>173</v>
      </c>
      <c r="BB24" s="68" t="s">
        <v>5</v>
      </c>
      <c r="BC24" s="68" t="s">
        <v>174</v>
      </c>
      <c r="BD24" s="68" t="s">
        <v>175</v>
      </c>
      <c r="BE24" s="68" t="s">
        <v>51</v>
      </c>
      <c r="BF24" s="68" t="s">
        <v>52</v>
      </c>
      <c r="BG24" s="68" t="s">
        <v>51</v>
      </c>
      <c r="BH24" s="68" t="s">
        <v>52</v>
      </c>
      <c r="BI24" s="63" t="s">
        <v>176</v>
      </c>
      <c r="BJ24" s="63"/>
      <c r="BK24" s="60"/>
      <c r="BL24" s="60"/>
      <c r="BM24" s="60"/>
    </row>
    <row r="25" spans="1:65" s="59" customFormat="1" ht="21.95" customHeight="1" x14ac:dyDescent="0.25">
      <c r="A25" s="51"/>
      <c r="B25" s="52"/>
      <c r="C25" s="53">
        <f>AM35</f>
        <v>40969</v>
      </c>
      <c r="D25" s="54"/>
      <c r="E25" s="55"/>
      <c r="F25" s="56">
        <f>AT35</f>
        <v>0.1159367776</v>
      </c>
      <c r="G25" s="56"/>
      <c r="H25" s="57"/>
      <c r="I25" s="56">
        <f>AQ35</f>
        <v>9.7580487100000002E-2</v>
      </c>
      <c r="J25" s="56"/>
      <c r="K25" s="57"/>
      <c r="L25" s="56">
        <f>AR35</f>
        <v>0.1138982573</v>
      </c>
      <c r="M25" s="58"/>
      <c r="N25" s="56"/>
      <c r="O25" s="56">
        <f>AU35</f>
        <v>0.1296424856</v>
      </c>
      <c r="P25" s="54"/>
      <c r="Q25" s="51"/>
      <c r="R25" s="51"/>
      <c r="Y25" s="60"/>
      <c r="Z25" s="60"/>
      <c r="AA25" s="60"/>
      <c r="AB25" s="60"/>
      <c r="AC25" s="60"/>
      <c r="AD25" s="60"/>
      <c r="AE25" s="60"/>
      <c r="AF25" s="60"/>
      <c r="AG25" s="60"/>
      <c r="AH25" s="60"/>
      <c r="AI25" s="60"/>
      <c r="AJ25" s="62"/>
      <c r="AK25" s="62"/>
      <c r="AL25" s="63"/>
      <c r="AM25" s="69">
        <v>40148</v>
      </c>
      <c r="AN25" s="62">
        <v>200912</v>
      </c>
      <c r="AO25" s="63" t="str">
        <f t="shared" ref="AO25:AO36" si="5">CONCATENATE($AO$21,AN25)</f>
        <v>Tier 1 capital ratio200912</v>
      </c>
      <c r="AP25" s="70">
        <f>VLOOKUP($AO25,Data!$A$2:$O$8384,Charts!AP$23,FALSE)</f>
        <v>7.48690251E-2</v>
      </c>
      <c r="AQ25" s="71">
        <f>VLOOKUP($AO25,Data!$A$2:$O$8384,Charts!AQ$23,FALSE)</f>
        <v>9.0506916000000007E-2</v>
      </c>
      <c r="AR25" s="72">
        <f>VLOOKUP($AO25,Data!$A$2:$O$8384,Charts!AR$23,FALSE)</f>
        <v>9.8575558499999993E-2</v>
      </c>
      <c r="AS25" s="70">
        <f>VLOOKUP($AO25,Data!$A$2:$O$8384,Charts!AS$23,FALSE)</f>
        <v>0.1025274583</v>
      </c>
      <c r="AT25" s="70">
        <f>VLOOKUP($AO25,Data!$A$2:$O$8384,Charts!AT$23,FALSE)</f>
        <v>0.1024274021</v>
      </c>
      <c r="AU25" s="71">
        <f>VLOOKUP($AO25,Data!$A$2:$O$8384,Charts!AU$23,FALSE)</f>
        <v>0.11260593000000001</v>
      </c>
      <c r="AV25" s="70">
        <f>VLOOKUP($AO25,Data!$A$2:$O$8384,Charts!AV$23,FALSE)</f>
        <v>0.13793018209999999</v>
      </c>
      <c r="AW25" s="70">
        <f>VLOOKUP($AO25,Data!$A$2:$O$8384,Charts!AW$23,FALSE)</f>
        <v>0.10466834580000001</v>
      </c>
      <c r="AX25" s="73">
        <f>VLOOKUP($AO25,Data!$A$2:$O$8384,Charts!AX$23,FALSE)</f>
        <v>9.5493104699999998E-2</v>
      </c>
      <c r="AY25" s="73">
        <f t="shared" ref="AY25:AY36" si="6">IF(AQ25&lt;0,0,AQ25)</f>
        <v>9.0506916000000007E-2</v>
      </c>
      <c r="AZ25" s="73">
        <f t="shared" ref="AZ25:AZ36" si="7">IF(AQ25&lt;0,AQ25,0)</f>
        <v>0</v>
      </c>
      <c r="BA25" s="73">
        <f t="shared" ref="BA25:BA36" si="8">AR25-AY25</f>
        <v>8.0686424999999867E-3</v>
      </c>
      <c r="BB25" s="73">
        <f t="shared" ref="BB25:BB36" si="9">AU25-AR25</f>
        <v>1.4030371500000013E-2</v>
      </c>
      <c r="BC25" s="73">
        <f>AQ25-AP25</f>
        <v>1.5637890900000007E-2</v>
      </c>
      <c r="BD25" s="73">
        <f>AV25-AU25</f>
        <v>2.5324252099999986E-2</v>
      </c>
      <c r="BE25" s="74">
        <f>VLOOKUP($AO25,Data!$A$2:$O$8384,BE$23,FALSE)</f>
        <v>932589882747</v>
      </c>
      <c r="BF25" s="74">
        <f>VLOOKUP($AO25,Data!$A$2:$O$8384,BF$23,FALSE)</f>
        <v>9058972800000</v>
      </c>
      <c r="BG25" s="75">
        <f t="shared" ref="BG25:BG36" si="10">IF($AP$21=0,BE25/BE$25*100,(100*(BE25*12/$BI25)/BE$25))</f>
        <v>100</v>
      </c>
      <c r="BH25" s="63">
        <f t="shared" ref="BH25:BH36" si="11">IF($AQ$21=0,BF25/BF$25*100,100*((BF25*12/$BI25)/BF$25))</f>
        <v>100</v>
      </c>
      <c r="BI25" s="76">
        <f t="shared" ref="BI25:BI36" si="12">MONTH(AM25)</f>
        <v>12</v>
      </c>
      <c r="BJ25" s="63"/>
      <c r="BK25" s="60"/>
      <c r="BL25" s="60"/>
      <c r="BM25" s="60"/>
    </row>
    <row r="26" spans="1:65" s="59" customFormat="1" ht="21.95" customHeight="1" x14ac:dyDescent="0.25">
      <c r="A26" s="51"/>
      <c r="B26" s="52"/>
      <c r="C26" s="53">
        <f>AM36</f>
        <v>41061</v>
      </c>
      <c r="D26" s="54"/>
      <c r="E26" s="55"/>
      <c r="F26" s="56">
        <f>AT36</f>
        <v>0.1198839523</v>
      </c>
      <c r="G26" s="56"/>
      <c r="H26" s="57"/>
      <c r="I26" s="56">
        <f>AQ36</f>
        <v>0.1044111683</v>
      </c>
      <c r="J26" s="56"/>
      <c r="K26" s="57"/>
      <c r="L26" s="56">
        <f>AR36</f>
        <v>0.1166854135</v>
      </c>
      <c r="M26" s="58"/>
      <c r="N26" s="56"/>
      <c r="O26" s="56">
        <f>AU36</f>
        <v>0.13292062120000001</v>
      </c>
      <c r="P26" s="54"/>
      <c r="Q26" s="51"/>
      <c r="R26" s="51"/>
      <c r="Y26" s="60"/>
      <c r="Z26" s="60"/>
      <c r="AA26" s="60"/>
      <c r="AB26" s="60"/>
      <c r="AC26" s="60"/>
      <c r="AD26" s="60"/>
      <c r="AE26" s="60"/>
      <c r="AF26" s="60"/>
      <c r="AG26" s="60"/>
      <c r="AH26" s="60"/>
      <c r="AI26" s="60"/>
      <c r="AJ26" s="62"/>
      <c r="AK26" s="62"/>
      <c r="AL26" s="63"/>
      <c r="AM26" s="69">
        <v>40238</v>
      </c>
      <c r="AN26" s="62">
        <v>201003</v>
      </c>
      <c r="AO26" s="63" t="str">
        <f t="shared" si="5"/>
        <v>Tier 1 capital ratio201003</v>
      </c>
      <c r="AP26" s="73">
        <f>VLOOKUP($AO26,Data!$A$2:$O$8384,Charts!AP$23,FALSE)</f>
        <v>7.25068871E-2</v>
      </c>
      <c r="AQ26" s="77">
        <f>VLOOKUP($AO26,Data!$A$2:$O$8384,Charts!AQ$23,FALSE)</f>
        <v>9.0083427100000002E-2</v>
      </c>
      <c r="AR26" s="78">
        <f>VLOOKUP($AO26,Data!$A$2:$O$8384,Charts!AR$23,FALSE)</f>
        <v>0.1015910304</v>
      </c>
      <c r="AS26" s="73">
        <f>VLOOKUP($AO26,Data!$A$2:$O$8384,Charts!AS$23,FALSE)</f>
        <v>0.1031223641</v>
      </c>
      <c r="AT26" s="73">
        <f>VLOOKUP($AO26,Data!$A$2:$O$8384,Charts!AT$23,FALSE)</f>
        <v>0.1024884633</v>
      </c>
      <c r="AU26" s="77">
        <f>VLOOKUP($AO26,Data!$A$2:$O$8384,Charts!AU$23,FALSE)</f>
        <v>0.1112797428</v>
      </c>
      <c r="AV26" s="73">
        <f>VLOOKUP($AO26,Data!$A$2:$O$8384,Charts!AV$23,FALSE)</f>
        <v>0.14230599499999999</v>
      </c>
      <c r="AW26" s="73">
        <f>VLOOKUP($AO26,Data!$A$2:$O$8384,Charts!AW$23,FALSE)</f>
        <v>0.1058133737</v>
      </c>
      <c r="AX26" s="73">
        <f>VLOOKUP($AO26,Data!$A$2:$O$8384,Charts!AX$23,FALSE)</f>
        <v>9.9571543200000001E-2</v>
      </c>
      <c r="AY26" s="73">
        <f t="shared" si="6"/>
        <v>9.0083427100000002E-2</v>
      </c>
      <c r="AZ26" s="73">
        <f t="shared" si="7"/>
        <v>0</v>
      </c>
      <c r="BA26" s="73">
        <f t="shared" si="8"/>
        <v>1.1507603300000002E-2</v>
      </c>
      <c r="BB26" s="73">
        <f t="shared" si="9"/>
        <v>9.6887123999999936E-3</v>
      </c>
      <c r="BC26" s="73">
        <f t="shared" ref="BC26:BC36" si="13">AQ26-AP26</f>
        <v>1.7576540000000002E-2</v>
      </c>
      <c r="BD26" s="77">
        <f t="shared" ref="BD26:BD36" si="14">AV26-AU26</f>
        <v>3.1026252199999993E-2</v>
      </c>
      <c r="BE26" s="74">
        <f>VLOOKUP($AO26,Data!$A$2:$O$8384,BE$23,FALSE)</f>
        <v>982011715489</v>
      </c>
      <c r="BF26" s="74">
        <f>VLOOKUP($AO26,Data!$A$2:$O$8384,BF$23,FALSE)</f>
        <v>9548040100000</v>
      </c>
      <c r="BG26" s="75">
        <f t="shared" si="10"/>
        <v>105.29941763858997</v>
      </c>
      <c r="BH26" s="63">
        <f t="shared" si="11"/>
        <v>105.39870591067455</v>
      </c>
      <c r="BI26" s="76">
        <f t="shared" si="12"/>
        <v>3</v>
      </c>
      <c r="BJ26" s="63"/>
      <c r="BK26" s="60"/>
      <c r="BL26" s="60"/>
      <c r="BM26" s="60"/>
    </row>
    <row r="27" spans="1:65" s="59" customFormat="1" ht="21.95" customHeight="1" x14ac:dyDescent="0.25">
      <c r="A27" s="51"/>
      <c r="B27" s="52"/>
      <c r="C27" s="53">
        <f>AM37</f>
        <v>41153</v>
      </c>
      <c r="D27" s="54"/>
      <c r="E27" s="55"/>
      <c r="F27" s="56">
        <f>AT37</f>
        <v>0.122546508</v>
      </c>
      <c r="G27" s="56"/>
      <c r="H27" s="57"/>
      <c r="I27" s="56">
        <f>AQ37</f>
        <v>0.1033956689</v>
      </c>
      <c r="J27" s="56"/>
      <c r="K27" s="57"/>
      <c r="L27" s="56">
        <f>AR37</f>
        <v>0.1170177637</v>
      </c>
      <c r="M27" s="58"/>
      <c r="N27" s="56"/>
      <c r="O27" s="56">
        <f>AU37</f>
        <v>0.13368679820000001</v>
      </c>
      <c r="P27" s="54"/>
      <c r="Q27" s="51"/>
      <c r="R27" s="51"/>
      <c r="Y27" s="60"/>
      <c r="Z27" s="60"/>
      <c r="AA27" s="60"/>
      <c r="AB27" s="60"/>
      <c r="AC27" s="60"/>
      <c r="AD27" s="60"/>
      <c r="AE27" s="60"/>
      <c r="AF27" s="60"/>
      <c r="AG27" s="60"/>
      <c r="AH27" s="60"/>
      <c r="AI27" s="60"/>
      <c r="AJ27" s="62"/>
      <c r="AK27" s="62"/>
      <c r="AL27" s="63"/>
      <c r="AM27" s="69">
        <v>40330</v>
      </c>
      <c r="AN27" s="62">
        <v>201006</v>
      </c>
      <c r="AO27" s="63" t="str">
        <f t="shared" si="5"/>
        <v>Tier 1 capital ratio201006</v>
      </c>
      <c r="AP27" s="73">
        <f>VLOOKUP($AO27,Data!$A$2:$O$8384,Charts!AP$23,FALSE)</f>
        <v>7.0163344099999997E-2</v>
      </c>
      <c r="AQ27" s="77">
        <f>VLOOKUP($AO27,Data!$A$2:$O$8384,Charts!AQ$23,FALSE)</f>
        <v>8.8190978899999994E-2</v>
      </c>
      <c r="AR27" s="78">
        <f>VLOOKUP($AO27,Data!$A$2:$O$8384,Charts!AR$23,FALSE)</f>
        <v>0.1008423153</v>
      </c>
      <c r="AS27" s="73">
        <f>VLOOKUP($AO27,Data!$A$2:$O$8384,Charts!AS$23,FALSE)</f>
        <v>0.1018273762</v>
      </c>
      <c r="AT27" s="73">
        <f>VLOOKUP($AO27,Data!$A$2:$O$8384,Charts!AT$23,FALSE)</f>
        <v>0.10401324720000001</v>
      </c>
      <c r="AU27" s="77">
        <f>VLOOKUP($AO27,Data!$A$2:$O$8384,Charts!AU$23,FALSE)</f>
        <v>0.113939901</v>
      </c>
      <c r="AV27" s="73">
        <f>VLOOKUP($AO27,Data!$A$2:$O$8384,Charts!AV$23,FALSE)</f>
        <v>0.13870391779999999</v>
      </c>
      <c r="AW27" s="73">
        <f>VLOOKUP($AO27,Data!$A$2:$O$8384,Charts!AW$23,FALSE)</f>
        <v>0.1054514906</v>
      </c>
      <c r="AX27" s="73">
        <f>VLOOKUP($AO27,Data!$A$2:$O$8384,Charts!AX$23,FALSE)</f>
        <v>9.8083159700000005E-2</v>
      </c>
      <c r="AY27" s="73">
        <f t="shared" si="6"/>
        <v>8.8190978899999994E-2</v>
      </c>
      <c r="AZ27" s="73">
        <f t="shared" si="7"/>
        <v>0</v>
      </c>
      <c r="BA27" s="73">
        <f t="shared" si="8"/>
        <v>1.2651336400000004E-2</v>
      </c>
      <c r="BB27" s="73">
        <f t="shared" si="9"/>
        <v>1.3097585699999997E-2</v>
      </c>
      <c r="BC27" s="73">
        <f t="shared" si="13"/>
        <v>1.8027634799999998E-2</v>
      </c>
      <c r="BD27" s="77">
        <f t="shared" si="14"/>
        <v>2.4764016799999997E-2</v>
      </c>
      <c r="BE27" s="74">
        <f>VLOOKUP($AO27,Data!$A$2:$O$8384,BE$23,FALSE)</f>
        <v>1005486100000</v>
      </c>
      <c r="BF27" s="74">
        <f>VLOOKUP($AO27,Data!$A$2:$O$8384,BF$23,FALSE)</f>
        <v>9605831900000</v>
      </c>
      <c r="BG27" s="75">
        <f t="shared" si="10"/>
        <v>107.81653528540109</v>
      </c>
      <c r="BH27" s="63">
        <f t="shared" si="11"/>
        <v>106.03665682714049</v>
      </c>
      <c r="BI27" s="76">
        <f t="shared" si="12"/>
        <v>6</v>
      </c>
      <c r="BJ27" s="63"/>
      <c r="BK27" s="60"/>
      <c r="BL27" s="60"/>
      <c r="BM27" s="60"/>
    </row>
    <row r="28" spans="1:65" s="59" customFormat="1" ht="21.95" customHeight="1" x14ac:dyDescent="0.25">
      <c r="A28" s="51"/>
      <c r="B28" s="52"/>
      <c r="C28" s="53">
        <f>AM38</f>
        <v>41244</v>
      </c>
      <c r="D28" s="54"/>
      <c r="E28" s="55"/>
      <c r="F28" s="56">
        <f>AT38</f>
        <v>0.1246826414</v>
      </c>
      <c r="G28" s="56"/>
      <c r="H28" s="57"/>
      <c r="I28" s="56">
        <f>AQ38</f>
        <v>0.1052808368</v>
      </c>
      <c r="J28" s="56"/>
      <c r="K28" s="57"/>
      <c r="L28" s="56">
        <f>AR38</f>
        <v>0.11674203599999999</v>
      </c>
      <c r="M28" s="58"/>
      <c r="N28" s="56"/>
      <c r="O28" s="56">
        <f>AU38</f>
        <v>0.13504622760000001</v>
      </c>
      <c r="P28" s="54"/>
      <c r="Q28" s="51"/>
      <c r="R28" s="51"/>
      <c r="Y28" s="60"/>
      <c r="Z28" s="60"/>
      <c r="AA28" s="60"/>
      <c r="AB28" s="60"/>
      <c r="AC28" s="60"/>
      <c r="AD28" s="60"/>
      <c r="AE28" s="60"/>
      <c r="AF28" s="60"/>
      <c r="AG28" s="60"/>
      <c r="AH28" s="60"/>
      <c r="AI28" s="60"/>
      <c r="AJ28" s="62"/>
      <c r="AK28" s="62"/>
      <c r="AL28" s="63"/>
      <c r="AM28" s="69">
        <v>40422</v>
      </c>
      <c r="AN28" s="62">
        <v>201009</v>
      </c>
      <c r="AO28" s="63" t="str">
        <f t="shared" si="5"/>
        <v>Tier 1 capital ratio201009</v>
      </c>
      <c r="AP28" s="73">
        <f>VLOOKUP($AO28,Data!$A$2:$O$8384,Charts!AP$23,FALSE)</f>
        <v>7.3727537100000004E-2</v>
      </c>
      <c r="AQ28" s="77">
        <f>VLOOKUP($AO28,Data!$A$2:$O$8384,Charts!AQ$23,FALSE)</f>
        <v>8.9474876199999998E-2</v>
      </c>
      <c r="AR28" s="78">
        <f>VLOOKUP($AO28,Data!$A$2:$O$8384,Charts!AR$23,FALSE)</f>
        <v>0.10297342399999999</v>
      </c>
      <c r="AS28" s="73">
        <f>VLOOKUP($AO28,Data!$A$2:$O$8384,Charts!AS$23,FALSE)</f>
        <v>0.1039632877</v>
      </c>
      <c r="AT28" s="73">
        <f>VLOOKUP($AO28,Data!$A$2:$O$8384,Charts!AT$23,FALSE)</f>
        <v>0.10576170729999999</v>
      </c>
      <c r="AU28" s="77">
        <f>VLOOKUP($AO28,Data!$A$2:$O$8384,Charts!AU$23,FALSE)</f>
        <v>0.1160252252</v>
      </c>
      <c r="AV28" s="73">
        <f>VLOOKUP($AO28,Data!$A$2:$O$8384,Charts!AV$23,FALSE)</f>
        <v>0.14433090740000001</v>
      </c>
      <c r="AW28" s="73">
        <f>VLOOKUP($AO28,Data!$A$2:$O$8384,Charts!AW$23,FALSE)</f>
        <v>0.10865830999999999</v>
      </c>
      <c r="AX28" s="73">
        <f>VLOOKUP($AO28,Data!$A$2:$O$8384,Charts!AX$23,FALSE)</f>
        <v>9.8634139100000004E-2</v>
      </c>
      <c r="AY28" s="73">
        <f t="shared" si="6"/>
        <v>8.9474876199999998E-2</v>
      </c>
      <c r="AZ28" s="73">
        <f t="shared" si="7"/>
        <v>0</v>
      </c>
      <c r="BA28" s="73">
        <f t="shared" si="8"/>
        <v>1.3498547799999996E-2</v>
      </c>
      <c r="BB28" s="73">
        <f t="shared" si="9"/>
        <v>1.3051801200000004E-2</v>
      </c>
      <c r="BC28" s="73">
        <f t="shared" si="13"/>
        <v>1.5747339099999993E-2</v>
      </c>
      <c r="BD28" s="77">
        <f t="shared" si="14"/>
        <v>2.8305682200000015E-2</v>
      </c>
      <c r="BE28" s="74">
        <f>VLOOKUP($AO28,Data!$A$2:$O$8384,BE$23,FALSE)</f>
        <v>984439745342</v>
      </c>
      <c r="BF28" s="74">
        <f>VLOOKUP($AO28,Data!$A$2:$O$8384,BF$23,FALSE)</f>
        <v>9271452200000</v>
      </c>
      <c r="BG28" s="75">
        <f t="shared" si="10"/>
        <v>105.5597710798956</v>
      </c>
      <c r="BH28" s="63">
        <f t="shared" si="11"/>
        <v>102.34551316899858</v>
      </c>
      <c r="BI28" s="76">
        <f t="shared" si="12"/>
        <v>9</v>
      </c>
      <c r="BJ28" s="63"/>
      <c r="BK28" s="60"/>
      <c r="BL28" s="60"/>
      <c r="BM28" s="60"/>
    </row>
    <row r="29" spans="1:65" s="59" customFormat="1" ht="21.95" customHeight="1" x14ac:dyDescent="0.25">
      <c r="A29" s="51"/>
      <c r="B29" s="52"/>
      <c r="C29" s="53">
        <f>AM39</f>
        <v>41334</v>
      </c>
      <c r="D29" s="54"/>
      <c r="E29" s="55"/>
      <c r="F29" s="56">
        <f>AT39</f>
        <v>0.1235579119</v>
      </c>
      <c r="G29" s="56"/>
      <c r="H29" s="57"/>
      <c r="I29" s="56">
        <f>AQ39</f>
        <v>0.10764553690000001</v>
      </c>
      <c r="J29" s="56"/>
      <c r="K29" s="57"/>
      <c r="L29" s="56">
        <f>AR39</f>
        <v>0.11600515779999999</v>
      </c>
      <c r="M29" s="58"/>
      <c r="N29" s="56"/>
      <c r="O29" s="56">
        <f>AU39</f>
        <v>0.13446558080000001</v>
      </c>
      <c r="P29" s="54"/>
      <c r="Q29" s="51"/>
      <c r="R29" s="51"/>
      <c r="Y29" s="60"/>
      <c r="Z29" s="60"/>
      <c r="AA29" s="60"/>
      <c r="AB29" s="60"/>
      <c r="AC29" s="60"/>
      <c r="AD29" s="60"/>
      <c r="AE29" s="60"/>
      <c r="AF29" s="60"/>
      <c r="AG29" s="60"/>
      <c r="AH29" s="60"/>
      <c r="AI29" s="60"/>
      <c r="AJ29" s="62"/>
      <c r="AK29" s="62"/>
      <c r="AL29" s="63"/>
      <c r="AM29" s="69">
        <v>40513</v>
      </c>
      <c r="AN29" s="62">
        <v>201012</v>
      </c>
      <c r="AO29" s="63" t="str">
        <f t="shared" si="5"/>
        <v>Tier 1 capital ratio201012</v>
      </c>
      <c r="AP29" s="73">
        <f>VLOOKUP($AO29,Data!$A$2:$O$8384,Charts!AP$23,FALSE)</f>
        <v>7.1599329200000006E-2</v>
      </c>
      <c r="AQ29" s="77">
        <f>VLOOKUP($AO29,Data!$A$2:$O$8384,Charts!AQ$23,FALSE)</f>
        <v>9.2645084000000003E-2</v>
      </c>
      <c r="AR29" s="78">
        <f>VLOOKUP($AO29,Data!$A$2:$O$8384,Charts!AR$23,FALSE)</f>
        <v>0.1060282916</v>
      </c>
      <c r="AS29" s="73">
        <f>VLOOKUP($AO29,Data!$A$2:$O$8384,Charts!AS$23,FALSE)</f>
        <v>0.1117215201</v>
      </c>
      <c r="AT29" s="73">
        <f>VLOOKUP($AO29,Data!$A$2:$O$8384,Charts!AT$23,FALSE)</f>
        <v>0.1102454232</v>
      </c>
      <c r="AU29" s="77">
        <f>VLOOKUP($AO29,Data!$A$2:$O$8384,Charts!AU$23,FALSE)</f>
        <v>0.1235525705</v>
      </c>
      <c r="AV29" s="73">
        <f>VLOOKUP($AO29,Data!$A$2:$O$8384,Charts!AV$23,FALSE)</f>
        <v>0.14787492860000001</v>
      </c>
      <c r="AW29" s="73">
        <f>VLOOKUP($AO29,Data!$A$2:$O$8384,Charts!AW$23,FALSE)</f>
        <v>0.1151426249</v>
      </c>
      <c r="AX29" s="73">
        <f>VLOOKUP($AO29,Data!$A$2:$O$8384,Charts!AX$23,FALSE)</f>
        <v>0.1032334458</v>
      </c>
      <c r="AY29" s="73">
        <f t="shared" si="6"/>
        <v>9.2645084000000003E-2</v>
      </c>
      <c r="AZ29" s="73">
        <f t="shared" si="7"/>
        <v>0</v>
      </c>
      <c r="BA29" s="73">
        <f t="shared" si="8"/>
        <v>1.3383207600000002E-2</v>
      </c>
      <c r="BB29" s="73">
        <f t="shared" si="9"/>
        <v>1.7524278899999995E-2</v>
      </c>
      <c r="BC29" s="73">
        <f t="shared" si="13"/>
        <v>2.1045754799999997E-2</v>
      </c>
      <c r="BD29" s="77">
        <f t="shared" si="14"/>
        <v>2.4322358100000011E-2</v>
      </c>
      <c r="BE29" s="74">
        <f>VLOOKUP($AO29,Data!$A$2:$O$8384,BE$23,FALSE)</f>
        <v>1019091300000</v>
      </c>
      <c r="BF29" s="74">
        <f>VLOOKUP($AO29,Data!$A$2:$O$8384,BF$23,FALSE)</f>
        <v>9179947200000</v>
      </c>
      <c r="BG29" s="75">
        <f t="shared" si="10"/>
        <v>109.27539734810385</v>
      </c>
      <c r="BH29" s="63">
        <f t="shared" si="11"/>
        <v>101.33540968353498</v>
      </c>
      <c r="BI29" s="76">
        <f t="shared" si="12"/>
        <v>12</v>
      </c>
      <c r="BJ29" s="63"/>
      <c r="BK29" s="60"/>
      <c r="BL29" s="60"/>
      <c r="BM29" s="60"/>
    </row>
    <row r="30" spans="1:65" s="59" customFormat="1" ht="21.95" customHeight="1" x14ac:dyDescent="0.25">
      <c r="A30" s="51"/>
      <c r="B30" s="52"/>
      <c r="C30" s="53">
        <f t="shared" ref="C30" si="15">AM40</f>
        <v>41426</v>
      </c>
      <c r="D30" s="54"/>
      <c r="E30" s="55"/>
      <c r="F30" s="56">
        <f t="shared" ref="F30" si="16">AT40</f>
        <v>0.1262000831</v>
      </c>
      <c r="G30" s="56"/>
      <c r="H30" s="57"/>
      <c r="I30" s="56">
        <f t="shared" ref="I30" si="17">AQ40</f>
        <v>0.1102114848</v>
      </c>
      <c r="J30" s="56"/>
      <c r="K30" s="57"/>
      <c r="L30" s="56">
        <f t="shared" ref="L30" si="18">AR40</f>
        <v>0.1197276322</v>
      </c>
      <c r="M30" s="58"/>
      <c r="N30" s="56"/>
      <c r="O30" s="56">
        <f t="shared" ref="O30" si="19">AU40</f>
        <v>0.1381975644</v>
      </c>
      <c r="P30" s="54"/>
      <c r="Q30" s="51"/>
      <c r="R30" s="51"/>
      <c r="Y30" s="60"/>
      <c r="Z30" s="60"/>
      <c r="AA30" s="60"/>
      <c r="AB30" s="60"/>
      <c r="AC30" s="60"/>
      <c r="AD30" s="60"/>
      <c r="AE30" s="60"/>
      <c r="AF30" s="60"/>
      <c r="AG30" s="60"/>
      <c r="AH30" s="60"/>
      <c r="AI30" s="60"/>
      <c r="AJ30" s="62"/>
      <c r="AK30" s="62"/>
      <c r="AL30" s="63"/>
      <c r="AM30" s="69">
        <v>40603</v>
      </c>
      <c r="AN30" s="62">
        <v>201103</v>
      </c>
      <c r="AO30" s="63" t="str">
        <f t="shared" si="5"/>
        <v>Tier 1 capital ratio201103</v>
      </c>
      <c r="AP30" s="73">
        <f>VLOOKUP($AO30,Data!$A$2:$O$8384,Charts!AP$23,FALSE)</f>
        <v>7.7956815999999998E-2</v>
      </c>
      <c r="AQ30" s="77">
        <f>VLOOKUP($AO30,Data!$A$2:$O$8384,Charts!AQ$23,FALSE)</f>
        <v>9.6695323299999997E-2</v>
      </c>
      <c r="AR30" s="78">
        <f>VLOOKUP($AO30,Data!$A$2:$O$8384,Charts!AR$23,FALSE)</f>
        <v>0.1106885291</v>
      </c>
      <c r="AS30" s="73">
        <f>VLOOKUP($AO30,Data!$A$2:$O$8384,Charts!AS$23,FALSE)</f>
        <v>0.11698129710000001</v>
      </c>
      <c r="AT30" s="73">
        <f>VLOOKUP($AO30,Data!$A$2:$O$8384,Charts!AT$23,FALSE)</f>
        <v>0.1133193254</v>
      </c>
      <c r="AU30" s="77">
        <f>VLOOKUP($AO30,Data!$A$2:$O$8384,Charts!AU$23,FALSE)</f>
        <v>0.12660792509999999</v>
      </c>
      <c r="AV30" s="73">
        <f>VLOOKUP($AO30,Data!$A$2:$O$8384,Charts!AV$23,FALSE)</f>
        <v>0.15699904789999999</v>
      </c>
      <c r="AW30" s="73">
        <f>VLOOKUP($AO30,Data!$A$2:$O$8384,Charts!AW$23,FALSE)</f>
        <v>0.1169245986</v>
      </c>
      <c r="AX30" s="73">
        <f>VLOOKUP($AO30,Data!$A$2:$O$8384,Charts!AX$23,FALSE)</f>
        <v>0.1076751369</v>
      </c>
      <c r="AY30" s="73">
        <f t="shared" si="6"/>
        <v>9.6695323299999997E-2</v>
      </c>
      <c r="AZ30" s="73">
        <f t="shared" si="7"/>
        <v>0</v>
      </c>
      <c r="BA30" s="73">
        <f t="shared" si="8"/>
        <v>1.3993205800000005E-2</v>
      </c>
      <c r="BB30" s="73">
        <f t="shared" si="9"/>
        <v>1.5919395999999988E-2</v>
      </c>
      <c r="BC30" s="73">
        <f t="shared" si="13"/>
        <v>1.8738507299999999E-2</v>
      </c>
      <c r="BD30" s="77">
        <f t="shared" si="14"/>
        <v>3.0391122800000003E-2</v>
      </c>
      <c r="BE30" s="74">
        <f>VLOOKUP($AO30,Data!$A$2:$O$8384,BE$23,FALSE)</f>
        <v>1022771200000</v>
      </c>
      <c r="BF30" s="74">
        <f>VLOOKUP($AO30,Data!$A$2:$O$8384,BF$23,FALSE)</f>
        <v>8954968400000</v>
      </c>
      <c r="BG30" s="75">
        <f t="shared" si="10"/>
        <v>109.66998665987728</v>
      </c>
      <c r="BH30" s="63">
        <f t="shared" si="11"/>
        <v>98.851918398518649</v>
      </c>
      <c r="BI30" s="76">
        <f t="shared" si="12"/>
        <v>3</v>
      </c>
      <c r="BJ30" s="63"/>
      <c r="BK30" s="60"/>
      <c r="BL30" s="60"/>
      <c r="BM30" s="60"/>
    </row>
    <row r="31" spans="1:65" ht="21.95" customHeight="1" x14ac:dyDescent="0.25">
      <c r="B31" s="52"/>
      <c r="C31" s="53">
        <f t="shared" ref="C31:C34" si="20">AM41</f>
        <v>41518</v>
      </c>
      <c r="D31" s="54"/>
      <c r="E31" s="55"/>
      <c r="F31" s="56">
        <f t="shared" ref="F31:F34" si="21">AT41</f>
        <v>0.12905467979999999</v>
      </c>
      <c r="G31" s="56"/>
      <c r="H31" s="57"/>
      <c r="I31" s="56">
        <f t="shared" ref="I31:I34" si="22">AQ41</f>
        <v>0.1111404711</v>
      </c>
      <c r="J31" s="56"/>
      <c r="K31" s="57"/>
      <c r="L31" s="56">
        <f t="shared" ref="L31:L34" si="23">AR41</f>
        <v>0.1228120746</v>
      </c>
      <c r="M31" s="58"/>
      <c r="N31" s="56"/>
      <c r="O31" s="56">
        <f t="shared" ref="O31:O34" si="24">AU41</f>
        <v>0.1394186369</v>
      </c>
      <c r="P31" s="54"/>
      <c r="Y31" s="39"/>
      <c r="Z31" s="39"/>
      <c r="AA31" s="39"/>
      <c r="AB31" s="39"/>
      <c r="AC31" s="39"/>
      <c r="AD31" s="39"/>
      <c r="AE31" s="39"/>
      <c r="AF31" s="39"/>
      <c r="AG31" s="39"/>
      <c r="AH31" s="39"/>
      <c r="AI31" s="39"/>
      <c r="AJ31" s="79"/>
      <c r="AK31" s="79"/>
      <c r="AL31" s="80"/>
      <c r="AM31" s="81">
        <v>40695</v>
      </c>
      <c r="AN31" s="79">
        <v>201106</v>
      </c>
      <c r="AO31" s="80" t="str">
        <f t="shared" si="5"/>
        <v>Tier 1 capital ratio201106</v>
      </c>
      <c r="AP31" s="82">
        <f>VLOOKUP($AO31,Data!$A$2:$O$8384,Charts!AP$23,FALSE)</f>
        <v>8.4574299800000002E-2</v>
      </c>
      <c r="AQ31" s="83">
        <f>VLOOKUP($AO31,Data!$A$2:$O$8384,Charts!AQ$23,FALSE)</f>
        <v>9.4036531899999998E-2</v>
      </c>
      <c r="AR31" s="84">
        <f>VLOOKUP($AO31,Data!$A$2:$O$8384,Charts!AR$23,FALSE)</f>
        <v>0.1112108465</v>
      </c>
      <c r="AS31" s="82">
        <f>VLOOKUP($AO31,Data!$A$2:$O$8384,Charts!AS$23,FALSE)</f>
        <v>0.1165461902</v>
      </c>
      <c r="AT31" s="82">
        <f>VLOOKUP($AO31,Data!$A$2:$O$8384,Charts!AT$23,FALSE)</f>
        <v>0.1136342544</v>
      </c>
      <c r="AU31" s="83">
        <f>VLOOKUP($AO31,Data!$A$2:$O$8384,Charts!AU$23,FALSE)</f>
        <v>0.1252357227</v>
      </c>
      <c r="AV31" s="82">
        <f>VLOOKUP($AO31,Data!$A$2:$O$8384,Charts!AV$23,FALSE)</f>
        <v>0.15790708580000001</v>
      </c>
      <c r="AW31" s="82">
        <f>VLOOKUP($AO31,Data!$A$2:$O$8384,Charts!AW$23,FALSE)</f>
        <v>0.1156302521</v>
      </c>
      <c r="AX31" s="82">
        <f>VLOOKUP($AO31,Data!$A$2:$O$8384,Charts!AX$23,FALSE)</f>
        <v>0.1102957919</v>
      </c>
      <c r="AY31" s="82">
        <f t="shared" si="6"/>
        <v>9.4036531899999998E-2</v>
      </c>
      <c r="AZ31" s="82">
        <f t="shared" si="7"/>
        <v>0</v>
      </c>
      <c r="BA31" s="82">
        <f t="shared" si="8"/>
        <v>1.7174314600000004E-2</v>
      </c>
      <c r="BB31" s="82">
        <f t="shared" si="9"/>
        <v>1.4024876199999994E-2</v>
      </c>
      <c r="BC31" s="82">
        <f t="shared" si="13"/>
        <v>9.4622320999999954E-3</v>
      </c>
      <c r="BD31" s="83">
        <f t="shared" si="14"/>
        <v>3.2671363100000017E-2</v>
      </c>
      <c r="BE31" s="85">
        <f>VLOOKUP($AO31,Data!$A$2:$O$8384,BE$23,FALSE)</f>
        <v>1023687000000</v>
      </c>
      <c r="BF31" s="85">
        <f>VLOOKUP($AO31,Data!$A$2:$O$8384,BF$23,FALSE)</f>
        <v>8863577500000</v>
      </c>
      <c r="BG31" s="86">
        <f t="shared" si="10"/>
        <v>109.76818630979224</v>
      </c>
      <c r="BH31" s="80">
        <f t="shared" si="11"/>
        <v>97.843074437755234</v>
      </c>
      <c r="BI31" s="87">
        <f t="shared" si="12"/>
        <v>6</v>
      </c>
      <c r="BJ31" s="80"/>
      <c r="BK31" s="39"/>
      <c r="BL31" s="39"/>
      <c r="BM31" s="39"/>
    </row>
    <row r="32" spans="1:65" ht="21.95" customHeight="1" x14ac:dyDescent="0.25">
      <c r="B32" s="52"/>
      <c r="C32" s="53">
        <f t="shared" si="20"/>
        <v>41609</v>
      </c>
      <c r="D32" s="54"/>
      <c r="E32" s="55"/>
      <c r="F32" s="56">
        <f t="shared" si="21"/>
        <v>0.13052782430000001</v>
      </c>
      <c r="G32" s="56"/>
      <c r="H32" s="57"/>
      <c r="I32" s="56">
        <f t="shared" si="22"/>
        <v>0.1136432287</v>
      </c>
      <c r="J32" s="56"/>
      <c r="K32" s="57"/>
      <c r="L32" s="56">
        <f t="shared" si="23"/>
        <v>0.1275463567</v>
      </c>
      <c r="M32" s="58"/>
      <c r="N32" s="56"/>
      <c r="O32" s="56">
        <f t="shared" si="24"/>
        <v>0.14820042420000001</v>
      </c>
      <c r="P32" s="54"/>
      <c r="Y32" s="39"/>
      <c r="Z32" s="39"/>
      <c r="AA32" s="39"/>
      <c r="AB32" s="39"/>
      <c r="AC32" s="39"/>
      <c r="AD32" s="39"/>
      <c r="AE32" s="39"/>
      <c r="AF32" s="39"/>
      <c r="AG32" s="39"/>
      <c r="AH32" s="39"/>
      <c r="AI32" s="39"/>
      <c r="AJ32" s="79"/>
      <c r="AK32" s="79"/>
      <c r="AL32" s="80"/>
      <c r="AM32" s="81">
        <v>40787</v>
      </c>
      <c r="AN32" s="79">
        <v>201109</v>
      </c>
      <c r="AO32" s="80" t="str">
        <f t="shared" si="5"/>
        <v>Tier 1 capital ratio201109</v>
      </c>
      <c r="AP32" s="82">
        <f>VLOOKUP($AO32,Data!$A$2:$O$8384,Charts!AP$23,FALSE)</f>
        <v>7.9425395999999995E-2</v>
      </c>
      <c r="AQ32" s="83">
        <f>VLOOKUP($AO32,Data!$A$2:$O$8384,Charts!AQ$23,FALSE)</f>
        <v>9.6246464599999998E-2</v>
      </c>
      <c r="AR32" s="84">
        <f>VLOOKUP($AO32,Data!$A$2:$O$8384,Charts!AR$23,FALSE)</f>
        <v>0.11046181400000001</v>
      </c>
      <c r="AS32" s="82">
        <f>VLOOKUP($AO32,Data!$A$2:$O$8384,Charts!AS$23,FALSE)</f>
        <v>0.116796234</v>
      </c>
      <c r="AT32" s="82">
        <f>VLOOKUP($AO32,Data!$A$2:$O$8384,Charts!AT$23,FALSE)</f>
        <v>0.1141669639</v>
      </c>
      <c r="AU32" s="83">
        <f>VLOOKUP($AO32,Data!$A$2:$O$8384,Charts!AU$23,FALSE)</f>
        <v>0.12818117670000001</v>
      </c>
      <c r="AV32" s="82">
        <f>VLOOKUP($AO32,Data!$A$2:$O$8384,Charts!AV$23,FALSE)</f>
        <v>0.16039914659999999</v>
      </c>
      <c r="AW32" s="82">
        <f>VLOOKUP($AO32,Data!$A$2:$O$8384,Charts!AW$23,FALSE)</f>
        <v>0.1142270126</v>
      </c>
      <c r="AX32" s="82">
        <f>VLOOKUP($AO32,Data!$A$2:$O$8384,Charts!AX$23,FALSE)</f>
        <v>0.11038618629999999</v>
      </c>
      <c r="AY32" s="82">
        <f t="shared" si="6"/>
        <v>9.6246464599999998E-2</v>
      </c>
      <c r="AZ32" s="82">
        <f t="shared" si="7"/>
        <v>0</v>
      </c>
      <c r="BA32" s="82">
        <f t="shared" si="8"/>
        <v>1.4215349400000007E-2</v>
      </c>
      <c r="BB32" s="82">
        <f t="shared" si="9"/>
        <v>1.7719362700000005E-2</v>
      </c>
      <c r="BC32" s="82">
        <f t="shared" si="13"/>
        <v>1.6821068600000003E-2</v>
      </c>
      <c r="BD32" s="83">
        <f t="shared" si="14"/>
        <v>3.2217969899999976E-2</v>
      </c>
      <c r="BE32" s="85">
        <f>VLOOKUP($AO32,Data!$A$2:$O$8384,BE$23,FALSE)</f>
        <v>1048361900000</v>
      </c>
      <c r="BF32" s="85">
        <f>VLOOKUP($AO32,Data!$A$2:$O$8384,BF$23,FALSE)</f>
        <v>9024727100000</v>
      </c>
      <c r="BG32" s="86">
        <f t="shared" si="10"/>
        <v>112.41403315592342</v>
      </c>
      <c r="BH32" s="80">
        <f t="shared" si="11"/>
        <v>99.621969281108775</v>
      </c>
      <c r="BI32" s="87">
        <f t="shared" si="12"/>
        <v>9</v>
      </c>
      <c r="BJ32" s="80"/>
      <c r="BK32" s="39"/>
      <c r="BL32" s="39"/>
      <c r="BM32" s="39"/>
    </row>
    <row r="33" spans="2:65" ht="21.95" customHeight="1" x14ac:dyDescent="0.25">
      <c r="B33" s="35"/>
      <c r="C33" s="53">
        <f t="shared" si="20"/>
        <v>41699</v>
      </c>
      <c r="D33" s="54"/>
      <c r="E33" s="55"/>
      <c r="F33" s="56">
        <f t="shared" si="21"/>
        <v>0.1233167523</v>
      </c>
      <c r="G33" s="56"/>
      <c r="H33" s="57"/>
      <c r="I33" s="56">
        <f t="shared" si="22"/>
        <v>0.1120077007</v>
      </c>
      <c r="J33" s="56"/>
      <c r="K33" s="57"/>
      <c r="L33" s="56">
        <f t="shared" si="23"/>
        <v>0.122883826</v>
      </c>
      <c r="M33" s="58"/>
      <c r="N33" s="56"/>
      <c r="O33" s="56">
        <f t="shared" si="24"/>
        <v>0.15097942219999999</v>
      </c>
      <c r="P33" s="125"/>
      <c r="Y33" s="39"/>
      <c r="Z33" s="39"/>
      <c r="AA33" s="39"/>
      <c r="AB33" s="39"/>
      <c r="AC33" s="39"/>
      <c r="AD33" s="39"/>
      <c r="AE33" s="39"/>
      <c r="AF33" s="39"/>
      <c r="AG33" s="39"/>
      <c r="AH33" s="39"/>
      <c r="AI33" s="39"/>
      <c r="AJ33" s="79"/>
      <c r="AK33" s="79"/>
      <c r="AL33" s="80"/>
      <c r="AM33" s="81">
        <v>40878</v>
      </c>
      <c r="AN33" s="79">
        <v>201112</v>
      </c>
      <c r="AO33" s="80" t="str">
        <f t="shared" si="5"/>
        <v>Tier 1 capital ratio201112</v>
      </c>
      <c r="AP33" s="82">
        <f>VLOOKUP($AO33,Data!$A$2:$O$8384,Charts!AP$23,FALSE)</f>
        <v>4.7434780000000002E-4</v>
      </c>
      <c r="AQ33" s="83">
        <f>VLOOKUP($AO33,Data!$A$2:$O$8384,Charts!AQ$23,FALSE)</f>
        <v>9.3808225699999997E-2</v>
      </c>
      <c r="AR33" s="84">
        <f>VLOOKUP($AO33,Data!$A$2:$O$8384,Charts!AR$23,FALSE)</f>
        <v>0.1089789766</v>
      </c>
      <c r="AS33" s="82">
        <f>VLOOKUP($AO33,Data!$A$2:$O$8384,Charts!AS$23,FALSE)</f>
        <v>0.10555040559999999</v>
      </c>
      <c r="AT33" s="82">
        <f>VLOOKUP($AO33,Data!$A$2:$O$8384,Charts!AT$23,FALSE)</f>
        <v>0.1112969184</v>
      </c>
      <c r="AU33" s="83">
        <f>VLOOKUP($AO33,Data!$A$2:$O$8384,Charts!AU$23,FALSE)</f>
        <v>0.12804544200000001</v>
      </c>
      <c r="AV33" s="82">
        <f>VLOOKUP($AO33,Data!$A$2:$O$8384,Charts!AV$23,FALSE)</f>
        <v>0.16006517510000001</v>
      </c>
      <c r="AW33" s="82">
        <f>VLOOKUP($AO33,Data!$A$2:$O$8384,Charts!AW$23,FALSE)</f>
        <v>0.1106947747</v>
      </c>
      <c r="AX33" s="82">
        <f>VLOOKUP($AO33,Data!$A$2:$O$8384,Charts!AX$23,FALSE)</f>
        <v>0.1047670183</v>
      </c>
      <c r="AY33" s="82">
        <f t="shared" si="6"/>
        <v>9.3808225699999997E-2</v>
      </c>
      <c r="AZ33" s="82">
        <f t="shared" si="7"/>
        <v>0</v>
      </c>
      <c r="BA33" s="82">
        <f t="shared" si="8"/>
        <v>1.5170750900000002E-2</v>
      </c>
      <c r="BB33" s="82">
        <f t="shared" si="9"/>
        <v>1.906646540000001E-2</v>
      </c>
      <c r="BC33" s="82">
        <f t="shared" si="13"/>
        <v>9.3333877900000001E-2</v>
      </c>
      <c r="BD33" s="83">
        <f t="shared" si="14"/>
        <v>3.2019733100000003E-2</v>
      </c>
      <c r="BE33" s="85">
        <f>VLOOKUP($AO33,Data!$A$2:$O$8384,BE$23,FALSE)</f>
        <v>1043561500000</v>
      </c>
      <c r="BF33" s="85">
        <f>VLOOKUP($AO33,Data!$A$2:$O$8384,BF$23,FALSE)</f>
        <v>9205574900000</v>
      </c>
      <c r="BG33" s="86">
        <f t="shared" si="10"/>
        <v>111.89929456731038</v>
      </c>
      <c r="BH33" s="80">
        <f t="shared" si="11"/>
        <v>101.6183082037734</v>
      </c>
      <c r="BI33" s="87">
        <f t="shared" si="12"/>
        <v>12</v>
      </c>
      <c r="BJ33" s="80"/>
      <c r="BK33" s="39"/>
      <c r="BL33" s="39"/>
      <c r="BM33" s="39"/>
    </row>
    <row r="34" spans="2:65" ht="21.95" customHeight="1" x14ac:dyDescent="0.25">
      <c r="B34" s="35"/>
      <c r="C34" s="53">
        <f t="shared" si="20"/>
        <v>41791</v>
      </c>
      <c r="D34" s="54"/>
      <c r="E34" s="55"/>
      <c r="F34" s="56">
        <f t="shared" si="21"/>
        <v>0.12912442369999999</v>
      </c>
      <c r="G34" s="56"/>
      <c r="H34" s="57"/>
      <c r="I34" s="56">
        <f t="shared" si="22"/>
        <v>0.11665282709999999</v>
      </c>
      <c r="J34" s="56"/>
      <c r="K34" s="57"/>
      <c r="L34" s="56">
        <f t="shared" si="23"/>
        <v>0.13282180569999999</v>
      </c>
      <c r="M34" s="58"/>
      <c r="N34" s="56"/>
      <c r="O34" s="56">
        <f t="shared" si="24"/>
        <v>0.15258423439999999</v>
      </c>
      <c r="P34" s="125"/>
      <c r="Y34" s="39"/>
      <c r="Z34" s="39"/>
      <c r="AA34" s="39"/>
      <c r="AB34" s="39"/>
      <c r="AC34" s="39"/>
      <c r="AD34" s="39"/>
      <c r="AE34" s="39"/>
      <c r="AF34" s="39"/>
      <c r="AG34" s="39"/>
      <c r="AH34" s="39"/>
      <c r="AI34" s="39"/>
      <c r="AJ34" s="79"/>
      <c r="AK34" s="79"/>
      <c r="AL34" s="80"/>
      <c r="AM34" s="81"/>
      <c r="AN34" s="79"/>
      <c r="AO34" s="80"/>
      <c r="AP34" s="82"/>
      <c r="AQ34" s="83"/>
      <c r="AR34" s="84"/>
      <c r="AS34" s="82"/>
      <c r="AT34" s="82"/>
      <c r="AU34" s="83"/>
      <c r="AV34" s="82"/>
      <c r="AW34" s="82"/>
      <c r="AX34" s="82"/>
      <c r="AY34" s="82"/>
      <c r="AZ34" s="82"/>
      <c r="BA34" s="82"/>
      <c r="BB34" s="82"/>
      <c r="BC34" s="82"/>
      <c r="BD34" s="83"/>
      <c r="BE34" s="85"/>
      <c r="BF34" s="85"/>
      <c r="BG34" s="86"/>
      <c r="BH34" s="80"/>
      <c r="BI34" s="87"/>
      <c r="BJ34" s="80"/>
      <c r="BK34" s="39"/>
      <c r="BL34" s="39"/>
      <c r="BM34" s="39"/>
    </row>
    <row r="35" spans="2:65" ht="21.95" customHeight="1" x14ac:dyDescent="0.25">
      <c r="B35" s="35"/>
      <c r="C35" s="53">
        <f t="shared" ref="C35" si="25">AM45</f>
        <v>41883</v>
      </c>
      <c r="D35" s="54"/>
      <c r="E35" s="55"/>
      <c r="F35" s="56">
        <f t="shared" ref="F35" si="26">AT45</f>
        <v>0.1324618934</v>
      </c>
      <c r="G35" s="56"/>
      <c r="H35" s="57"/>
      <c r="I35" s="56">
        <f t="shared" ref="I35" si="27">AQ45</f>
        <v>0.11824549769999999</v>
      </c>
      <c r="J35" s="56"/>
      <c r="K35" s="57"/>
      <c r="L35" s="56">
        <f t="shared" ref="L35" si="28">AR45</f>
        <v>0.13500721039999999</v>
      </c>
      <c r="M35" s="58"/>
      <c r="N35" s="56"/>
      <c r="O35" s="56">
        <f t="shared" ref="O35" si="29">AU45</f>
        <v>0.1571236573</v>
      </c>
      <c r="P35" s="125"/>
      <c r="Y35" s="39"/>
      <c r="Z35" s="39"/>
      <c r="AA35" s="39"/>
      <c r="AB35" s="39"/>
      <c r="AC35" s="39"/>
      <c r="AD35" s="39"/>
      <c r="AE35" s="39"/>
      <c r="AF35" s="39"/>
      <c r="AG35" s="39"/>
      <c r="AH35" s="39"/>
      <c r="AI35" s="39"/>
      <c r="AJ35" s="79"/>
      <c r="AK35" s="79"/>
      <c r="AL35" s="80"/>
      <c r="AM35" s="81">
        <v>40969</v>
      </c>
      <c r="AN35" s="79">
        <v>201203</v>
      </c>
      <c r="AO35" s="80" t="str">
        <f t="shared" si="5"/>
        <v>Tier 1 capital ratio201203</v>
      </c>
      <c r="AP35" s="82">
        <f>VLOOKUP($AO35,Data!$A$2:$O$8384,Charts!AP$23,FALSE)</f>
        <v>-1.0084782E-2</v>
      </c>
      <c r="AQ35" s="83">
        <f>VLOOKUP($AO35,Data!$A$2:$O$8384,Charts!AQ$23,FALSE)</f>
        <v>9.7580487100000002E-2</v>
      </c>
      <c r="AR35" s="84">
        <f>VLOOKUP($AO35,Data!$A$2:$O$8384,Charts!AR$23,FALSE)</f>
        <v>0.1138982573</v>
      </c>
      <c r="AS35" s="82">
        <f>VLOOKUP($AO35,Data!$A$2:$O$8384,Charts!AS$23,FALSE)</f>
        <v>0.1090105257</v>
      </c>
      <c r="AT35" s="82">
        <f>VLOOKUP($AO35,Data!$A$2:$O$8384,Charts!AT$23,FALSE)</f>
        <v>0.1159367776</v>
      </c>
      <c r="AU35" s="83">
        <f>VLOOKUP($AO35,Data!$A$2:$O$8384,Charts!AU$23,FALSE)</f>
        <v>0.1296424856</v>
      </c>
      <c r="AV35" s="82">
        <f>VLOOKUP($AO35,Data!$A$2:$O$8384,Charts!AV$23,FALSE)</f>
        <v>0.16036191159999999</v>
      </c>
      <c r="AW35" s="82">
        <f>VLOOKUP($AO35,Data!$A$2:$O$8384,Charts!AW$23,FALSE)</f>
        <v>0.12173728039999999</v>
      </c>
      <c r="AX35" s="82">
        <f>VLOOKUP($AO35,Data!$A$2:$O$8384,Charts!AX$23,FALSE)</f>
        <v>0.1131351105</v>
      </c>
      <c r="AY35" s="82">
        <f t="shared" si="6"/>
        <v>9.7580487100000002E-2</v>
      </c>
      <c r="AZ35" s="82">
        <f t="shared" si="7"/>
        <v>0</v>
      </c>
      <c r="BA35" s="82">
        <f t="shared" si="8"/>
        <v>1.6317770199999998E-2</v>
      </c>
      <c r="BB35" s="82">
        <f t="shared" si="9"/>
        <v>1.5744228299999996E-2</v>
      </c>
      <c r="BC35" s="82">
        <f t="shared" si="13"/>
        <v>0.1076652691</v>
      </c>
      <c r="BD35" s="83">
        <f t="shared" si="14"/>
        <v>3.0719425999999994E-2</v>
      </c>
      <c r="BE35" s="85">
        <f>VLOOKUP($AO35,Data!$A$2:$O$8384,BE$23,FALSE)</f>
        <v>1053882800000</v>
      </c>
      <c r="BF35" s="85">
        <f>VLOOKUP($AO35,Data!$A$2:$O$8384,BF$23,FALSE)</f>
        <v>8989134500000</v>
      </c>
      <c r="BG35" s="86">
        <f t="shared" si="10"/>
        <v>113.00602971326737</v>
      </c>
      <c r="BH35" s="80">
        <f t="shared" si="11"/>
        <v>99.229070430590099</v>
      </c>
      <c r="BI35" s="87">
        <f t="shared" si="12"/>
        <v>3</v>
      </c>
      <c r="BJ35" s="80"/>
      <c r="BK35" s="39"/>
      <c r="BL35" s="39"/>
      <c r="BM35" s="39"/>
    </row>
    <row r="36" spans="2:65" ht="21.95" customHeight="1" x14ac:dyDescent="0.25">
      <c r="B36" s="35"/>
      <c r="C36" s="53">
        <f t="shared" ref="C36:C37" si="30">AM46</f>
        <v>41974</v>
      </c>
      <c r="D36" s="54"/>
      <c r="E36" s="55"/>
      <c r="F36" s="56">
        <f t="shared" ref="F36:F37" si="31">AT46</f>
        <v>0.1328884514</v>
      </c>
      <c r="G36" s="56"/>
      <c r="H36" s="57"/>
      <c r="I36" s="56">
        <f t="shared" ref="I36:I37" si="32">AQ46</f>
        <v>0.1170873997</v>
      </c>
      <c r="J36" s="56"/>
      <c r="K36" s="57"/>
      <c r="L36" s="56">
        <f t="shared" ref="L36:L37" si="33">AR46</f>
        <v>0.1348528779</v>
      </c>
      <c r="M36" s="58"/>
      <c r="N36" s="56"/>
      <c r="O36" s="56">
        <f t="shared" ref="O36:O37" si="34">AU46</f>
        <v>0.15987738539999999</v>
      </c>
      <c r="P36" s="125"/>
      <c r="Y36" s="39"/>
      <c r="Z36" s="39"/>
      <c r="AA36" s="39"/>
      <c r="AB36" s="39"/>
      <c r="AC36" s="39"/>
      <c r="AD36" s="39"/>
      <c r="AE36" s="39"/>
      <c r="AF36" s="39"/>
      <c r="AG36" s="39"/>
      <c r="AH36" s="39"/>
      <c r="AI36" s="39"/>
      <c r="AJ36" s="79"/>
      <c r="AK36" s="79"/>
      <c r="AL36" s="80"/>
      <c r="AM36" s="81">
        <v>41061</v>
      </c>
      <c r="AN36" s="79">
        <v>201206</v>
      </c>
      <c r="AO36" s="80" t="str">
        <f t="shared" si="5"/>
        <v>Tier 1 capital ratio201206</v>
      </c>
      <c r="AP36" s="82">
        <f>VLOOKUP($AO36,Data!$A$2:$O$8384,Charts!AP$23,FALSE)</f>
        <v>6.3878029599999997E-2</v>
      </c>
      <c r="AQ36" s="83">
        <f>VLOOKUP($AO36,Data!$A$2:$O$8384,Charts!AQ$23,FALSE)</f>
        <v>0.1044111683</v>
      </c>
      <c r="AR36" s="84">
        <f>VLOOKUP($AO36,Data!$A$2:$O$8384,Charts!AR$23,FALSE)</f>
        <v>0.1166854135</v>
      </c>
      <c r="AS36" s="82">
        <f>VLOOKUP($AO36,Data!$A$2:$O$8384,Charts!AS$23,FALSE)</f>
        <v>0.1180604494</v>
      </c>
      <c r="AT36" s="82">
        <f>VLOOKUP($AO36,Data!$A$2:$O$8384,Charts!AT$23,FALSE)</f>
        <v>0.1198839523</v>
      </c>
      <c r="AU36" s="83">
        <f>VLOOKUP($AO36,Data!$A$2:$O$8384,Charts!AU$23,FALSE)</f>
        <v>0.13292062120000001</v>
      </c>
      <c r="AV36" s="82">
        <f>VLOOKUP($AO36,Data!$A$2:$O$8384,Charts!AV$23,FALSE)</f>
        <v>0.1616984877</v>
      </c>
      <c r="AW36" s="82">
        <f>VLOOKUP($AO36,Data!$A$2:$O$8384,Charts!AW$23,FALSE)</f>
        <v>0.12672700719999999</v>
      </c>
      <c r="AX36" s="82">
        <f>VLOOKUP($AO36,Data!$A$2:$O$8384,Charts!AX$23,FALSE)</f>
        <v>0.1144071034</v>
      </c>
      <c r="AY36" s="82">
        <f t="shared" si="6"/>
        <v>0.1044111683</v>
      </c>
      <c r="AZ36" s="82">
        <f t="shared" si="7"/>
        <v>0</v>
      </c>
      <c r="BA36" s="82">
        <f t="shared" si="8"/>
        <v>1.2274245200000006E-2</v>
      </c>
      <c r="BB36" s="82">
        <f t="shared" si="9"/>
        <v>1.6235207700000004E-2</v>
      </c>
      <c r="BC36" s="82">
        <f t="shared" si="13"/>
        <v>4.0533138699999999E-2</v>
      </c>
      <c r="BD36" s="83">
        <f t="shared" si="14"/>
        <v>2.8777866499999999E-2</v>
      </c>
      <c r="BE36" s="85">
        <f>VLOOKUP($AO36,Data!$A$2:$O$8384,BE$23,FALSE)</f>
        <v>1097473300000</v>
      </c>
      <c r="BF36" s="85">
        <f>VLOOKUP($AO36,Data!$A$2:$O$8384,BF$23,FALSE)</f>
        <v>8955462400000</v>
      </c>
      <c r="BG36" s="86">
        <f t="shared" si="10"/>
        <v>117.68016362855298</v>
      </c>
      <c r="BH36" s="80">
        <f t="shared" si="11"/>
        <v>98.857371555415199</v>
      </c>
      <c r="BI36" s="87">
        <f t="shared" si="12"/>
        <v>6</v>
      </c>
      <c r="BJ36" s="80"/>
      <c r="BK36" s="39"/>
      <c r="BL36" s="39"/>
      <c r="BM36" s="39"/>
    </row>
    <row r="37" spans="2:65" ht="21.95" customHeight="1" x14ac:dyDescent="0.25">
      <c r="B37" s="126"/>
      <c r="C37" s="127">
        <f t="shared" si="30"/>
        <v>42064</v>
      </c>
      <c r="D37" s="132"/>
      <c r="E37" s="133"/>
      <c r="F37" s="128">
        <f t="shared" si="31"/>
        <v>0.13175814129999999</v>
      </c>
      <c r="G37" s="128"/>
      <c r="H37" s="129"/>
      <c r="I37" s="128">
        <f t="shared" si="32"/>
        <v>0.11600978770000001</v>
      </c>
      <c r="J37" s="128"/>
      <c r="K37" s="129"/>
      <c r="L37" s="128">
        <f t="shared" si="33"/>
        <v>0.13220275300000001</v>
      </c>
      <c r="M37" s="130"/>
      <c r="N37" s="128"/>
      <c r="O37" s="128">
        <f t="shared" si="34"/>
        <v>0.1516684106</v>
      </c>
      <c r="P37" s="131"/>
      <c r="Y37" s="39"/>
      <c r="Z37" s="39"/>
      <c r="AA37" s="39"/>
      <c r="AB37" s="39"/>
      <c r="AC37" s="39"/>
      <c r="AD37" s="39"/>
      <c r="AE37" s="39"/>
      <c r="AF37" s="39"/>
      <c r="AG37" s="39"/>
      <c r="AH37" s="39"/>
      <c r="AI37" s="39"/>
      <c r="AJ37" s="79"/>
      <c r="AK37" s="79"/>
      <c r="AL37" s="80"/>
      <c r="AM37" s="81">
        <v>41153</v>
      </c>
      <c r="AN37" s="79">
        <v>201209</v>
      </c>
      <c r="AO37" s="80" t="str">
        <f>CONCATENATE($AO$21,AN37)</f>
        <v>Tier 1 capital ratio201209</v>
      </c>
      <c r="AP37" s="82">
        <f>VLOOKUP($AO37,Data!$A$2:$O$8384,Charts!AP$23,FALSE)</f>
        <v>5.3895855600000001E-2</v>
      </c>
      <c r="AQ37" s="83">
        <f>VLOOKUP($AO37,Data!$A$2:$O$8384,Charts!AQ$23,FALSE)</f>
        <v>0.1033956689</v>
      </c>
      <c r="AR37" s="84">
        <f>VLOOKUP($AO37,Data!$A$2:$O$8384,Charts!AR$23,FALSE)</f>
        <v>0.1170177637</v>
      </c>
      <c r="AS37" s="82">
        <f>VLOOKUP($AO37,Data!$A$2:$O$8384,Charts!AS$23,FALSE)</f>
        <v>0.1190017944</v>
      </c>
      <c r="AT37" s="82">
        <f>VLOOKUP($AO37,Data!$A$2:$O$8384,Charts!AT$23,FALSE)</f>
        <v>0.122546508</v>
      </c>
      <c r="AU37" s="83">
        <f>VLOOKUP($AO37,Data!$A$2:$O$8384,Charts!AU$23,FALSE)</f>
        <v>0.13368679820000001</v>
      </c>
      <c r="AV37" s="82">
        <f>VLOOKUP($AO37,Data!$A$2:$O$8384,Charts!AV$23,FALSE)</f>
        <v>0.15946361009999999</v>
      </c>
      <c r="AW37" s="82">
        <f>VLOOKUP($AO37,Data!$A$2:$O$8384,Charts!AW$23,FALSE)</f>
        <v>0.12739130430000001</v>
      </c>
      <c r="AX37" s="82">
        <f>VLOOKUP($AO37,Data!$A$2:$O$8384,Charts!AX$23,FALSE)</f>
        <v>0.11446238760000001</v>
      </c>
      <c r="AY37" s="82">
        <f>IF(AQ37&lt;0,0,AQ37)</f>
        <v>0.1033956689</v>
      </c>
      <c r="AZ37" s="82">
        <f>IF(AQ37&lt;0,AQ37,0)</f>
        <v>0</v>
      </c>
      <c r="BA37" s="82">
        <f>AR37-AY37</f>
        <v>1.3622094799999998E-2</v>
      </c>
      <c r="BB37" s="82">
        <f>AU37-AR37</f>
        <v>1.6669034500000013E-2</v>
      </c>
      <c r="BC37" s="82">
        <f>AQ37-AP37</f>
        <v>4.9499813300000001E-2</v>
      </c>
      <c r="BD37" s="83">
        <f>AV37-AU37</f>
        <v>2.5776811899999974E-2</v>
      </c>
      <c r="BE37" s="85">
        <f>VLOOKUP($AO37,Data!$A$2:$O$8384,BE$23,FALSE)</f>
        <v>1110929100000</v>
      </c>
      <c r="BF37" s="85">
        <f>VLOOKUP($AO37,Data!$A$2:$O$8384,BF$23,FALSE)</f>
        <v>8877183200000</v>
      </c>
      <c r="BG37" s="86">
        <f>IF($AP$21=0,BE37/BE$25*100,(100*(BE37*12/$BI37)/BE$25))</f>
        <v>119.12300578767712</v>
      </c>
      <c r="BH37" s="80">
        <f>IF($AQ$21=0,BF37/BF$25*100,100*((BF37*12/$BI37)/BF$25))</f>
        <v>97.993264755138682</v>
      </c>
      <c r="BI37" s="87">
        <f>MONTH(AM37)</f>
        <v>9</v>
      </c>
      <c r="BJ37" s="80"/>
      <c r="BK37" s="39"/>
      <c r="BL37" s="39"/>
      <c r="BM37" s="39"/>
    </row>
    <row r="38" spans="2:65" x14ac:dyDescent="0.25">
      <c r="Y38" s="39"/>
      <c r="Z38" s="39"/>
      <c r="AA38" s="39"/>
      <c r="AB38" s="39"/>
      <c r="AC38" s="39"/>
      <c r="AD38" s="39"/>
      <c r="AE38" s="39"/>
      <c r="AF38" s="39"/>
      <c r="AG38" s="39"/>
      <c r="AH38" s="39"/>
      <c r="AI38" s="39"/>
      <c r="AJ38" s="79"/>
      <c r="AK38" s="79"/>
      <c r="AL38" s="80"/>
      <c r="AM38" s="81">
        <v>41244</v>
      </c>
      <c r="AN38" s="79">
        <v>201212</v>
      </c>
      <c r="AO38" s="80" t="str">
        <f>CONCATENATE($AO$21,AN38)</f>
        <v>Tier 1 capital ratio201212</v>
      </c>
      <c r="AP38" s="82">
        <f>VLOOKUP($AO38,Data!$A$2:$O$8384,Charts!AP$23,FALSE)</f>
        <v>5.2467951899999997E-2</v>
      </c>
      <c r="AQ38" s="83">
        <f>VLOOKUP($AO38,Data!$A$2:$O$8384,Charts!AQ$23,FALSE)</f>
        <v>0.1052808368</v>
      </c>
      <c r="AR38" s="84">
        <f>VLOOKUP($AO38,Data!$A$2:$O$8384,Charts!AR$23,FALSE)</f>
        <v>0.11674203599999999</v>
      </c>
      <c r="AS38" s="82">
        <f>VLOOKUP($AO38,Data!$A$2:$O$8384,Charts!AS$23,FALSE)</f>
        <v>0.1215018219</v>
      </c>
      <c r="AT38" s="82">
        <f>VLOOKUP($AO38,Data!$A$2:$O$8384,Charts!AT$23,FALSE)</f>
        <v>0.1246826414</v>
      </c>
      <c r="AU38" s="83">
        <f>VLOOKUP($AO38,Data!$A$2:$O$8384,Charts!AU$23,FALSE)</f>
        <v>0.13504622760000001</v>
      </c>
      <c r="AV38" s="82">
        <f>VLOOKUP($AO38,Data!$A$2:$O$8384,Charts!AV$23,FALSE)</f>
        <v>0.17405364819999999</v>
      </c>
      <c r="AW38" s="82">
        <f>VLOOKUP($AO38,Data!$A$2:$O$8384,Charts!AW$23,FALSE)</f>
        <v>0.1261482464</v>
      </c>
      <c r="AX38" s="82">
        <f>VLOOKUP($AO38,Data!$A$2:$O$8384,Charts!AX$23,FALSE)</f>
        <v>0.1117954248</v>
      </c>
      <c r="AY38" s="82">
        <f>IF(AQ38&lt;0,0,AQ38)</f>
        <v>0.1052808368</v>
      </c>
      <c r="AZ38" s="82">
        <f>IF(AQ38&lt;0,AQ38,0)</f>
        <v>0</v>
      </c>
      <c r="BA38" s="82">
        <f>AR38-AY38</f>
        <v>1.1461199199999994E-2</v>
      </c>
      <c r="BB38" s="82">
        <f>AU38-AR38</f>
        <v>1.8304191600000019E-2</v>
      </c>
      <c r="BC38" s="82">
        <f>AQ38-AP38</f>
        <v>5.2812884900000003E-2</v>
      </c>
      <c r="BD38" s="83">
        <f>AV38-AU38</f>
        <v>3.9007420599999981E-2</v>
      </c>
      <c r="BE38" s="85">
        <f>VLOOKUP($AO38,Data!$A$2:$O$8384,BE$23,FALSE)</f>
        <v>1098078400000</v>
      </c>
      <c r="BF38" s="85">
        <f>VLOOKUP($AO38,Data!$A$2:$O$8384,BF$23,FALSE)</f>
        <v>8646174200000</v>
      </c>
      <c r="BG38" s="86">
        <f>IF($AP$21=0,BE38/BE$25*100,(100*(BE38*12/$BI38)/BE$25))</f>
        <v>117.74504745489449</v>
      </c>
      <c r="BH38" s="80">
        <f>IF($AQ$21=0,BF38/BF$25*100,100*((BF38*12/$BI38)/BF$25))</f>
        <v>95.443207424135323</v>
      </c>
      <c r="BI38" s="87">
        <f>MONTH(AM38)</f>
        <v>12</v>
      </c>
      <c r="BJ38" s="80"/>
      <c r="BK38" s="39"/>
      <c r="BL38" s="39"/>
      <c r="BM38" s="39"/>
    </row>
    <row r="39" spans="2:65" x14ac:dyDescent="0.25">
      <c r="Y39" s="39"/>
      <c r="Z39" s="39"/>
      <c r="AA39" s="39"/>
      <c r="AB39" s="39"/>
      <c r="AC39" s="39"/>
      <c r="AD39" s="39"/>
      <c r="AE39" s="39"/>
      <c r="AF39" s="39"/>
      <c r="AG39" s="39"/>
      <c r="AH39" s="39"/>
      <c r="AI39" s="39"/>
      <c r="AJ39" s="79"/>
      <c r="AK39" s="79"/>
      <c r="AL39" s="80"/>
      <c r="AM39" s="81">
        <v>41334</v>
      </c>
      <c r="AN39" s="79">
        <v>201303</v>
      </c>
      <c r="AO39" s="80" t="str">
        <f>CONCATENATE($AO$21,AN39)</f>
        <v>Tier 1 capital ratio201303</v>
      </c>
      <c r="AP39" s="82">
        <f>VLOOKUP($AO39,Data!$A$2:$O$8384,Charts!AP$23,FALSE)</f>
        <v>8.8805440400000005E-2</v>
      </c>
      <c r="AQ39" s="83">
        <f>VLOOKUP($AO39,Data!$A$2:$O$8384,Charts!AQ$23,FALSE)</f>
        <v>0.10764553690000001</v>
      </c>
      <c r="AR39" s="84">
        <f>VLOOKUP($AO39,Data!$A$2:$O$8384,Charts!AR$23,FALSE)</f>
        <v>0.11600515779999999</v>
      </c>
      <c r="AS39" s="82">
        <f>VLOOKUP($AO39,Data!$A$2:$O$8384,Charts!AS$23,FALSE)</f>
        <v>0.12507918970000001</v>
      </c>
      <c r="AT39" s="82">
        <f>VLOOKUP($AO39,Data!$A$2:$O$8384,Charts!AT$23,FALSE)</f>
        <v>0.1235579119</v>
      </c>
      <c r="AU39" s="83">
        <f>VLOOKUP($AO39,Data!$A$2:$O$8384,Charts!AU$23,FALSE)</f>
        <v>0.13446558080000001</v>
      </c>
      <c r="AV39" s="82">
        <f>VLOOKUP($AO39,Data!$A$2:$O$8384,Charts!AV$23,FALSE)</f>
        <v>0.16739815829999999</v>
      </c>
      <c r="AW39" s="82">
        <f>VLOOKUP($AO39,Data!$A$2:$O$8384,Charts!AW$23,FALSE)</f>
        <v>0.1253799713</v>
      </c>
      <c r="AX39" s="82">
        <f>VLOOKUP($AO39,Data!$A$2:$O$8384,Charts!AX$23,FALSE)</f>
        <v>0.11499551049999999</v>
      </c>
      <c r="AY39" s="82">
        <f>IF(AQ39&lt;0,0,AQ39)</f>
        <v>0.10764553690000001</v>
      </c>
      <c r="AZ39" s="82">
        <f>IF(AQ39&lt;0,AQ39,0)</f>
        <v>0</v>
      </c>
      <c r="BA39" s="82">
        <f>AR39-AY39</f>
        <v>8.3596208999999894E-3</v>
      </c>
      <c r="BB39" s="82">
        <f>AU39-AR39</f>
        <v>1.8460423000000017E-2</v>
      </c>
      <c r="BC39" s="82">
        <f>AQ39-AP39</f>
        <v>1.88400965E-2</v>
      </c>
      <c r="BD39" s="83">
        <f>AV39-AU39</f>
        <v>3.2932577499999977E-2</v>
      </c>
      <c r="BE39" s="85">
        <f>VLOOKUP($AO39,Data!$A$2:$O$8384,BE$23,FALSE)</f>
        <v>1093663900000</v>
      </c>
      <c r="BF39" s="85">
        <f>VLOOKUP($AO39,Data!$A$2:$O$8384,BF$23,FALSE)</f>
        <v>8651192600000</v>
      </c>
      <c r="BG39" s="86">
        <f>IF($AP$21=0,BE39/BE$25*100,(100*(BE39*12/$BI39)/BE$25))</f>
        <v>117.27168825577934</v>
      </c>
      <c r="BH39" s="80">
        <f>IF($AQ$21=0,BF39/BF$25*100,100*((BF39*12/$BI39)/BF$25))</f>
        <v>95.498604433385651</v>
      </c>
      <c r="BI39" s="87">
        <f>MONTH(AM39)</f>
        <v>3</v>
      </c>
      <c r="BJ39" s="80"/>
      <c r="BK39" s="39"/>
      <c r="BL39" s="39"/>
      <c r="BM39" s="39"/>
    </row>
    <row r="40" spans="2:65" x14ac:dyDescent="0.25">
      <c r="Y40" s="39"/>
      <c r="Z40" s="39"/>
      <c r="AA40" s="39"/>
      <c r="AB40" s="39"/>
      <c r="AC40" s="39"/>
      <c r="AD40" s="39"/>
      <c r="AE40" s="39"/>
      <c r="AF40" s="39"/>
      <c r="AG40" s="39"/>
      <c r="AH40" s="39"/>
      <c r="AI40" s="39"/>
      <c r="AJ40" s="79"/>
      <c r="AK40" s="79"/>
      <c r="AL40" s="80"/>
      <c r="AM40" s="81">
        <v>41426</v>
      </c>
      <c r="AN40" s="79">
        <v>201306</v>
      </c>
      <c r="AO40" s="80" t="str">
        <f t="shared" ref="AO40:AO41" si="35">CONCATENATE($AO$21,AN40)</f>
        <v>Tier 1 capital ratio201306</v>
      </c>
      <c r="AP40" s="82">
        <f>VLOOKUP($AO40,Data!$A$2:$O$8384,Charts!AP$23,FALSE)</f>
        <v>9.0834319900000002E-2</v>
      </c>
      <c r="AQ40" s="83">
        <f>VLOOKUP($AO40,Data!$A$2:$O$8384,Charts!AQ$23,FALSE)</f>
        <v>0.1102114848</v>
      </c>
      <c r="AR40" s="84">
        <f>VLOOKUP($AO40,Data!$A$2:$O$8384,Charts!AR$23,FALSE)</f>
        <v>0.1197276322</v>
      </c>
      <c r="AS40" s="82">
        <f>VLOOKUP($AO40,Data!$A$2:$O$8384,Charts!AS$23,FALSE)</f>
        <v>0.12868330480000001</v>
      </c>
      <c r="AT40" s="82">
        <f>VLOOKUP($AO40,Data!$A$2:$O$8384,Charts!AT$23,FALSE)</f>
        <v>0.1262000831</v>
      </c>
      <c r="AU40" s="83">
        <f>VLOOKUP($AO40,Data!$A$2:$O$8384,Charts!AU$23,FALSE)</f>
        <v>0.1381975644</v>
      </c>
      <c r="AV40" s="82">
        <f>VLOOKUP($AO40,Data!$A$2:$O$8384,Charts!AV$23,FALSE)</f>
        <v>0.17384618460000001</v>
      </c>
      <c r="AW40" s="82">
        <f>VLOOKUP($AO40,Data!$A$2:$O$8384,Charts!AW$23,FALSE)</f>
        <v>0.12583893839999999</v>
      </c>
      <c r="AX40" s="82">
        <f>VLOOKUP($AO40,Data!$A$2:$O$8384,Charts!AX$23,FALSE)</f>
        <v>0.1193603167</v>
      </c>
      <c r="AY40" s="82">
        <f t="shared" ref="AY40:AY41" si="36">IF(AQ40&lt;0,0,AQ40)</f>
        <v>0.1102114848</v>
      </c>
      <c r="AZ40" s="82">
        <f t="shared" ref="AZ40:AZ41" si="37">IF(AQ40&lt;0,AQ40,0)</f>
        <v>0</v>
      </c>
      <c r="BA40" s="82">
        <f t="shared" ref="BA40:BA41" si="38">AR40-AY40</f>
        <v>9.5161474000000079E-3</v>
      </c>
      <c r="BB40" s="82">
        <f t="shared" ref="BB40:BB41" si="39">AU40-AR40</f>
        <v>1.8469932199999997E-2</v>
      </c>
      <c r="BC40" s="82">
        <f t="shared" ref="BC40:BC41" si="40">AQ40-AP40</f>
        <v>1.9377164899999993E-2</v>
      </c>
      <c r="BD40" s="83">
        <f t="shared" ref="BD40:BD41" si="41">AV40-AU40</f>
        <v>3.5648620200000009E-2</v>
      </c>
      <c r="BE40" s="85">
        <f>VLOOKUP($AO40,Data!$A$2:$O$8384,BE$23,FALSE)</f>
        <v>1084732600000</v>
      </c>
      <c r="BF40" s="85">
        <f>VLOOKUP($AO40,Data!$A$2:$O$8384,BF$23,FALSE)</f>
        <v>8441193200000</v>
      </c>
      <c r="BG40" s="86">
        <f t="shared" ref="BG40:BG41" si="42">IF($AP$21=0,BE40/BE$25*100,(100*(BE40*12/$BI40)/BE$25))</f>
        <v>116.31400040550027</v>
      </c>
      <c r="BH40" s="80">
        <f t="shared" ref="BH40:BH41" si="43">IF($AQ$21=0,BF40/BF$25*100,100*((BF40*12/$BI40)/BF$25))</f>
        <v>93.180467436661246</v>
      </c>
      <c r="BI40" s="87">
        <f t="shared" ref="BI40:BI41" si="44">MONTH(AM40)</f>
        <v>6</v>
      </c>
      <c r="BJ40" s="80"/>
      <c r="BK40" s="39"/>
      <c r="BL40" s="39"/>
      <c r="BM40" s="39"/>
    </row>
    <row r="41" spans="2:65" x14ac:dyDescent="0.25">
      <c r="Y41" s="39"/>
      <c r="Z41" s="39"/>
      <c r="AA41" s="39"/>
      <c r="AB41" s="39"/>
      <c r="AC41" s="39"/>
      <c r="AD41" s="39"/>
      <c r="AE41" s="39"/>
      <c r="AF41" s="39"/>
      <c r="AG41" s="39"/>
      <c r="AH41" s="39"/>
      <c r="AI41" s="39"/>
      <c r="AJ41" s="79"/>
      <c r="AK41" s="79"/>
      <c r="AL41" s="80"/>
      <c r="AM41" s="81">
        <v>41518</v>
      </c>
      <c r="AN41" s="79">
        <v>201309</v>
      </c>
      <c r="AO41" s="80" t="str">
        <f t="shared" si="35"/>
        <v>Tier 1 capital ratio201309</v>
      </c>
      <c r="AP41" s="82">
        <f>VLOOKUP($AO41,Data!$A$2:$O$8384,Charts!AP$23,FALSE)</f>
        <v>8.8614103099999994E-2</v>
      </c>
      <c r="AQ41" s="83">
        <f>VLOOKUP($AO41,Data!$A$2:$O$8384,Charts!AQ$23,FALSE)</f>
        <v>0.1111404711</v>
      </c>
      <c r="AR41" s="84">
        <f>VLOOKUP($AO41,Data!$A$2:$O$8384,Charts!AR$23,FALSE)</f>
        <v>0.1228120746</v>
      </c>
      <c r="AS41" s="82">
        <f>VLOOKUP($AO41,Data!$A$2:$O$8384,Charts!AS$23,FALSE)</f>
        <v>0.1298692897</v>
      </c>
      <c r="AT41" s="82">
        <f>VLOOKUP($AO41,Data!$A$2:$O$8384,Charts!AT$23,FALSE)</f>
        <v>0.12905467979999999</v>
      </c>
      <c r="AU41" s="83">
        <f>VLOOKUP($AO41,Data!$A$2:$O$8384,Charts!AU$23,FALSE)</f>
        <v>0.1394186369</v>
      </c>
      <c r="AV41" s="82">
        <f>VLOOKUP($AO41,Data!$A$2:$O$8384,Charts!AV$23,FALSE)</f>
        <v>0.1782933092</v>
      </c>
      <c r="AW41" s="82">
        <f>VLOOKUP($AO41,Data!$A$2:$O$8384,Charts!AW$23,FALSE)</f>
        <v>0.1306367611</v>
      </c>
      <c r="AX41" s="82">
        <f>VLOOKUP($AO41,Data!$A$2:$O$8384,Charts!AX$23,FALSE)</f>
        <v>0.1186774169</v>
      </c>
      <c r="AY41" s="82">
        <f t="shared" si="36"/>
        <v>0.1111404711</v>
      </c>
      <c r="AZ41" s="82">
        <f t="shared" si="37"/>
        <v>0</v>
      </c>
      <c r="BA41" s="82">
        <f t="shared" si="38"/>
        <v>1.1671603500000002E-2</v>
      </c>
      <c r="BB41" s="82">
        <f t="shared" si="39"/>
        <v>1.6606562300000002E-2</v>
      </c>
      <c r="BC41" s="82">
        <f t="shared" si="40"/>
        <v>2.2526368000000005E-2</v>
      </c>
      <c r="BD41" s="83">
        <f t="shared" si="41"/>
        <v>3.8874672299999996E-2</v>
      </c>
      <c r="BE41" s="85">
        <f>VLOOKUP($AO41,Data!$A$2:$O$8384,BE$23,FALSE)</f>
        <v>1083695400000</v>
      </c>
      <c r="BF41" s="85">
        <f>VLOOKUP($AO41,Data!$A$2:$O$8384,BF$23,FALSE)</f>
        <v>8251541000000</v>
      </c>
      <c r="BG41" s="86">
        <f t="shared" si="42"/>
        <v>116.20278324357429</v>
      </c>
      <c r="BH41" s="80">
        <f t="shared" si="43"/>
        <v>91.086938686911608</v>
      </c>
      <c r="BI41" s="87">
        <f t="shared" si="44"/>
        <v>9</v>
      </c>
      <c r="BJ41" s="80"/>
      <c r="BK41" s="39"/>
      <c r="BL41" s="39"/>
      <c r="BM41" s="39"/>
    </row>
    <row r="42" spans="2:65" x14ac:dyDescent="0.25">
      <c r="Y42" s="39"/>
      <c r="Z42" s="39"/>
      <c r="AA42" s="39"/>
      <c r="AB42" s="39"/>
      <c r="AC42" s="39"/>
      <c r="AD42" s="39"/>
      <c r="AE42" s="39"/>
      <c r="AF42" s="39"/>
      <c r="AG42" s="39"/>
      <c r="AH42" s="39"/>
      <c r="AI42" s="39"/>
      <c r="AJ42" s="79"/>
      <c r="AK42" s="79"/>
      <c r="AL42" s="80"/>
      <c r="AM42" s="81">
        <v>41609</v>
      </c>
      <c r="AN42" s="79">
        <v>201312</v>
      </c>
      <c r="AO42" s="80" t="str">
        <f t="shared" ref="AO42" si="45">CONCATENATE($AO$21,AN42)</f>
        <v>Tier 1 capital ratio201312</v>
      </c>
      <c r="AP42" s="82">
        <f>VLOOKUP($AO42,Data!$A$2:$O$8384,Charts!AP$23,FALSE)</f>
        <v>9.9886329900000001E-2</v>
      </c>
      <c r="AQ42" s="83">
        <f>VLOOKUP($AO42,Data!$A$2:$O$8384,Charts!AQ$23,FALSE)</f>
        <v>0.1136432287</v>
      </c>
      <c r="AR42" s="84">
        <f>VLOOKUP($AO42,Data!$A$2:$O$8384,Charts!AR$23,FALSE)</f>
        <v>0.1275463567</v>
      </c>
      <c r="AS42" s="82">
        <f>VLOOKUP($AO42,Data!$A$2:$O$8384,Charts!AS$23,FALSE)</f>
        <v>0.13438436179999999</v>
      </c>
      <c r="AT42" s="82">
        <f>VLOOKUP($AO42,Data!$A$2:$O$8384,Charts!AT$23,FALSE)</f>
        <v>0.13052782430000001</v>
      </c>
      <c r="AU42" s="83">
        <f>VLOOKUP($AO42,Data!$A$2:$O$8384,Charts!AU$23,FALSE)</f>
        <v>0.14820042420000001</v>
      </c>
      <c r="AV42" s="82">
        <f>VLOOKUP($AO42,Data!$A$2:$O$8384,Charts!AV$23,FALSE)</f>
        <v>0.1853938248</v>
      </c>
      <c r="AW42" s="82">
        <f>VLOOKUP($AO42,Data!$A$2:$O$8384,Charts!AW$23,FALSE)</f>
        <v>0.13103958099999999</v>
      </c>
      <c r="AX42" s="82">
        <f>VLOOKUP($AO42,Data!$A$2:$O$8384,Charts!AX$23,FALSE)</f>
        <v>0.12299331669999999</v>
      </c>
      <c r="AY42" s="82">
        <f t="shared" ref="AY42" si="46">IF(AQ42&lt;0,0,AQ42)</f>
        <v>0.1136432287</v>
      </c>
      <c r="AZ42" s="82">
        <f t="shared" ref="AZ42" si="47">IF(AQ42&lt;0,AQ42,0)</f>
        <v>0</v>
      </c>
      <c r="BA42" s="82">
        <f t="shared" ref="BA42" si="48">AR42-AY42</f>
        <v>1.3903128000000001E-2</v>
      </c>
      <c r="BB42" s="82">
        <f t="shared" ref="BB42" si="49">AU42-AR42</f>
        <v>2.0654067500000012E-2</v>
      </c>
      <c r="BC42" s="82">
        <f t="shared" ref="BC42" si="50">AQ42-AP42</f>
        <v>1.37568988E-2</v>
      </c>
      <c r="BD42" s="83">
        <f t="shared" ref="BD42" si="51">AV42-AU42</f>
        <v>3.7193400599999982E-2</v>
      </c>
      <c r="BE42" s="85">
        <f>VLOOKUP($AO42,Data!$A$2:$O$8384,BE$23,FALSE)</f>
        <v>1066567500000</v>
      </c>
      <c r="BF42" s="85">
        <f>VLOOKUP($AO42,Data!$A$2:$O$8384,BF$23,FALSE)</f>
        <v>8066321400000</v>
      </c>
      <c r="BG42" s="86">
        <f t="shared" ref="BG42" si="52">IF($AP$21=0,BE42/BE$25*100,(100*(BE42*12/$BI42)/BE$25))</f>
        <v>114.36618815318485</v>
      </c>
      <c r="BH42" s="80">
        <f t="shared" ref="BH42" si="53">IF($AQ$21=0,BF42/BF$25*100,100*((BF42*12/$BI42)/BF$25))</f>
        <v>89.042340429590425</v>
      </c>
      <c r="BI42" s="87">
        <f t="shared" ref="BI42" si="54">MONTH(AM42)</f>
        <v>12</v>
      </c>
      <c r="BJ42" s="80"/>
      <c r="BK42" s="39"/>
      <c r="BL42" s="39"/>
      <c r="BM42" s="39"/>
    </row>
    <row r="43" spans="2:65" x14ac:dyDescent="0.25">
      <c r="Y43" s="39"/>
      <c r="Z43" s="39"/>
      <c r="AA43" s="39"/>
      <c r="AB43" s="39"/>
      <c r="AC43" s="39"/>
      <c r="AD43" s="39"/>
      <c r="AE43" s="39"/>
      <c r="AF43" s="39"/>
      <c r="AG43" s="39"/>
      <c r="AH43" s="39"/>
      <c r="AI43" s="39"/>
      <c r="AJ43" s="79"/>
      <c r="AK43" s="79"/>
      <c r="AL43" s="80"/>
      <c r="AM43" s="81">
        <v>41699</v>
      </c>
      <c r="AN43" s="79">
        <v>201403</v>
      </c>
      <c r="AO43" s="80" t="str">
        <f t="shared" ref="AO43:AO46" si="55">CONCATENATE($AO$21,AN43)</f>
        <v>Tier 1 capital ratio201403</v>
      </c>
      <c r="AP43" s="82">
        <f>VLOOKUP($AO43,Data!$A$2:$O$8384,Charts!AP$23,FALSE)</f>
        <v>0.10101946270000001</v>
      </c>
      <c r="AQ43" s="83">
        <f>VLOOKUP($AO43,Data!$A$2:$O$8384,Charts!AQ$23,FALSE)</f>
        <v>0.1120077007</v>
      </c>
      <c r="AR43" s="84">
        <f>VLOOKUP($AO43,Data!$A$2:$O$8384,Charts!AR$23,FALSE)</f>
        <v>0.122883826</v>
      </c>
      <c r="AS43" s="82">
        <f>VLOOKUP($AO43,Data!$A$2:$O$8384,Charts!AS$23,FALSE)</f>
        <v>0.1320341354</v>
      </c>
      <c r="AT43" s="82">
        <f>VLOOKUP($AO43,Data!$A$2:$O$8384,Charts!AT$23,FALSE)</f>
        <v>0.1233167523</v>
      </c>
      <c r="AU43" s="83">
        <f>VLOOKUP($AO43,Data!$A$2:$O$8384,Charts!AU$23,FALSE)</f>
        <v>0.15097942219999999</v>
      </c>
      <c r="AV43" s="82">
        <f>VLOOKUP($AO43,Data!$A$2:$O$8384,Charts!AV$23,FALSE)</f>
        <v>0.1941354351</v>
      </c>
      <c r="AW43" s="82">
        <f>VLOOKUP($AO43,Data!$A$2:$O$8384,Charts!AW$23,FALSE)</f>
        <v>0.11920598390000001</v>
      </c>
      <c r="AX43" s="82">
        <f>VLOOKUP($AO43,Data!$A$2:$O$8384,Charts!AX$23,FALSE)</f>
        <v>0.1233555855</v>
      </c>
      <c r="AY43" s="82">
        <f t="shared" ref="AY43:AY44" si="56">IF(AQ43&lt;0,0,AQ43)</f>
        <v>0.1120077007</v>
      </c>
      <c r="AZ43" s="82">
        <f t="shared" ref="AZ43:AZ44" si="57">IF(AQ43&lt;0,AQ43,0)</f>
        <v>0</v>
      </c>
      <c r="BA43" s="82">
        <f t="shared" ref="BA43:BA44" si="58">AR43-AY43</f>
        <v>1.0876125299999997E-2</v>
      </c>
      <c r="BB43" s="82">
        <f t="shared" ref="BB43:BB44" si="59">AU43-AR43</f>
        <v>2.8095596199999989E-2</v>
      </c>
      <c r="BC43" s="82">
        <f t="shared" ref="BC43:BC44" si="60">AQ43-AP43</f>
        <v>1.0988237999999997E-2</v>
      </c>
      <c r="BD43" s="83">
        <f t="shared" ref="BD43:BD44" si="61">AV43-AU43</f>
        <v>4.3156012900000013E-2</v>
      </c>
      <c r="BE43" s="85">
        <f>VLOOKUP($AO43,Data!$A$2:$O$8384,BE$23,FALSE)</f>
        <v>1041495400000</v>
      </c>
      <c r="BF43" s="85">
        <f>VLOOKUP($AO43,Data!$A$2:$O$8384,BF$23,FALSE)</f>
        <v>8611180400000</v>
      </c>
      <c r="BG43" s="86">
        <f t="shared" ref="BG43:BG44" si="62">IF($AP$21=0,BE43/BE$25*100,(100*(BE43*12/$BI43)/BE$25))</f>
        <v>111.67775023810169</v>
      </c>
      <c r="BH43" s="80">
        <f t="shared" ref="BH43:BH44" si="63">IF($AQ$21=0,BF43/BF$25*100,100*((BF43*12/$BI43)/BF$25))</f>
        <v>95.056918594567364</v>
      </c>
      <c r="BI43" s="87">
        <f t="shared" ref="BI43:BI44" si="64">MONTH(AM43)</f>
        <v>3</v>
      </c>
      <c r="BJ43" s="80"/>
      <c r="BK43" s="39"/>
      <c r="BL43" s="39"/>
      <c r="BM43" s="39"/>
    </row>
    <row r="44" spans="2:65" x14ac:dyDescent="0.25">
      <c r="Y44" s="39"/>
      <c r="Z44" s="39"/>
      <c r="AA44" s="39"/>
      <c r="AB44" s="39"/>
      <c r="AC44" s="39"/>
      <c r="AD44" s="39"/>
      <c r="AE44" s="39"/>
      <c r="AF44" s="39"/>
      <c r="AG44" s="39"/>
      <c r="AH44" s="39"/>
      <c r="AI44" s="39"/>
      <c r="AJ44" s="79"/>
      <c r="AK44" s="79"/>
      <c r="AL44" s="80"/>
      <c r="AM44" s="81">
        <v>41791</v>
      </c>
      <c r="AN44" s="79">
        <v>201406</v>
      </c>
      <c r="AO44" s="80" t="str">
        <f t="shared" si="55"/>
        <v>Tier 1 capital ratio201406</v>
      </c>
      <c r="AP44" s="82">
        <f>VLOOKUP($AO44,Data!$A$2:$O$8384,Charts!AP$23,FALSE)</f>
        <v>0.1073772284</v>
      </c>
      <c r="AQ44" s="83">
        <f>VLOOKUP($AO44,Data!$A$2:$O$8384,Charts!AQ$23,FALSE)</f>
        <v>0.11665282709999999</v>
      </c>
      <c r="AR44" s="84">
        <f>VLOOKUP($AO44,Data!$A$2:$O$8384,Charts!AR$23,FALSE)</f>
        <v>0.13282180569999999</v>
      </c>
      <c r="AS44" s="82">
        <f>VLOOKUP($AO44,Data!$A$2:$O$8384,Charts!AS$23,FALSE)</f>
        <v>0.1378159753</v>
      </c>
      <c r="AT44" s="82">
        <f>VLOOKUP($AO44,Data!$A$2:$O$8384,Charts!AT$23,FALSE)</f>
        <v>0.12912442369999999</v>
      </c>
      <c r="AU44" s="83">
        <f>VLOOKUP($AO44,Data!$A$2:$O$8384,Charts!AU$23,FALSE)</f>
        <v>0.15258423439999999</v>
      </c>
      <c r="AV44" s="82">
        <f>VLOOKUP($AO44,Data!$A$2:$O$8384,Charts!AV$23,FALSE)</f>
        <v>0.19986537400000001</v>
      </c>
      <c r="AW44" s="82">
        <f>VLOOKUP($AO44,Data!$A$2:$O$8384,Charts!AW$23,FALSE)</f>
        <v>0.12192605519999999</v>
      </c>
      <c r="AX44" s="82">
        <f>VLOOKUP($AO44,Data!$A$2:$O$8384,Charts!AX$23,FALSE)</f>
        <v>0.13436100400000001</v>
      </c>
      <c r="AY44" s="82">
        <f t="shared" si="56"/>
        <v>0.11665282709999999</v>
      </c>
      <c r="AZ44" s="82">
        <f t="shared" si="57"/>
        <v>0</v>
      </c>
      <c r="BA44" s="82">
        <f t="shared" si="58"/>
        <v>1.6168978599999995E-2</v>
      </c>
      <c r="BB44" s="82">
        <f t="shared" si="59"/>
        <v>1.9762428700000001E-2</v>
      </c>
      <c r="BC44" s="82">
        <f t="shared" si="60"/>
        <v>9.2755986999999984E-3</v>
      </c>
      <c r="BD44" s="83">
        <f t="shared" si="61"/>
        <v>4.7281139600000022E-2</v>
      </c>
      <c r="BE44" s="85">
        <f>VLOOKUP($AO44,Data!$A$2:$O$8384,BE$23,FALSE)</f>
        <v>1092384100000</v>
      </c>
      <c r="BF44" s="85">
        <f>VLOOKUP($AO44,Data!$A$2:$O$8384,BF$23,FALSE)</f>
        <v>8614109800000</v>
      </c>
      <c r="BG44" s="86">
        <f t="shared" si="62"/>
        <v>117.13445751548541</v>
      </c>
      <c r="BH44" s="80">
        <f t="shared" si="63"/>
        <v>95.089255594188344</v>
      </c>
      <c r="BI44" s="87">
        <f t="shared" si="64"/>
        <v>6</v>
      </c>
      <c r="BJ44" s="80"/>
      <c r="BK44" s="39"/>
      <c r="BL44" s="39"/>
      <c r="BM44" s="39"/>
    </row>
    <row r="45" spans="2:65" x14ac:dyDescent="0.25">
      <c r="Y45" s="39"/>
      <c r="Z45" s="39"/>
      <c r="AA45" s="39"/>
      <c r="AB45" s="39"/>
      <c r="AC45" s="39"/>
      <c r="AD45" s="39"/>
      <c r="AE45" s="39"/>
      <c r="AF45" s="39"/>
      <c r="AG45" s="39"/>
      <c r="AH45" s="39"/>
      <c r="AI45" s="39"/>
      <c r="AJ45" s="79"/>
      <c r="AK45" s="79"/>
      <c r="AL45" s="80"/>
      <c r="AM45" s="81">
        <v>41883</v>
      </c>
      <c r="AN45" s="79">
        <v>201409</v>
      </c>
      <c r="AO45" s="80" t="str">
        <f t="shared" si="55"/>
        <v>Tier 1 capital ratio201409</v>
      </c>
      <c r="AP45" s="82">
        <f>VLOOKUP($AO45,Data!$A$2:$O$8384,Charts!AP$23,FALSE)</f>
        <v>0.106193255</v>
      </c>
      <c r="AQ45" s="83">
        <f>VLOOKUP($AO45,Data!$A$2:$O$8384,Charts!AQ$23,FALSE)</f>
        <v>0.11824549769999999</v>
      </c>
      <c r="AR45" s="84">
        <f>VLOOKUP($AO45,Data!$A$2:$O$8384,Charts!AR$23,FALSE)</f>
        <v>0.13500721039999999</v>
      </c>
      <c r="AS45" s="82">
        <f>VLOOKUP($AO45,Data!$A$2:$O$8384,Charts!AS$23,FALSE)</f>
        <v>0.140405891</v>
      </c>
      <c r="AT45" s="82">
        <f>VLOOKUP($AO45,Data!$A$2:$O$8384,Charts!AT$23,FALSE)</f>
        <v>0.1324618934</v>
      </c>
      <c r="AU45" s="83">
        <f>VLOOKUP($AO45,Data!$A$2:$O$8384,Charts!AU$23,FALSE)</f>
        <v>0.1571236573</v>
      </c>
      <c r="AV45" s="82">
        <f>VLOOKUP($AO45,Data!$A$2:$O$8384,Charts!AV$23,FALSE)</f>
        <v>0.2070396739</v>
      </c>
      <c r="AW45" s="82">
        <f>VLOOKUP($AO45,Data!$A$2:$O$8384,Charts!AW$23,FALSE)</f>
        <v>0.12881131060000001</v>
      </c>
      <c r="AX45" s="82">
        <f>VLOOKUP($AO45,Data!$A$2:$O$8384,Charts!AX$23,FALSE)</f>
        <v>0.13676389289999999</v>
      </c>
      <c r="AY45" s="82">
        <f t="shared" ref="AY45:AY46" si="65">IF(AQ45&lt;0,0,AQ45)</f>
        <v>0.11824549769999999</v>
      </c>
      <c r="AZ45" s="82">
        <f t="shared" ref="AZ45:AZ46" si="66">IF(AQ45&lt;0,AQ45,0)</f>
        <v>0</v>
      </c>
      <c r="BA45" s="82">
        <f t="shared" ref="BA45:BA46" si="67">AR45-AY45</f>
        <v>1.67617127E-2</v>
      </c>
      <c r="BB45" s="82">
        <f t="shared" ref="BB45:BB46" si="68">AU45-AR45</f>
        <v>2.2116446900000003E-2</v>
      </c>
      <c r="BC45" s="82">
        <f t="shared" ref="BC45:BC46" si="69">AQ45-AP45</f>
        <v>1.2052242699999993E-2</v>
      </c>
      <c r="BD45" s="83">
        <f t="shared" ref="BD45:BD46" si="70">AV45-AU45</f>
        <v>4.9916016600000002E-2</v>
      </c>
      <c r="BE45" s="85">
        <f>VLOOKUP($AO45,Data!$A$2:$O$8384,BE$23,FALSE)</f>
        <v>1133170500000</v>
      </c>
      <c r="BF45" s="85">
        <f>VLOOKUP($AO45,Data!$A$2:$O$8384,BF$23,FALSE)</f>
        <v>8711697000000</v>
      </c>
      <c r="BG45" s="86">
        <f t="shared" ref="BG45:BG46" si="71">IF($AP$21=0,BE45/BE$25*100,(100*(BE45*12/$BI45)/BE$25))</f>
        <v>121.50791263810173</v>
      </c>
      <c r="BH45" s="80">
        <f t="shared" ref="BH45:BH46" si="72">IF($AQ$21=0,BF45/BF$25*100,100*((BF45*12/$BI45)/BF$25))</f>
        <v>96.166499142154393</v>
      </c>
      <c r="BI45" s="87">
        <f t="shared" ref="BI45:BI46" si="73">MONTH(AM45)</f>
        <v>9</v>
      </c>
      <c r="BJ45" s="80"/>
      <c r="BK45" s="39"/>
      <c r="BL45" s="39"/>
      <c r="BM45" s="39"/>
    </row>
    <row r="46" spans="2:65" x14ac:dyDescent="0.25">
      <c r="Y46" s="39"/>
      <c r="Z46" s="39"/>
      <c r="AA46" s="39"/>
      <c r="AB46" s="39"/>
      <c r="AC46" s="39"/>
      <c r="AD46" s="39"/>
      <c r="AE46" s="39"/>
      <c r="AF46" s="39"/>
      <c r="AG46" s="39"/>
      <c r="AH46" s="39"/>
      <c r="AI46" s="39"/>
      <c r="AJ46" s="79"/>
      <c r="AK46" s="79"/>
      <c r="AL46" s="80"/>
      <c r="AM46" s="81">
        <v>41974</v>
      </c>
      <c r="AN46" s="79">
        <v>201412</v>
      </c>
      <c r="AO46" s="80" t="str">
        <f t="shared" si="55"/>
        <v>Tier 1 capital ratio201412</v>
      </c>
      <c r="AP46" s="82">
        <f>VLOOKUP($AO46,Data!$A$2:$O$8384,Charts!AP$23,FALSE)</f>
        <v>9.9764011700000002E-2</v>
      </c>
      <c r="AQ46" s="83">
        <f>VLOOKUP($AO46,Data!$A$2:$O$8384,Charts!AQ$23,FALSE)</f>
        <v>0.1170873997</v>
      </c>
      <c r="AR46" s="84">
        <f>VLOOKUP($AO46,Data!$A$2:$O$8384,Charts!AR$23,FALSE)</f>
        <v>0.1348528779</v>
      </c>
      <c r="AS46" s="82">
        <f>VLOOKUP($AO46,Data!$A$2:$O$8384,Charts!AS$23,FALSE)</f>
        <v>0.1401961903</v>
      </c>
      <c r="AT46" s="82">
        <f>VLOOKUP($AO46,Data!$A$2:$O$8384,Charts!AT$23,FALSE)</f>
        <v>0.1328884514</v>
      </c>
      <c r="AU46" s="83">
        <f>VLOOKUP($AO46,Data!$A$2:$O$8384,Charts!AU$23,FALSE)</f>
        <v>0.15987738539999999</v>
      </c>
      <c r="AV46" s="82">
        <f>VLOOKUP($AO46,Data!$A$2:$O$8384,Charts!AV$23,FALSE)</f>
        <v>0.22091835600000001</v>
      </c>
      <c r="AW46" s="82">
        <f>VLOOKUP($AO46,Data!$A$2:$O$8384,Charts!AW$23,FALSE)</f>
        <v>0.1326802379</v>
      </c>
      <c r="AX46" s="82">
        <f>VLOOKUP($AO46,Data!$A$2:$O$8384,Charts!AX$23,FALSE)</f>
        <v>0.13858588669999999</v>
      </c>
      <c r="AY46" s="82">
        <f t="shared" si="65"/>
        <v>0.1170873997</v>
      </c>
      <c r="AZ46" s="82">
        <f t="shared" si="66"/>
        <v>0</v>
      </c>
      <c r="BA46" s="82">
        <f t="shared" si="67"/>
        <v>1.7765478200000004E-2</v>
      </c>
      <c r="BB46" s="82">
        <f t="shared" si="68"/>
        <v>2.5024507499999987E-2</v>
      </c>
      <c r="BC46" s="82">
        <f t="shared" si="69"/>
        <v>1.7323387999999995E-2</v>
      </c>
      <c r="BD46" s="83">
        <f t="shared" si="70"/>
        <v>6.1040970600000022E-2</v>
      </c>
      <c r="BE46" s="85">
        <f>VLOOKUP($AO46,Data!$A$2:$O$8384,BE$23,FALSE)</f>
        <v>1123086900000</v>
      </c>
      <c r="BF46" s="85">
        <f>VLOOKUP($AO46,Data!$A$2:$O$8384,BF$23,FALSE)</f>
        <v>8635580600000</v>
      </c>
      <c r="BG46" s="86">
        <f t="shared" si="71"/>
        <v>120.42666565198836</v>
      </c>
      <c r="BH46" s="80">
        <f t="shared" si="72"/>
        <v>95.326267013407957</v>
      </c>
      <c r="BI46" s="87">
        <f t="shared" si="73"/>
        <v>12</v>
      </c>
      <c r="BJ46" s="80"/>
      <c r="BK46" s="39"/>
      <c r="BL46" s="39"/>
      <c r="BM46" s="39"/>
    </row>
    <row r="47" spans="2:65" ht="30" customHeight="1" x14ac:dyDescent="0.25">
      <c r="Y47" s="39"/>
      <c r="Z47" s="39"/>
      <c r="AA47" s="39"/>
      <c r="AB47" s="39"/>
      <c r="AC47" s="39"/>
      <c r="AD47" s="39"/>
      <c r="AE47" s="39"/>
      <c r="AF47" s="39"/>
      <c r="AG47" s="39"/>
      <c r="AH47" s="39"/>
      <c r="AI47" s="39"/>
      <c r="AJ47" s="79"/>
      <c r="AK47" s="79"/>
      <c r="AL47" s="80"/>
      <c r="AM47" s="81">
        <v>42064</v>
      </c>
      <c r="AN47" s="79">
        <v>201503</v>
      </c>
      <c r="AO47" s="80" t="str">
        <f t="shared" ref="AO47" si="74">CONCATENATE($AO$21,AN47)</f>
        <v>Tier 1 capital ratio201503</v>
      </c>
      <c r="AP47" s="82">
        <f>VLOOKUP($AO47,Data!$A$2:$O$8384,Charts!AP$23,FALSE)</f>
        <v>9.4103948600000001E-2</v>
      </c>
      <c r="AQ47" s="83">
        <f>VLOOKUP($AO47,Data!$A$2:$O$8384,Charts!AQ$23,FALSE)</f>
        <v>0.11600978770000001</v>
      </c>
      <c r="AR47" s="84">
        <f>VLOOKUP($AO47,Data!$A$2:$O$8384,Charts!AR$23,FALSE)</f>
        <v>0.13220275300000001</v>
      </c>
      <c r="AS47" s="82">
        <f>VLOOKUP($AO47,Data!$A$2:$O$8384,Charts!AS$23,FALSE)</f>
        <v>0.13878226090000001</v>
      </c>
      <c r="AT47" s="82">
        <f>VLOOKUP($AO47,Data!$A$2:$O$8384,Charts!AT$23,FALSE)</f>
        <v>0.13175814129999999</v>
      </c>
      <c r="AU47" s="83">
        <f>VLOOKUP($AO47,Data!$A$2:$O$8384,Charts!AU$23,FALSE)</f>
        <v>0.1516684106</v>
      </c>
      <c r="AV47" s="82">
        <f>VLOOKUP($AO47,Data!$A$2:$O$8384,Charts!AV$23,FALSE)</f>
        <v>0.2305798365</v>
      </c>
      <c r="AW47" s="82">
        <f>VLOOKUP($AO47,Data!$A$2:$O$8384,Charts!AW$23,FALSE)</f>
        <v>0.13071301890000001</v>
      </c>
      <c r="AX47" s="82">
        <f>VLOOKUP($AO47,Data!$A$2:$O$8384,Charts!AX$23,FALSE)</f>
        <v>0.13358023220000001</v>
      </c>
      <c r="AY47" s="82">
        <f t="shared" ref="AY47" si="75">IF(AQ47&lt;0,0,AQ47)</f>
        <v>0.11600978770000001</v>
      </c>
      <c r="AZ47" s="82">
        <f t="shared" ref="AZ47" si="76">IF(AQ47&lt;0,AQ47,0)</f>
        <v>0</v>
      </c>
      <c r="BA47" s="82">
        <f t="shared" ref="BA47" si="77">AR47-AY47</f>
        <v>1.6192965300000001E-2</v>
      </c>
      <c r="BB47" s="82">
        <f t="shared" ref="BB47" si="78">AU47-AR47</f>
        <v>1.9465657599999991E-2</v>
      </c>
      <c r="BC47" s="82">
        <f t="shared" ref="BC47" si="79">AQ47-AP47</f>
        <v>2.1905839100000005E-2</v>
      </c>
      <c r="BD47" s="83">
        <f t="shared" ref="BD47" si="80">AV47-AU47</f>
        <v>7.8911425899999998E-2</v>
      </c>
      <c r="BE47" s="85">
        <f>VLOOKUP($AO47,Data!$A$2:$O$8384,BE$23,FALSE)</f>
        <v>1176775200000</v>
      </c>
      <c r="BF47" s="85">
        <f>VLOOKUP($AO47,Data!$A$2:$O$8384,BF$23,FALSE)</f>
        <v>9096086900000</v>
      </c>
      <c r="BG47" s="86">
        <f t="shared" ref="BG47" si="81">IF($AP$21=0,BE47/BE$25*100,(100*(BE47*12/$BI47)/BE$25))</f>
        <v>126.18356919482521</v>
      </c>
      <c r="BH47" s="80">
        <f t="shared" ref="BH47" si="82">IF($AQ$21=0,BF47/BF$25*100,100*((BF47*12/$BI47)/BF$25))</f>
        <v>100.40969435298447</v>
      </c>
      <c r="BI47" s="87">
        <f t="shared" ref="BI47" si="83">MONTH(AM47)</f>
        <v>3</v>
      </c>
      <c r="BJ47" s="80"/>
      <c r="BK47" s="39"/>
      <c r="BL47" s="39"/>
      <c r="BM47" s="39"/>
    </row>
    <row r="48" spans="2:65" ht="30" customHeight="1" x14ac:dyDescent="0.25">
      <c r="Y48" s="39"/>
      <c r="Z48" s="39"/>
      <c r="AA48" s="39"/>
      <c r="AB48" s="39"/>
      <c r="AC48" s="39"/>
      <c r="AD48" s="39"/>
      <c r="AE48" s="39"/>
      <c r="AF48" s="39"/>
      <c r="AG48" s="39"/>
      <c r="AH48" s="39"/>
      <c r="AI48" s="39"/>
      <c r="AJ48" s="79"/>
      <c r="AK48" s="79"/>
      <c r="AL48" s="80"/>
      <c r="AM48" s="81"/>
      <c r="AN48" s="79"/>
      <c r="AO48" s="80"/>
      <c r="AP48" s="82"/>
      <c r="AQ48" s="82"/>
      <c r="AR48" s="82"/>
      <c r="AS48" s="82"/>
      <c r="AT48" s="82"/>
      <c r="AU48" s="82"/>
      <c r="AV48" s="82"/>
      <c r="AW48" s="82"/>
      <c r="AX48" s="82"/>
      <c r="AY48" s="82"/>
      <c r="AZ48" s="82"/>
      <c r="BA48" s="82"/>
      <c r="BB48" s="82"/>
      <c r="BC48" s="82"/>
      <c r="BD48" s="87"/>
      <c r="BE48" s="87"/>
      <c r="BF48" s="87"/>
      <c r="BG48" s="80"/>
      <c r="BH48" s="87"/>
      <c r="BI48" s="80"/>
      <c r="BJ48" s="80"/>
      <c r="BK48" s="39"/>
      <c r="BL48" s="39"/>
      <c r="BM48" s="39"/>
    </row>
    <row r="49" spans="25:65" x14ac:dyDescent="0.25">
      <c r="Y49" s="39"/>
      <c r="Z49" s="39"/>
      <c r="AA49" s="39"/>
      <c r="AB49" s="39"/>
      <c r="AC49" s="39"/>
      <c r="AD49" s="39"/>
      <c r="AE49" s="39"/>
      <c r="AF49" s="39"/>
      <c r="AG49" s="39"/>
      <c r="AH49" s="39"/>
      <c r="AI49" s="39"/>
      <c r="AJ49" s="79"/>
      <c r="AK49" s="79"/>
      <c r="AL49" s="80"/>
      <c r="AM49" s="80"/>
      <c r="AN49" s="80"/>
      <c r="AO49" s="80"/>
      <c r="AP49" s="80" t="s">
        <v>11</v>
      </c>
      <c r="AQ49" s="80" t="s">
        <v>177</v>
      </c>
      <c r="AR49" s="80"/>
      <c r="AS49" s="80"/>
      <c r="AT49" s="80"/>
      <c r="AU49" s="80"/>
      <c r="AV49" s="80"/>
      <c r="AW49" s="80"/>
      <c r="AX49" s="80"/>
      <c r="AY49" s="80"/>
      <c r="AZ49" s="80"/>
      <c r="BA49" s="80"/>
      <c r="BB49" s="80"/>
      <c r="BC49" s="80"/>
      <c r="BD49" s="80"/>
      <c r="BE49" s="80"/>
      <c r="BF49" s="80"/>
      <c r="BG49" s="80"/>
      <c r="BH49" s="80"/>
      <c r="BI49" s="80"/>
      <c r="BJ49" s="80"/>
      <c r="BK49" s="39"/>
      <c r="BL49" s="39"/>
      <c r="BM49" s="39"/>
    </row>
    <row r="50" spans="25:65" ht="30" x14ac:dyDescent="0.25">
      <c r="Y50" s="39"/>
      <c r="Z50" s="39"/>
      <c r="AA50" s="39"/>
      <c r="AB50" s="39"/>
      <c r="AC50" s="39"/>
      <c r="AD50" s="39"/>
      <c r="AE50" s="39"/>
      <c r="AF50" s="39"/>
      <c r="AG50" s="39"/>
      <c r="AH50" s="39"/>
      <c r="AI50" s="39"/>
      <c r="AJ50" s="79"/>
      <c r="AK50" s="79"/>
      <c r="AL50" s="80"/>
      <c r="AM50" s="80"/>
      <c r="AN50" s="80"/>
      <c r="AO50" s="87">
        <v>2</v>
      </c>
      <c r="AP50" s="80"/>
      <c r="AQ50" s="88">
        <v>5</v>
      </c>
      <c r="AR50" s="88">
        <v>6</v>
      </c>
      <c r="AS50" s="80"/>
      <c r="AT50" s="80"/>
      <c r="AU50" s="80"/>
      <c r="AV50" s="88" t="str">
        <f>IF(AT71&gt;3,AQ71,AS71)</f>
        <v>EU</v>
      </c>
      <c r="AW50" s="80"/>
      <c r="AX50" s="80"/>
      <c r="BB50" s="89" t="s">
        <v>178</v>
      </c>
      <c r="BC50" s="89" t="s">
        <v>179</v>
      </c>
      <c r="BD50" s="80"/>
      <c r="BE50" s="80"/>
      <c r="BF50" s="80"/>
      <c r="BG50" s="80"/>
      <c r="BH50" s="80"/>
      <c r="BI50" s="80"/>
      <c r="BJ50" s="80"/>
      <c r="BK50" s="39"/>
      <c r="BL50" s="39"/>
      <c r="BM50" s="39"/>
    </row>
    <row r="51" spans="25:65" x14ac:dyDescent="0.25">
      <c r="Y51" s="39"/>
      <c r="Z51" s="39"/>
      <c r="AA51" s="39"/>
      <c r="AB51" s="39"/>
      <c r="AC51" s="39"/>
      <c r="AD51" s="39"/>
      <c r="AE51" s="39"/>
      <c r="AF51" s="39"/>
      <c r="AG51" s="39"/>
      <c r="AH51" s="39"/>
      <c r="AI51" s="39"/>
      <c r="AJ51" s="79"/>
      <c r="AK51" s="79"/>
      <c r="AL51" s="80"/>
      <c r="AM51" s="80"/>
      <c r="AN51" s="79">
        <f t="shared" ref="AN51:AN71" si="84">MAX($AN$25:$AN$47)</f>
        <v>201503</v>
      </c>
      <c r="AO51" s="80" t="str">
        <f>CONCATENATE(VLOOKUP($AM$21*1,Data!$X$2:$AA$379,AO$50,FALSE),AP51)</f>
        <v>Tier 1 capital ratio1</v>
      </c>
      <c r="AP51" s="87">
        <v>1</v>
      </c>
      <c r="AQ51" s="90" t="str">
        <f>VLOOKUP($AO51,Data!$V$2:$AB$379,AQ$50,FALSE)</f>
        <v>SE</v>
      </c>
      <c r="AR51" s="91">
        <f>VLOOKUP($AO51,Data!$V$2:$AB$379,AR$50,FALSE)</f>
        <v>0.2094843324</v>
      </c>
      <c r="AS51" s="88">
        <f t="shared" ref="AS51:AS70" si="85">AS50+1</f>
        <v>1</v>
      </c>
      <c r="AT51" s="88">
        <f t="shared" ref="AT51" si="86">VLOOKUP(AQ51,$AO$74:$AP$94,2,FALSE)</f>
        <v>4</v>
      </c>
      <c r="AU51" s="88" t="str">
        <f t="shared" ref="AU51" si="87">IF(AND(AR51&lt;&gt;0,AR51&lt;&gt;"."), IF(AT51&gt;3,AQ51,AS51),IF(AT51&gt;3,CONCATENATE(AQ51,"*"),CONCATENATE(AS51,"*")))</f>
        <v>SE</v>
      </c>
      <c r="AV51" s="91">
        <f>VLOOKUP($AO$71,Data!$V$2:$AB$379,$AR$50,FALSE)</f>
        <v>0.13220275300000001</v>
      </c>
      <c r="AW51" s="88" t="str">
        <f t="shared" ref="AW51" si="88">IF(AND(AR51&lt;&gt;0, AR51&lt;&gt;"."), VLOOKUP(AQ51,$BA$51:$BC$70,3,FALSE), CONCATENATE(VLOOKUP(AQ51,$BA$51:$BC$70,3,FALSE),"*"))</f>
        <v>SE</v>
      </c>
      <c r="AX51" s="80"/>
      <c r="BA51" s="88" t="s">
        <v>23</v>
      </c>
      <c r="BB51" s="29">
        <f>VLOOKUP(BA51,$AQ$51:$AT$70,4,FALSE)</f>
        <v>6</v>
      </c>
      <c r="BC51" s="92" t="s">
        <v>23</v>
      </c>
      <c r="BD51" s="80"/>
      <c r="BE51" s="80"/>
      <c r="BF51" s="80"/>
      <c r="BG51" s="80"/>
      <c r="BH51" s="80"/>
      <c r="BI51" s="80"/>
      <c r="BJ51" s="80"/>
      <c r="BK51" s="39"/>
      <c r="BL51" s="39"/>
      <c r="BM51" s="39"/>
    </row>
    <row r="52" spans="25:65" x14ac:dyDescent="0.25">
      <c r="Y52" s="39"/>
      <c r="Z52" s="39"/>
      <c r="AA52" s="39"/>
      <c r="AB52" s="39"/>
      <c r="AC52" s="39"/>
      <c r="AD52" s="39"/>
      <c r="AE52" s="39"/>
      <c r="AF52" s="39"/>
      <c r="AG52" s="39"/>
      <c r="AH52" s="39"/>
      <c r="AI52" s="39"/>
      <c r="AJ52" s="79"/>
      <c r="AK52" s="79"/>
      <c r="AL52" s="80"/>
      <c r="AM52" s="80"/>
      <c r="AN52" s="79">
        <f t="shared" si="84"/>
        <v>201503</v>
      </c>
      <c r="AO52" s="80" t="str">
        <f>CONCATENATE(VLOOKUP($AM$21*1,Data!$X$2:$AA$379,AO$50,FALSE),AP52)</f>
        <v>Tier 1 capital ratio2</v>
      </c>
      <c r="AP52" s="87">
        <v>2</v>
      </c>
      <c r="AQ52" s="90">
        <f>VLOOKUP($AO52,Data!$V$2:$AB$379,AQ$50,FALSE)</f>
        <v>4</v>
      </c>
      <c r="AR52" s="91">
        <f>VLOOKUP($AO52,Data!$V$2:$AB$379,AR$50,FALSE)</f>
        <v>0.17057965319999999</v>
      </c>
      <c r="AS52" s="88">
        <f t="shared" si="85"/>
        <v>2</v>
      </c>
      <c r="AT52" s="88">
        <f t="shared" ref="AT52:AT71" si="89">VLOOKUP(AQ52,$AO$74:$AP$94,2,FALSE)</f>
        <v>1</v>
      </c>
      <c r="AU52" s="88">
        <f t="shared" ref="AU52:AU71" si="90">IF(AND(AR52&lt;&gt;0,AR52&lt;&gt;"."), IF(AT52&gt;3,AQ52,AS52),IF(AT52&gt;3,CONCATENATE(AQ52,"*"),CONCATENATE(AS52,"*")))</f>
        <v>2</v>
      </c>
      <c r="AV52" s="91">
        <f>VLOOKUP($AO$71,Data!$V$2:$AB$379,$AR$50,FALSE)</f>
        <v>0.13220275300000001</v>
      </c>
      <c r="AW52" s="88">
        <f t="shared" ref="AW52:AW67" si="91">IF(AND(AR52&lt;&gt;0, AR52&lt;&gt;"."), VLOOKUP(AQ52,$BA$51:$BC$70,3,FALSE), CONCATENATE(VLOOKUP(AQ52,$BA$51:$BC$70,3,FALSE),"*"))</f>
        <v>4</v>
      </c>
      <c r="AX52" s="80"/>
      <c r="BA52" s="88" t="s">
        <v>34</v>
      </c>
      <c r="BB52" s="29">
        <f t="shared" ref="BB52:BB70" si="92">VLOOKUP(BA52,$AQ$51:$AT$70,4,FALSE)</f>
        <v>4</v>
      </c>
      <c r="BC52" s="92" t="s">
        <v>34</v>
      </c>
      <c r="BD52" s="80"/>
      <c r="BE52" s="80"/>
      <c r="BF52" s="80"/>
      <c r="BG52" s="80"/>
      <c r="BH52" s="80"/>
      <c r="BI52" s="80"/>
      <c r="BJ52" s="80"/>
      <c r="BK52" s="39"/>
      <c r="BL52" s="39"/>
      <c r="BM52" s="39"/>
    </row>
    <row r="53" spans="25:65" x14ac:dyDescent="0.25">
      <c r="Y53" s="39"/>
      <c r="Z53" s="39"/>
      <c r="AA53" s="39"/>
      <c r="AB53" s="39"/>
      <c r="AC53" s="39"/>
      <c r="AD53" s="39"/>
      <c r="AE53" s="39"/>
      <c r="AF53" s="39"/>
      <c r="AG53" s="39"/>
      <c r="AH53" s="39"/>
      <c r="AI53" s="39"/>
      <c r="AJ53" s="79"/>
      <c r="AK53" s="79"/>
      <c r="AL53" s="80"/>
      <c r="AM53" s="80"/>
      <c r="AN53" s="79">
        <f t="shared" si="84"/>
        <v>201503</v>
      </c>
      <c r="AO53" s="80" t="str">
        <f>CONCATENATE(VLOOKUP($AM$21*1,Data!$X$2:$AA$379,AO$50,FALSE),AP53)</f>
        <v>Tier 1 capital ratio3</v>
      </c>
      <c r="AP53" s="87">
        <v>3</v>
      </c>
      <c r="AQ53" s="90">
        <f>VLOOKUP($AO53,Data!$V$2:$AB$379,AQ$50,FALSE)</f>
        <v>5</v>
      </c>
      <c r="AR53" s="91">
        <f>VLOOKUP($AO53,Data!$V$2:$AB$379,AR$50,FALSE)</f>
        <v>0.16214084770000001</v>
      </c>
      <c r="AS53" s="88">
        <f t="shared" si="85"/>
        <v>3</v>
      </c>
      <c r="AT53" s="88">
        <f t="shared" si="89"/>
        <v>1</v>
      </c>
      <c r="AU53" s="88">
        <f t="shared" si="90"/>
        <v>3</v>
      </c>
      <c r="AV53" s="91">
        <f>VLOOKUP($AO$71,Data!$V$2:$AB$379,$AR$50,FALSE)</f>
        <v>0.13220275300000001</v>
      </c>
      <c r="AW53" s="88">
        <f t="shared" si="91"/>
        <v>5</v>
      </c>
      <c r="AX53" s="80"/>
      <c r="BA53" s="88">
        <v>1</v>
      </c>
      <c r="BB53" s="29">
        <f t="shared" si="92"/>
        <v>2</v>
      </c>
      <c r="BC53" s="92">
        <v>1</v>
      </c>
      <c r="BD53" s="80"/>
      <c r="BE53" s="80"/>
      <c r="BF53" s="80"/>
      <c r="BG53" s="80"/>
      <c r="BH53" s="80"/>
      <c r="BI53" s="80"/>
      <c r="BJ53" s="80"/>
      <c r="BK53" s="39"/>
      <c r="BL53" s="39"/>
      <c r="BM53" s="39"/>
    </row>
    <row r="54" spans="25:65" x14ac:dyDescent="0.25">
      <c r="Y54" s="39"/>
      <c r="Z54" s="39"/>
      <c r="AA54" s="39"/>
      <c r="AB54" s="39"/>
      <c r="AC54" s="39"/>
      <c r="AD54" s="39"/>
      <c r="AE54" s="39"/>
      <c r="AF54" s="39"/>
      <c r="AG54" s="39"/>
      <c r="AH54" s="39"/>
      <c r="AI54" s="39"/>
      <c r="AJ54" s="79"/>
      <c r="AK54" s="79"/>
      <c r="AL54" s="80"/>
      <c r="AM54" s="80"/>
      <c r="AN54" s="79">
        <f t="shared" si="84"/>
        <v>201503</v>
      </c>
      <c r="AO54" s="80" t="str">
        <f>CONCATENATE(VLOOKUP($AM$21*1,Data!$X$2:$AA$379,AO$50,FALSE),AP54)</f>
        <v>Tier 1 capital ratio4</v>
      </c>
      <c r="AP54" s="87">
        <v>4</v>
      </c>
      <c r="AQ54" s="90">
        <f>VLOOKUP($AO54,Data!$V$2:$AB$379,AQ$50,FALSE)</f>
        <v>3</v>
      </c>
      <c r="AR54" s="91">
        <f>VLOOKUP($AO54,Data!$V$2:$AB$379,AR$50,FALSE)</f>
        <v>0.15707295590000001</v>
      </c>
      <c r="AS54" s="88">
        <f t="shared" si="85"/>
        <v>4</v>
      </c>
      <c r="AT54" s="88">
        <f t="shared" si="89"/>
        <v>1</v>
      </c>
      <c r="AU54" s="88">
        <f t="shared" si="90"/>
        <v>4</v>
      </c>
      <c r="AV54" s="91">
        <f>VLOOKUP($AO$71,Data!$V$2:$AB$379,$AR$50,FALSE)</f>
        <v>0.13220275300000001</v>
      </c>
      <c r="AW54" s="88">
        <f t="shared" si="91"/>
        <v>3</v>
      </c>
      <c r="AX54" s="80"/>
      <c r="BA54" s="88" t="s">
        <v>17</v>
      </c>
      <c r="BB54" s="29">
        <f t="shared" si="92"/>
        <v>8</v>
      </c>
      <c r="BC54" s="92" t="s">
        <v>17</v>
      </c>
      <c r="BD54" s="80"/>
      <c r="BE54" s="80"/>
      <c r="BF54" s="80"/>
      <c r="BG54" s="80"/>
      <c r="BH54" s="80"/>
      <c r="BI54" s="80"/>
      <c r="BJ54" s="80"/>
      <c r="BK54" s="39"/>
      <c r="BL54" s="39"/>
      <c r="BM54" s="39"/>
    </row>
    <row r="55" spans="25:65" x14ac:dyDescent="0.25">
      <c r="Y55" s="39"/>
      <c r="Z55" s="39"/>
      <c r="AA55" s="39"/>
      <c r="AB55" s="39"/>
      <c r="AC55" s="39"/>
      <c r="AD55" s="39"/>
      <c r="AE55" s="39"/>
      <c r="AF55" s="39"/>
      <c r="AG55" s="39"/>
      <c r="AH55" s="39"/>
      <c r="AI55" s="39"/>
      <c r="AJ55" s="79"/>
      <c r="AK55" s="79"/>
      <c r="AL55" s="80"/>
      <c r="AM55" s="80"/>
      <c r="AN55" s="79">
        <f t="shared" si="84"/>
        <v>201503</v>
      </c>
      <c r="AO55" s="80" t="str">
        <f>CONCATENATE(VLOOKUP($AM$21*1,Data!$X$2:$AA$379,AO$50,FALSE),AP55)</f>
        <v>Tier 1 capital ratio5</v>
      </c>
      <c r="AP55" s="87">
        <v>5</v>
      </c>
      <c r="AQ55" s="90">
        <f>VLOOKUP($AO55,Data!$V$2:$AB$379,AQ$50,FALSE)</f>
        <v>2</v>
      </c>
      <c r="AR55" s="91">
        <f>VLOOKUP($AO55,Data!$V$2:$AB$379,AR$50,FALSE)</f>
        <v>0.1507829145</v>
      </c>
      <c r="AS55" s="88">
        <f t="shared" si="85"/>
        <v>5</v>
      </c>
      <c r="AT55" s="88">
        <f t="shared" si="89"/>
        <v>2</v>
      </c>
      <c r="AU55" s="88">
        <f t="shared" si="90"/>
        <v>5</v>
      </c>
      <c r="AV55" s="91">
        <f>VLOOKUP($AO$71,Data!$V$2:$AB$379,$AR$50,FALSE)</f>
        <v>0.13220275300000001</v>
      </c>
      <c r="AW55" s="88">
        <f t="shared" si="91"/>
        <v>2</v>
      </c>
      <c r="AX55" s="80"/>
      <c r="BA55" s="88">
        <v>2</v>
      </c>
      <c r="BB55" s="29">
        <f t="shared" si="92"/>
        <v>2</v>
      </c>
      <c r="BC55" s="92">
        <v>2</v>
      </c>
      <c r="BD55" s="80"/>
      <c r="BE55" s="80"/>
      <c r="BF55" s="80"/>
      <c r="BG55" s="80"/>
      <c r="BH55" s="80"/>
      <c r="BI55" s="80"/>
      <c r="BJ55" s="80"/>
      <c r="BK55" s="39"/>
      <c r="BL55" s="39"/>
      <c r="BM55" s="39"/>
    </row>
    <row r="56" spans="25:65" x14ac:dyDescent="0.25">
      <c r="Y56" s="39"/>
      <c r="Z56" s="39"/>
      <c r="AA56" s="39"/>
      <c r="AB56" s="39"/>
      <c r="AC56" s="39"/>
      <c r="AD56" s="39"/>
      <c r="AE56" s="39"/>
      <c r="AF56" s="39"/>
      <c r="AG56" s="39"/>
      <c r="AH56" s="39"/>
      <c r="AI56" s="39"/>
      <c r="AJ56" s="79"/>
      <c r="AK56" s="79"/>
      <c r="AL56" s="80"/>
      <c r="AM56" s="80"/>
      <c r="AN56" s="79">
        <f t="shared" si="84"/>
        <v>201503</v>
      </c>
      <c r="AO56" s="80" t="str">
        <f>CONCATENATE(VLOOKUP($AM$21*1,Data!$X$2:$AA$379,AO$50,FALSE),AP56)</f>
        <v>Tier 1 capital ratio6</v>
      </c>
      <c r="AP56" s="87">
        <v>6</v>
      </c>
      <c r="AQ56" s="90">
        <f>VLOOKUP($AO56,Data!$V$2:$AB$379,AQ$50,FALSE)</f>
        <v>1</v>
      </c>
      <c r="AR56" s="91">
        <f>VLOOKUP($AO56,Data!$V$2:$AB$379,AR$50,FALSE)</f>
        <v>0.14604741439999999</v>
      </c>
      <c r="AS56" s="88">
        <f t="shared" si="85"/>
        <v>6</v>
      </c>
      <c r="AT56" s="88">
        <f t="shared" si="89"/>
        <v>2</v>
      </c>
      <c r="AU56" s="88">
        <f t="shared" si="90"/>
        <v>6</v>
      </c>
      <c r="AV56" s="91">
        <f>VLOOKUP($AO$71,Data!$V$2:$AB$379,$AR$50,FALSE)</f>
        <v>0.13220275300000001</v>
      </c>
      <c r="AW56" s="88">
        <f t="shared" si="91"/>
        <v>1</v>
      </c>
      <c r="AX56" s="80"/>
      <c r="BA56" s="88">
        <v>3</v>
      </c>
      <c r="BB56" s="29">
        <f t="shared" si="92"/>
        <v>1</v>
      </c>
      <c r="BC56" s="92">
        <v>3</v>
      </c>
      <c r="BD56" s="80"/>
      <c r="BE56" s="80"/>
      <c r="BF56" s="80"/>
      <c r="BG56" s="80"/>
      <c r="BH56" s="80"/>
      <c r="BI56" s="80"/>
      <c r="BJ56" s="80"/>
      <c r="BK56" s="39"/>
      <c r="BL56" s="39"/>
      <c r="BM56" s="39"/>
    </row>
    <row r="57" spans="25:65" x14ac:dyDescent="0.25">
      <c r="Y57" s="39"/>
      <c r="Z57" s="39"/>
      <c r="AA57" s="39"/>
      <c r="AB57" s="39"/>
      <c r="AC57" s="39"/>
      <c r="AD57" s="39"/>
      <c r="AE57" s="39"/>
      <c r="AF57" s="39"/>
      <c r="AG57" s="39"/>
      <c r="AH57" s="39"/>
      <c r="AI57" s="39"/>
      <c r="AJ57" s="79"/>
      <c r="AK57" s="79"/>
      <c r="AL57" s="80"/>
      <c r="AM57" s="80"/>
      <c r="AN57" s="79">
        <f t="shared" si="84"/>
        <v>201503</v>
      </c>
      <c r="AO57" s="80" t="str">
        <f>CONCATENATE(VLOOKUP($AM$21*1,Data!$X$2:$AA$379,AO$50,FALSE),AP57)</f>
        <v>Tier 1 capital ratio7</v>
      </c>
      <c r="AP57" s="87">
        <v>7</v>
      </c>
      <c r="AQ57" s="90">
        <f>VLOOKUP($AO57,Data!$V$2:$AB$379,AQ$50,FALSE)</f>
        <v>7</v>
      </c>
      <c r="AR57" s="91">
        <f>VLOOKUP($AO57,Data!$V$2:$AB$379,AR$50,FALSE)</f>
        <v>0.14520842049999999</v>
      </c>
      <c r="AS57" s="88">
        <f t="shared" si="85"/>
        <v>7</v>
      </c>
      <c r="AT57" s="88">
        <f t="shared" si="89"/>
        <v>3</v>
      </c>
      <c r="AU57" s="88">
        <f t="shared" si="90"/>
        <v>7</v>
      </c>
      <c r="AV57" s="91">
        <f>VLOOKUP($AO$71,Data!$V$2:$AB$379,$AR$50,FALSE)</f>
        <v>0.13220275300000001</v>
      </c>
      <c r="AW57" s="88">
        <f>IF(AND(AR57&lt;&gt;0, AR57&lt;&gt;"."), VLOOKUP(AQ57,$BA$51:$BC$70,3,FALSE), CONCATENATE(VLOOKUP(AQ57,$BA$51:$BC$70,3,FALSE),"*"))</f>
        <v>7</v>
      </c>
      <c r="AX57" s="80"/>
      <c r="BA57" s="88">
        <v>4</v>
      </c>
      <c r="BB57" s="29">
        <f t="shared" si="92"/>
        <v>1</v>
      </c>
      <c r="BC57" s="92">
        <v>4</v>
      </c>
      <c r="BD57" s="80"/>
      <c r="BE57" s="80"/>
      <c r="BF57" s="80"/>
      <c r="BG57" s="80"/>
      <c r="BH57" s="80"/>
      <c r="BI57" s="80"/>
      <c r="BJ57" s="80"/>
      <c r="BK57" s="39"/>
      <c r="BL57" s="39"/>
      <c r="BM57" s="39"/>
    </row>
    <row r="58" spans="25:65" x14ac:dyDescent="0.25">
      <c r="Y58" s="39"/>
      <c r="Z58" s="39"/>
      <c r="AA58" s="39"/>
      <c r="AB58" s="39"/>
      <c r="AC58" s="39"/>
      <c r="AD58" s="39"/>
      <c r="AE58" s="39"/>
      <c r="AF58" s="39"/>
      <c r="AG58" s="39"/>
      <c r="AH58" s="39"/>
      <c r="AI58" s="39"/>
      <c r="AJ58" s="79"/>
      <c r="AK58" s="79"/>
      <c r="AL58" s="80"/>
      <c r="AM58" s="80"/>
      <c r="AN58" s="79">
        <f t="shared" si="84"/>
        <v>201503</v>
      </c>
      <c r="AO58" s="80" t="str">
        <f>CONCATENATE(VLOOKUP($AM$21*1,Data!$X$2:$AA$379,AO$50,FALSE),AP58)</f>
        <v>Tier 1 capital ratio8</v>
      </c>
      <c r="AP58" s="87">
        <v>8</v>
      </c>
      <c r="AQ58" s="90">
        <f>VLOOKUP($AO58,Data!$V$2:$AB$379,AQ$50,FALSE)</f>
        <v>13</v>
      </c>
      <c r="AR58" s="91">
        <f>VLOOKUP($AO58,Data!$V$2:$AB$379,AR$50,FALSE)</f>
        <v>0.1386703504</v>
      </c>
      <c r="AS58" s="88">
        <f t="shared" si="85"/>
        <v>8</v>
      </c>
      <c r="AT58" s="88">
        <f t="shared" si="89"/>
        <v>2</v>
      </c>
      <c r="AU58" s="88">
        <f t="shared" si="90"/>
        <v>8</v>
      </c>
      <c r="AV58" s="91">
        <f>VLOOKUP($AO$71,Data!$V$2:$AB$379,$AR$50,FALSE)</f>
        <v>0.13220275300000001</v>
      </c>
      <c r="AW58" s="88">
        <f t="shared" si="91"/>
        <v>13</v>
      </c>
      <c r="AX58" s="80"/>
      <c r="BA58" s="88">
        <v>5</v>
      </c>
      <c r="BB58" s="29">
        <f t="shared" si="92"/>
        <v>1</v>
      </c>
      <c r="BC58" s="92">
        <v>5</v>
      </c>
      <c r="BD58" s="80"/>
      <c r="BE58" s="80"/>
      <c r="BF58" s="80"/>
      <c r="BG58" s="80"/>
      <c r="BH58" s="80"/>
      <c r="BI58" s="80"/>
      <c r="BJ58" s="80"/>
      <c r="BK58" s="39"/>
      <c r="BL58" s="39"/>
      <c r="BM58" s="39"/>
    </row>
    <row r="59" spans="25:65" x14ac:dyDescent="0.25">
      <c r="Y59" s="39"/>
      <c r="Z59" s="39"/>
      <c r="AA59" s="39"/>
      <c r="AB59" s="39"/>
      <c r="AC59" s="39"/>
      <c r="AD59" s="39"/>
      <c r="AE59" s="39"/>
      <c r="AF59" s="39"/>
      <c r="AG59" s="39"/>
      <c r="AH59" s="39"/>
      <c r="AI59" s="39"/>
      <c r="AJ59" s="79"/>
      <c r="AK59" s="79"/>
      <c r="AL59" s="80"/>
      <c r="AM59" s="80"/>
      <c r="AN59" s="79">
        <f t="shared" si="84"/>
        <v>201503</v>
      </c>
      <c r="AO59" s="80" t="str">
        <f>CONCATENATE(VLOOKUP($AM$21*1,Data!$X$2:$AA$379,AO$50,FALSE),AP59)</f>
        <v>Tier 1 capital ratio9</v>
      </c>
      <c r="AP59" s="87">
        <v>9</v>
      </c>
      <c r="AQ59" s="90">
        <f>VLOOKUP($AO59,Data!$V$2:$AB$379,AQ$50,FALSE)</f>
        <v>12</v>
      </c>
      <c r="AR59" s="91">
        <f>VLOOKUP($AO59,Data!$V$2:$AB$379,AR$50,FALSE)</f>
        <v>0.13845150740000001</v>
      </c>
      <c r="AS59" s="88">
        <f t="shared" si="85"/>
        <v>9</v>
      </c>
      <c r="AT59" s="88">
        <f t="shared" si="89"/>
        <v>1</v>
      </c>
      <c r="AU59" s="88">
        <f t="shared" si="90"/>
        <v>9</v>
      </c>
      <c r="AV59" s="91">
        <f>VLOOKUP($AO$71,Data!$V$2:$AB$379,$AR$50,FALSE)</f>
        <v>0.13220275300000001</v>
      </c>
      <c r="AW59" s="88">
        <f>IF(AND(AR59&lt;&gt;0, AR59&lt;&gt;"."), VLOOKUP(AQ59,$BA$51:$BC$70,3,FALSE), CONCATENATE(VLOOKUP(AQ59,$BA$51:$BC$70,3,FALSE),"*"))</f>
        <v>12</v>
      </c>
      <c r="AX59" s="80"/>
      <c r="BA59" s="88">
        <v>6</v>
      </c>
      <c r="BB59" s="29">
        <f t="shared" si="92"/>
        <v>1</v>
      </c>
      <c r="BC59" s="92">
        <v>6</v>
      </c>
      <c r="BD59" s="80"/>
      <c r="BE59" s="80"/>
      <c r="BF59" s="80"/>
      <c r="BG59" s="80"/>
      <c r="BH59" s="80"/>
      <c r="BI59" s="80"/>
      <c r="BJ59" s="80"/>
      <c r="BK59" s="39"/>
      <c r="BL59" s="39"/>
      <c r="BM59" s="39"/>
    </row>
    <row r="60" spans="25:65" x14ac:dyDescent="0.25">
      <c r="Y60" s="39"/>
      <c r="Z60" s="39"/>
      <c r="AA60" s="39"/>
      <c r="AB60" s="39"/>
      <c r="AC60" s="39"/>
      <c r="AD60" s="39"/>
      <c r="AE60" s="39"/>
      <c r="AF60" s="39"/>
      <c r="AG60" s="39"/>
      <c r="AH60" s="39"/>
      <c r="AI60" s="39"/>
      <c r="AJ60" s="79"/>
      <c r="AK60" s="79"/>
      <c r="AL60" s="80"/>
      <c r="AM60" s="80"/>
      <c r="AN60" s="79">
        <f t="shared" si="84"/>
        <v>201503</v>
      </c>
      <c r="AO60" s="80" t="str">
        <f>CONCATENATE(VLOOKUP($AM$21*1,Data!$X$2:$AA$379,AO$50,FALSE),AP60)</f>
        <v>Tier 1 capital ratio10</v>
      </c>
      <c r="AP60" s="87">
        <v>10</v>
      </c>
      <c r="AQ60" s="90" t="str">
        <f>VLOOKUP($AO60,Data!$V$2:$AB$379,AQ$50,FALSE)</f>
        <v>DE</v>
      </c>
      <c r="AR60" s="91">
        <f>VLOOKUP($AO60,Data!$V$2:$AB$379,AR$50,FALSE)</f>
        <v>0.13733370589999999</v>
      </c>
      <c r="AS60" s="88">
        <f t="shared" si="85"/>
        <v>10</v>
      </c>
      <c r="AT60" s="88">
        <f t="shared" si="89"/>
        <v>8</v>
      </c>
      <c r="AU60" s="88" t="str">
        <f t="shared" si="90"/>
        <v>DE</v>
      </c>
      <c r="AV60" s="91">
        <f>VLOOKUP($AO$71,Data!$V$2:$AB$379,$AR$50,FALSE)</f>
        <v>0.13220275300000001</v>
      </c>
      <c r="AW60" s="88" t="str">
        <f t="shared" si="91"/>
        <v>DE</v>
      </c>
      <c r="AX60" s="80"/>
      <c r="BA60" s="88">
        <v>7</v>
      </c>
      <c r="BB60" s="29">
        <f t="shared" si="92"/>
        <v>3</v>
      </c>
      <c r="BC60" s="92">
        <v>7</v>
      </c>
      <c r="BD60" s="80"/>
      <c r="BE60" s="80"/>
      <c r="BF60" s="80"/>
      <c r="BG60" s="80"/>
      <c r="BH60" s="80"/>
      <c r="BI60" s="80"/>
      <c r="BJ60" s="80"/>
      <c r="BK60" s="39"/>
      <c r="BL60" s="39"/>
      <c r="BM60" s="39"/>
    </row>
    <row r="61" spans="25:65" x14ac:dyDescent="0.25">
      <c r="Y61" s="39"/>
      <c r="Z61" s="39"/>
      <c r="AA61" s="39"/>
      <c r="AB61" s="39"/>
      <c r="AC61" s="39"/>
      <c r="AD61" s="39"/>
      <c r="AE61" s="39"/>
      <c r="AF61" s="39"/>
      <c r="AG61" s="39"/>
      <c r="AH61" s="39"/>
      <c r="AI61" s="39"/>
      <c r="AJ61" s="79"/>
      <c r="AK61" s="79"/>
      <c r="AL61" s="80"/>
      <c r="AM61" s="80"/>
      <c r="AN61" s="79">
        <f t="shared" si="84"/>
        <v>201503</v>
      </c>
      <c r="AO61" s="80" t="str">
        <f>CONCATENATE(VLOOKUP($AM$21*1,Data!$X$2:$AA$379,AO$50,FALSE),AP61)</f>
        <v>Tier 1 capital ratio11</v>
      </c>
      <c r="AP61" s="87">
        <v>11</v>
      </c>
      <c r="AQ61" s="90" t="str">
        <f>VLOOKUP($AO61,Data!$V$2:$AB$379,AQ$50,FALSE)</f>
        <v>GB</v>
      </c>
      <c r="AR61" s="91">
        <f>VLOOKUP($AO61,Data!$V$2:$AB$379,AR$50,FALSE)</f>
        <v>0.13320986209999999</v>
      </c>
      <c r="AS61" s="88">
        <f t="shared" si="85"/>
        <v>11</v>
      </c>
      <c r="AT61" s="88">
        <f t="shared" si="89"/>
        <v>6</v>
      </c>
      <c r="AU61" s="88" t="str">
        <f t="shared" si="90"/>
        <v>GB</v>
      </c>
      <c r="AV61" s="91">
        <f>VLOOKUP($AO$71,Data!$V$2:$AB$379,$AR$50,FALSE)</f>
        <v>0.13220275300000001</v>
      </c>
      <c r="AW61" s="88" t="str">
        <f t="shared" si="91"/>
        <v>GB</v>
      </c>
      <c r="AX61" s="80"/>
      <c r="BA61" s="88">
        <v>8</v>
      </c>
      <c r="BB61" s="29">
        <f>VLOOKUP(BA61,$AQ$51:$AT$70,4,FALSE)</f>
        <v>1</v>
      </c>
      <c r="BC61" s="92">
        <v>8</v>
      </c>
      <c r="BD61" s="80"/>
      <c r="BE61" s="80"/>
      <c r="BF61" s="80"/>
      <c r="BG61" s="80"/>
      <c r="BH61" s="80"/>
      <c r="BI61" s="80"/>
      <c r="BJ61" s="80"/>
      <c r="BK61" s="39"/>
      <c r="BL61" s="39"/>
      <c r="BM61" s="39"/>
    </row>
    <row r="62" spans="25:65" x14ac:dyDescent="0.25">
      <c r="Y62" s="39"/>
      <c r="Z62" s="39"/>
      <c r="AA62" s="39"/>
      <c r="AB62" s="39"/>
      <c r="AC62" s="39"/>
      <c r="AD62" s="39"/>
      <c r="AE62" s="39"/>
      <c r="AF62" s="39"/>
      <c r="AG62" s="39"/>
      <c r="AH62" s="39"/>
      <c r="AI62" s="39"/>
      <c r="AJ62" s="79"/>
      <c r="AK62" s="79"/>
      <c r="AL62" s="80"/>
      <c r="AM62" s="80"/>
      <c r="AN62" s="79">
        <f t="shared" si="84"/>
        <v>201503</v>
      </c>
      <c r="AO62" s="80" t="str">
        <f>CONCATENATE(VLOOKUP($AM$21*1,Data!$X$2:$AA$379,AO$50,FALSE),AP62)</f>
        <v>Tier 1 capital ratio12</v>
      </c>
      <c r="AP62" s="87">
        <v>12</v>
      </c>
      <c r="AQ62" s="90">
        <f>VLOOKUP($AO62,Data!$V$2:$AB$379,AQ$50,FALSE)</f>
        <v>8</v>
      </c>
      <c r="AR62" s="91">
        <f>VLOOKUP($AO62,Data!$V$2:$AB$379,AR$50,FALSE)</f>
        <v>0.13143524300000001</v>
      </c>
      <c r="AS62" s="88">
        <f t="shared" si="85"/>
        <v>12</v>
      </c>
      <c r="AT62" s="88">
        <f t="shared" si="89"/>
        <v>1</v>
      </c>
      <c r="AU62" s="88">
        <f t="shared" si="90"/>
        <v>12</v>
      </c>
      <c r="AV62" s="91">
        <f>VLOOKUP($AO$71,Data!$V$2:$AB$379,$AR$50,FALSE)</f>
        <v>0.13220275300000001</v>
      </c>
      <c r="AW62" s="88">
        <f t="shared" si="91"/>
        <v>8</v>
      </c>
      <c r="AX62" s="80"/>
      <c r="BA62" s="88" t="s">
        <v>32</v>
      </c>
      <c r="BB62" s="29">
        <f t="shared" si="92"/>
        <v>4</v>
      </c>
      <c r="BC62" s="92" t="s">
        <v>32</v>
      </c>
      <c r="BD62" s="80"/>
      <c r="BE62" s="80"/>
      <c r="BF62" s="80"/>
      <c r="BG62" s="80"/>
      <c r="BH62" s="80"/>
      <c r="BI62" s="80"/>
      <c r="BJ62" s="80"/>
      <c r="BK62" s="39"/>
      <c r="BL62" s="39"/>
      <c r="BM62" s="39"/>
    </row>
    <row r="63" spans="25:65" x14ac:dyDescent="0.25">
      <c r="Y63" s="39"/>
      <c r="Z63" s="39"/>
      <c r="AA63" s="39"/>
      <c r="AB63" s="39"/>
      <c r="AC63" s="39"/>
      <c r="AD63" s="39"/>
      <c r="AE63" s="39"/>
      <c r="AF63" s="39"/>
      <c r="AG63" s="39"/>
      <c r="AH63" s="39"/>
      <c r="AI63" s="39"/>
      <c r="AJ63" s="79"/>
      <c r="AK63" s="79"/>
      <c r="AL63" s="80"/>
      <c r="AM63" s="80"/>
      <c r="AN63" s="79">
        <f t="shared" si="84"/>
        <v>201503</v>
      </c>
      <c r="AO63" s="80" t="str">
        <f>CONCATENATE(VLOOKUP($AM$21*1,Data!$X$2:$AA$379,AO$50,FALSE),AP63)</f>
        <v>Tier 1 capital ratio13</v>
      </c>
      <c r="AP63" s="87">
        <v>13</v>
      </c>
      <c r="AQ63" s="90" t="str">
        <f>VLOOKUP($AO63,Data!$V$2:$AB$379,AQ$50,FALSE)</f>
        <v>FR</v>
      </c>
      <c r="AR63" s="91">
        <f>VLOOKUP($AO63,Data!$V$2:$AB$379,AR$50,FALSE)</f>
        <v>0.1270106074</v>
      </c>
      <c r="AS63" s="88">
        <f t="shared" si="85"/>
        <v>13</v>
      </c>
      <c r="AT63" s="88">
        <f t="shared" si="89"/>
        <v>5</v>
      </c>
      <c r="AU63" s="88" t="str">
        <f t="shared" si="90"/>
        <v>FR</v>
      </c>
      <c r="AV63" s="91">
        <f>VLOOKUP($AO$71,Data!$V$2:$AB$379,$AR$50,FALSE)</f>
        <v>0.13220275300000001</v>
      </c>
      <c r="AW63" s="88" t="str">
        <f t="shared" si="91"/>
        <v>FR</v>
      </c>
      <c r="AX63" s="80"/>
      <c r="BA63" s="88" t="s">
        <v>25</v>
      </c>
      <c r="BB63" s="29">
        <f t="shared" si="92"/>
        <v>5</v>
      </c>
      <c r="BC63" s="92" t="s">
        <v>25</v>
      </c>
      <c r="BD63" s="80"/>
      <c r="BE63" s="80"/>
      <c r="BF63" s="80"/>
      <c r="BG63" s="80"/>
      <c r="BH63" s="80"/>
      <c r="BI63" s="80"/>
      <c r="BJ63" s="80"/>
      <c r="BK63" s="39"/>
      <c r="BL63" s="39"/>
      <c r="BM63" s="39"/>
    </row>
    <row r="64" spans="25:65" x14ac:dyDescent="0.25">
      <c r="Y64" s="39"/>
      <c r="Z64" s="39"/>
      <c r="AA64" s="39"/>
      <c r="AB64" s="39"/>
      <c r="AC64" s="39"/>
      <c r="AD64" s="39"/>
      <c r="AE64" s="39"/>
      <c r="AF64" s="39"/>
      <c r="AG64" s="39"/>
      <c r="AH64" s="39"/>
      <c r="AI64" s="39"/>
      <c r="AJ64" s="79"/>
      <c r="AK64" s="79"/>
      <c r="AL64" s="80"/>
      <c r="AM64" s="80"/>
      <c r="AN64" s="79">
        <f t="shared" si="84"/>
        <v>201503</v>
      </c>
      <c r="AO64" s="80" t="str">
        <f>CONCATENATE(VLOOKUP($AM$21*1,Data!$X$2:$AA$379,AO$50,FALSE),AP64)</f>
        <v>Tier 1 capital ratio14</v>
      </c>
      <c r="AP64" s="87">
        <v>14</v>
      </c>
      <c r="AQ64" s="90" t="str">
        <f>VLOOKUP($AO64,Data!$V$2:$AB$379,AQ$50,FALSE)</f>
        <v>GR</v>
      </c>
      <c r="AR64" s="91">
        <f>VLOOKUP($AO64,Data!$V$2:$AB$379,AR$50,FALSE)</f>
        <v>0.1260684933</v>
      </c>
      <c r="AS64" s="88">
        <f t="shared" si="85"/>
        <v>14</v>
      </c>
      <c r="AT64" s="88">
        <f t="shared" si="89"/>
        <v>4</v>
      </c>
      <c r="AU64" s="88" t="str">
        <f t="shared" si="90"/>
        <v>GR</v>
      </c>
      <c r="AV64" s="91">
        <f>VLOOKUP($AO$71,Data!$V$2:$AB$379,$AR$50,FALSE)</f>
        <v>0.13220275300000001</v>
      </c>
      <c r="AW64" s="88" t="str">
        <f>IF(AND(AR64&lt;&gt;0, AR64&lt;&gt;"."), VLOOKUP(AQ64,$BA$51:$BC$70,3,FALSE), CONCATENATE(VLOOKUP(AQ64,$BA$51:$BC$70,3,FALSE),"*"))</f>
        <v>GR</v>
      </c>
      <c r="AX64" s="80"/>
      <c r="BA64" s="88" t="s">
        <v>38</v>
      </c>
      <c r="BB64" s="29">
        <f t="shared" si="92"/>
        <v>4</v>
      </c>
      <c r="BC64" s="92" t="s">
        <v>38</v>
      </c>
      <c r="BD64" s="80"/>
      <c r="BE64" s="80"/>
      <c r="BF64" s="80"/>
      <c r="BG64" s="80"/>
      <c r="BH64" s="80"/>
      <c r="BI64" s="80"/>
      <c r="BJ64" s="80"/>
      <c r="BK64" s="39"/>
      <c r="BL64" s="39"/>
      <c r="BM64" s="39"/>
    </row>
    <row r="65" spans="25:65" x14ac:dyDescent="0.25">
      <c r="Y65" s="39"/>
      <c r="Z65" s="39"/>
      <c r="AA65" s="39"/>
      <c r="AB65" s="39"/>
      <c r="AC65" s="39"/>
      <c r="AD65" s="39"/>
      <c r="AE65" s="39"/>
      <c r="AF65" s="39"/>
      <c r="AG65" s="39"/>
      <c r="AH65" s="39"/>
      <c r="AI65" s="39"/>
      <c r="AJ65" s="79"/>
      <c r="AK65" s="79"/>
      <c r="AL65" s="80"/>
      <c r="AM65" s="80"/>
      <c r="AN65" s="79">
        <f t="shared" si="84"/>
        <v>201503</v>
      </c>
      <c r="AO65" s="80" t="str">
        <f>CONCATENATE(VLOOKUP($AM$21*1,Data!$X$2:$AA$379,AO$50,FALSE),AP65)</f>
        <v>Tier 1 capital ratio15</v>
      </c>
      <c r="AP65" s="87">
        <v>15</v>
      </c>
      <c r="AQ65" s="90" t="str">
        <f>VLOOKUP($AO65,Data!$V$2:$AB$379,AQ$50,FALSE)</f>
        <v>ES</v>
      </c>
      <c r="AR65" s="91">
        <f>VLOOKUP($AO65,Data!$V$2:$AB$379,AR$50,FALSE)</f>
        <v>0.1224535575</v>
      </c>
      <c r="AS65" s="88">
        <f t="shared" si="85"/>
        <v>15</v>
      </c>
      <c r="AT65" s="88">
        <f t="shared" si="89"/>
        <v>4</v>
      </c>
      <c r="AU65" s="88" t="str">
        <f t="shared" si="90"/>
        <v>ES</v>
      </c>
      <c r="AV65" s="91">
        <f>VLOOKUP($AO$71,Data!$V$2:$AB$379,$AR$50,FALSE)</f>
        <v>0.13220275300000001</v>
      </c>
      <c r="AW65" s="88" t="str">
        <f t="shared" si="91"/>
        <v>ES</v>
      </c>
      <c r="AX65" s="80"/>
      <c r="BA65" s="88">
        <v>9</v>
      </c>
      <c r="BB65" s="29">
        <f t="shared" si="92"/>
        <v>3</v>
      </c>
      <c r="BC65" s="92">
        <v>9</v>
      </c>
      <c r="BD65" s="80"/>
      <c r="BE65" s="80"/>
      <c r="BF65" s="80"/>
      <c r="BG65" s="80"/>
      <c r="BH65" s="80"/>
      <c r="BI65" s="80"/>
      <c r="BJ65" s="80"/>
      <c r="BK65" s="39"/>
      <c r="BL65" s="39"/>
      <c r="BM65" s="39"/>
    </row>
    <row r="66" spans="25:65" x14ac:dyDescent="0.25">
      <c r="Y66" s="39"/>
      <c r="Z66" s="39"/>
      <c r="AA66" s="39"/>
      <c r="AB66" s="39"/>
      <c r="AC66" s="39"/>
      <c r="AD66" s="39"/>
      <c r="AE66" s="39"/>
      <c r="AF66" s="39"/>
      <c r="AG66" s="39"/>
      <c r="AH66" s="39"/>
      <c r="AI66" s="39"/>
      <c r="AJ66" s="79"/>
      <c r="AK66" s="79"/>
      <c r="AL66" s="80"/>
      <c r="AM66" s="80"/>
      <c r="AN66" s="79">
        <f t="shared" si="84"/>
        <v>201503</v>
      </c>
      <c r="AO66" s="80" t="str">
        <f>CONCATENATE(VLOOKUP($AM$21*1,Data!$X$2:$AA$379,AO$50,FALSE),AP66)</f>
        <v>Tier 1 capital ratio16</v>
      </c>
      <c r="AP66" s="87">
        <v>16</v>
      </c>
      <c r="AQ66" s="90">
        <f>VLOOKUP($AO66,Data!$V$2:$AB$379,AQ$50,FALSE)</f>
        <v>6</v>
      </c>
      <c r="AR66" s="91">
        <f>VLOOKUP($AO66,Data!$V$2:$AB$379,AR$50,FALSE)</f>
        <v>0.11835430969999999</v>
      </c>
      <c r="AS66" s="88">
        <f t="shared" si="85"/>
        <v>16</v>
      </c>
      <c r="AT66" s="88">
        <f t="shared" si="89"/>
        <v>1</v>
      </c>
      <c r="AU66" s="88">
        <f t="shared" si="90"/>
        <v>16</v>
      </c>
      <c r="AV66" s="91">
        <f>VLOOKUP($AO$71,Data!$V$2:$AB$379,$AR$50,FALSE)</f>
        <v>0.13220275300000001</v>
      </c>
      <c r="AW66" s="88">
        <f>IF(AND(AR66&lt;&gt;0, AR66&lt;&gt;"."), VLOOKUP(AQ66,$BA$51:$BC$70,3,FALSE), CONCATENATE(VLOOKUP(AQ66,$BA$51:$BC$70,3,FALSE),"*"))</f>
        <v>6</v>
      </c>
      <c r="AX66" s="80"/>
      <c r="BA66" s="88">
        <v>10</v>
      </c>
      <c r="BB66" s="29">
        <f t="shared" si="92"/>
        <v>1</v>
      </c>
      <c r="BC66" s="92">
        <v>10</v>
      </c>
      <c r="BD66" s="80"/>
      <c r="BE66" s="80"/>
      <c r="BF66" s="80"/>
      <c r="BG66" s="80"/>
      <c r="BH66" s="80"/>
      <c r="BI66" s="80"/>
      <c r="BJ66" s="80"/>
      <c r="BK66" s="39"/>
      <c r="BL66" s="39"/>
      <c r="BM66" s="39"/>
    </row>
    <row r="67" spans="25:65" x14ac:dyDescent="0.25">
      <c r="Y67" s="39"/>
      <c r="Z67" s="39"/>
      <c r="AA67" s="39"/>
      <c r="AB67" s="39"/>
      <c r="AC67" s="39"/>
      <c r="AD67" s="39"/>
      <c r="AE67" s="39"/>
      <c r="AF67" s="39"/>
      <c r="AG67" s="39"/>
      <c r="AH67" s="39"/>
      <c r="AI67" s="39"/>
      <c r="AJ67" s="79"/>
      <c r="AK67" s="79"/>
      <c r="AL67" s="80"/>
      <c r="AM67" s="80"/>
      <c r="AN67" s="79">
        <f t="shared" si="84"/>
        <v>201503</v>
      </c>
      <c r="AO67" s="80" t="str">
        <f>CONCATENATE(VLOOKUP($AM$21*1,Data!$X$2:$AA$379,AO$50,FALSE),AP67)</f>
        <v>Tier 1 capital ratio17</v>
      </c>
      <c r="AP67" s="87">
        <v>17</v>
      </c>
      <c r="AQ67" s="90">
        <f>VLOOKUP($AO67,Data!$V$2:$AB$379,AQ$50,FALSE)</f>
        <v>10</v>
      </c>
      <c r="AR67" s="91">
        <f>VLOOKUP($AO67,Data!$V$2:$AB$379,AR$50,FALSE)</f>
        <v>0.11728192580000001</v>
      </c>
      <c r="AS67" s="88">
        <f t="shared" si="85"/>
        <v>17</v>
      </c>
      <c r="AT67" s="88">
        <f t="shared" si="89"/>
        <v>1</v>
      </c>
      <c r="AU67" s="88">
        <f t="shared" si="90"/>
        <v>17</v>
      </c>
      <c r="AV67" s="91">
        <f>VLOOKUP($AO$71,Data!$V$2:$AB$379,$AR$50,FALSE)</f>
        <v>0.13220275300000001</v>
      </c>
      <c r="AW67" s="88">
        <f t="shared" si="91"/>
        <v>10</v>
      </c>
      <c r="AX67" s="80"/>
      <c r="BA67" s="88" t="s">
        <v>29</v>
      </c>
      <c r="BB67" s="29">
        <f t="shared" si="92"/>
        <v>4</v>
      </c>
      <c r="BC67" s="92" t="s">
        <v>29</v>
      </c>
      <c r="BD67" s="80"/>
      <c r="BE67" s="80"/>
      <c r="BF67" s="80"/>
      <c r="BG67" s="80"/>
      <c r="BH67" s="80"/>
      <c r="BI67" s="80"/>
      <c r="BJ67" s="80"/>
      <c r="BK67" s="39"/>
      <c r="BL67" s="39"/>
      <c r="BM67" s="39"/>
    </row>
    <row r="68" spans="25:65" x14ac:dyDescent="0.25">
      <c r="Y68" s="39"/>
      <c r="Z68" s="39"/>
      <c r="AA68" s="39"/>
      <c r="AB68" s="39"/>
      <c r="AC68" s="39"/>
      <c r="AD68" s="39"/>
      <c r="AE68" s="39"/>
      <c r="AF68" s="39"/>
      <c r="AG68" s="39"/>
      <c r="AH68" s="39"/>
      <c r="AI68" s="39"/>
      <c r="AJ68" s="79"/>
      <c r="AK68" s="79"/>
      <c r="AL68" s="80"/>
      <c r="AM68" s="80"/>
      <c r="AN68" s="79">
        <f t="shared" si="84"/>
        <v>201503</v>
      </c>
      <c r="AO68" s="80" t="str">
        <f>CONCATENATE(VLOOKUP($AM$21*1,Data!$X$2:$AA$379,AO$50,FALSE),AP68)</f>
        <v>Tier 1 capital ratio18</v>
      </c>
      <c r="AP68" s="87">
        <v>18</v>
      </c>
      <c r="AQ68" s="90" t="str">
        <f>VLOOKUP($AO68,Data!$V$2:$AB$379,AQ$50,FALSE)</f>
        <v>IT</v>
      </c>
      <c r="AR68" s="91">
        <f>VLOOKUP($AO68,Data!$V$2:$AB$379,AR$50,FALSE)</f>
        <v>0.11254276890000001</v>
      </c>
      <c r="AS68" s="88">
        <f t="shared" si="85"/>
        <v>18</v>
      </c>
      <c r="AT68" s="88">
        <f t="shared" si="89"/>
        <v>4</v>
      </c>
      <c r="AU68" s="88" t="str">
        <f t="shared" si="90"/>
        <v>IT</v>
      </c>
      <c r="AV68" s="91">
        <f>VLOOKUP($AO$71,Data!$V$2:$AB$379,$AR$50,FALSE)</f>
        <v>0.13220275300000001</v>
      </c>
      <c r="AW68" s="88" t="str">
        <f>IF(AND(AR68&lt;&gt;0, AR68&lt;&gt;"."), VLOOKUP(AQ68,$BA$51:$BC$70,3,FALSE), CONCATENATE(VLOOKUP(AQ68,$BA$51:$BC$70,3,FALSE),"*"))</f>
        <v>IT</v>
      </c>
      <c r="AX68" s="80"/>
      <c r="BA68" s="88">
        <v>11</v>
      </c>
      <c r="BB68" s="29">
        <f t="shared" si="92"/>
        <v>3</v>
      </c>
      <c r="BC68" s="92">
        <v>11</v>
      </c>
      <c r="BD68" s="80"/>
      <c r="BE68" s="80"/>
      <c r="BF68" s="80"/>
      <c r="BG68" s="80"/>
      <c r="BH68" s="80"/>
      <c r="BI68" s="80"/>
      <c r="BJ68" s="80"/>
      <c r="BK68" s="39"/>
      <c r="BL68" s="39"/>
      <c r="BM68" s="39"/>
    </row>
    <row r="69" spans="25:65" x14ac:dyDescent="0.25">
      <c r="Y69" s="39"/>
      <c r="Z69" s="39"/>
      <c r="AA69" s="39"/>
      <c r="AB69" s="39"/>
      <c r="AC69" s="39"/>
      <c r="AD69" s="39"/>
      <c r="AE69" s="39"/>
      <c r="AF69" s="39"/>
      <c r="AG69" s="39"/>
      <c r="AH69" s="39"/>
      <c r="AI69" s="39"/>
      <c r="AJ69" s="79"/>
      <c r="AK69" s="79"/>
      <c r="AL69" s="80"/>
      <c r="AM69" s="80"/>
      <c r="AN69" s="79">
        <f t="shared" si="84"/>
        <v>201503</v>
      </c>
      <c r="AO69" s="80" t="str">
        <f>CONCATENATE(VLOOKUP($AM$21*1,Data!$X$2:$AA$379,AO$50,FALSE),AP69)</f>
        <v>Tier 1 capital ratio19</v>
      </c>
      <c r="AP69" s="87">
        <v>19</v>
      </c>
      <c r="AQ69" s="90">
        <f>VLOOKUP($AO69,Data!$V$2:$AB$379,AQ$50,FALSE)</f>
        <v>9</v>
      </c>
      <c r="AR69" s="91">
        <f>VLOOKUP($AO69,Data!$V$2:$AB$379,AR$50,FALSE)</f>
        <v>0.10891722769999999</v>
      </c>
      <c r="AS69" s="88">
        <f t="shared" si="85"/>
        <v>19</v>
      </c>
      <c r="AT69" s="88">
        <f t="shared" si="89"/>
        <v>3</v>
      </c>
      <c r="AU69" s="88">
        <f t="shared" si="90"/>
        <v>19</v>
      </c>
      <c r="AV69" s="91">
        <f>VLOOKUP($AO$71,Data!$V$2:$AB$379,$AR$50,FALSE)</f>
        <v>0.13220275300000001</v>
      </c>
      <c r="AW69" s="88">
        <f>IF(AND(AR69&lt;&gt;0, AR69&lt;&gt;"."), VLOOKUP(AQ69,$BA$51:$BC$70,3,FALSE), CONCATENATE(VLOOKUP(AQ69,$BA$51:$BC$70,3,FALSE),"*"))</f>
        <v>9</v>
      </c>
      <c r="AX69" s="80"/>
      <c r="BA69" s="88">
        <v>12</v>
      </c>
      <c r="BB69" s="29">
        <f t="shared" si="92"/>
        <v>1</v>
      </c>
      <c r="BC69" s="92">
        <v>12</v>
      </c>
      <c r="BD69" s="80"/>
      <c r="BE69" s="80"/>
      <c r="BF69" s="80"/>
      <c r="BG69" s="80"/>
      <c r="BH69" s="80"/>
      <c r="BI69" s="80"/>
      <c r="BJ69" s="80"/>
      <c r="BK69" s="39"/>
      <c r="BL69" s="39"/>
      <c r="BM69" s="39"/>
    </row>
    <row r="70" spans="25:65" x14ac:dyDescent="0.25">
      <c r="Y70" s="39"/>
      <c r="Z70" s="39"/>
      <c r="AA70" s="39"/>
      <c r="AB70" s="39"/>
      <c r="AC70" s="39"/>
      <c r="AD70" s="39"/>
      <c r="AE70" s="39"/>
      <c r="AF70" s="39"/>
      <c r="AG70" s="39"/>
      <c r="AH70" s="39"/>
      <c r="AI70" s="39"/>
      <c r="AJ70" s="79"/>
      <c r="AK70" s="79"/>
      <c r="AL70" s="80"/>
      <c r="AM70" s="80"/>
      <c r="AN70" s="79">
        <f t="shared" si="84"/>
        <v>201503</v>
      </c>
      <c r="AO70" s="80" t="str">
        <f>CONCATENATE(VLOOKUP($AM$21*1,Data!$X$2:$AA$379,AO$50,FALSE),AP70)</f>
        <v>Tier 1 capital ratio20</v>
      </c>
      <c r="AP70" s="87">
        <v>20</v>
      </c>
      <c r="AQ70" s="90">
        <f>VLOOKUP($AO70,Data!$V$2:$AB$379,AQ$50,FALSE)</f>
        <v>11</v>
      </c>
      <c r="AR70" s="91">
        <f>VLOOKUP($AO70,Data!$V$2:$AB$379,AR$50,FALSE)</f>
        <v>0.1048979788</v>
      </c>
      <c r="AS70" s="88">
        <f t="shared" si="85"/>
        <v>20</v>
      </c>
      <c r="AT70" s="88">
        <f t="shared" si="89"/>
        <v>3</v>
      </c>
      <c r="AU70" s="88">
        <f t="shared" si="90"/>
        <v>20</v>
      </c>
      <c r="AV70" s="91">
        <f>VLOOKUP($AO$71,Data!$V$2:$AB$379,$AR$50,FALSE)</f>
        <v>0.13220275300000001</v>
      </c>
      <c r="AW70" s="88">
        <f>IF(AND(AR70&lt;&gt;0, AR70&lt;&gt;"."), VLOOKUP(AQ70,$BA$51:$BC$70,3,FALSE), CONCATENATE(VLOOKUP(AQ70,$BA$51:$BC$70,3,FALSE),"*"))</f>
        <v>11</v>
      </c>
      <c r="AX70" s="80"/>
      <c r="BA70" s="88">
        <v>13</v>
      </c>
      <c r="BB70" s="29">
        <f t="shared" si="92"/>
        <v>2</v>
      </c>
      <c r="BC70" s="92">
        <v>13</v>
      </c>
      <c r="BD70" s="80"/>
      <c r="BE70" s="80"/>
      <c r="BF70" s="80"/>
      <c r="BG70" s="80"/>
      <c r="BH70" s="80"/>
      <c r="BI70" s="80"/>
      <c r="BJ70" s="80"/>
      <c r="BK70" s="39"/>
      <c r="BL70" s="39"/>
      <c r="BM70" s="39"/>
    </row>
    <row r="71" spans="25:65" x14ac:dyDescent="0.25">
      <c r="Y71" s="39"/>
      <c r="Z71" s="39"/>
      <c r="AA71" s="39"/>
      <c r="AB71" s="39"/>
      <c r="AC71" s="39"/>
      <c r="AD71" s="39"/>
      <c r="AE71" s="39"/>
      <c r="AF71" s="39"/>
      <c r="AG71" s="39"/>
      <c r="AH71" s="39"/>
      <c r="AI71" s="39"/>
      <c r="AJ71" s="79"/>
      <c r="AK71" s="79"/>
      <c r="AL71" s="80"/>
      <c r="AM71" s="80"/>
      <c r="AN71" s="79">
        <f t="shared" si="84"/>
        <v>201503</v>
      </c>
      <c r="AO71" s="80" t="str">
        <f>CONCATENATE(VLOOKUP($AM$21*1,Data!$X$2:$AA$379,AO$50,FALSE),AP71)</f>
        <v>Tier 1 capital ratio99</v>
      </c>
      <c r="AP71" s="87">
        <v>99</v>
      </c>
      <c r="AQ71" s="90" t="str">
        <f>VLOOKUP($AO71,Data!$V$2:$AB$379,AQ$50,FALSE)</f>
        <v>EU</v>
      </c>
      <c r="AR71" s="91">
        <f>VLOOKUP($AO71,Data!$V$2:$AB$379,AR$50,FALSE)</f>
        <v>0.13220275300000001</v>
      </c>
      <c r="AS71" s="88">
        <v>99</v>
      </c>
      <c r="AT71" s="88">
        <f t="shared" si="89"/>
        <v>57</v>
      </c>
      <c r="AU71" s="88" t="str">
        <f t="shared" si="90"/>
        <v>EU</v>
      </c>
      <c r="AV71" s="91"/>
      <c r="AX71" s="80"/>
      <c r="AY71" s="80"/>
      <c r="BA71" s="80"/>
      <c r="BB71" s="80"/>
      <c r="BC71" s="80"/>
      <c r="BD71" s="80"/>
      <c r="BE71" s="80"/>
      <c r="BF71" s="80"/>
      <c r="BG71" s="80"/>
      <c r="BH71" s="80"/>
      <c r="BI71" s="80"/>
      <c r="BJ71" s="80"/>
      <c r="BK71" s="39"/>
      <c r="BL71" s="39"/>
      <c r="BM71" s="39"/>
    </row>
    <row r="72" spans="25:65" x14ac:dyDescent="0.25">
      <c r="Y72" s="39"/>
      <c r="Z72" s="39"/>
      <c r="AA72" s="39"/>
      <c r="AB72" s="39"/>
      <c r="AC72" s="39"/>
      <c r="AD72" s="39"/>
      <c r="AE72" s="39"/>
      <c r="AF72" s="39"/>
      <c r="AG72" s="39"/>
      <c r="AH72" s="39"/>
      <c r="AI72" s="39"/>
      <c r="AJ72" s="79"/>
      <c r="AK72" s="79"/>
      <c r="AL72" s="80"/>
      <c r="AM72" s="80"/>
      <c r="AN72" s="80"/>
      <c r="AO72" s="80"/>
      <c r="AP72" s="80"/>
      <c r="AQ72" s="80"/>
      <c r="AR72" s="80"/>
      <c r="AS72" s="80"/>
      <c r="AT72" s="80"/>
      <c r="AU72" s="80"/>
      <c r="AV72" s="80"/>
      <c r="AW72" s="80"/>
      <c r="AX72" s="80"/>
      <c r="AY72" s="80"/>
      <c r="AZ72" s="93"/>
      <c r="BA72" s="80"/>
      <c r="BB72" s="80"/>
      <c r="BC72" s="80"/>
      <c r="BD72" s="80"/>
      <c r="BE72" s="80"/>
      <c r="BF72" s="80"/>
      <c r="BG72" s="80"/>
      <c r="BH72" s="80"/>
      <c r="BI72" s="80"/>
      <c r="BJ72" s="80"/>
      <c r="BK72" s="39"/>
      <c r="BL72" s="39"/>
      <c r="BM72" s="39"/>
    </row>
    <row r="73" spans="25:65" x14ac:dyDescent="0.25">
      <c r="Y73" s="39"/>
      <c r="Z73" s="39"/>
      <c r="AA73" s="39"/>
      <c r="AB73" s="39"/>
      <c r="AC73" s="39"/>
      <c r="AD73" s="39"/>
      <c r="AE73" s="39"/>
      <c r="AF73" s="39"/>
      <c r="AG73" s="39"/>
      <c r="AH73" s="39"/>
      <c r="AI73" s="39"/>
      <c r="AJ73" s="79"/>
      <c r="AK73" s="79"/>
      <c r="AL73" s="80"/>
      <c r="AM73" s="80"/>
      <c r="AN73" s="80"/>
      <c r="AO73" s="80"/>
      <c r="AP73" s="80"/>
      <c r="AQ73" s="80"/>
      <c r="AR73" s="80"/>
      <c r="AS73" s="80"/>
      <c r="AT73" s="80"/>
      <c r="AU73" s="80"/>
      <c r="AV73" s="80"/>
      <c r="AW73" s="80"/>
      <c r="AX73" s="80"/>
      <c r="AY73" s="80"/>
      <c r="AZ73" s="93"/>
      <c r="BA73" s="80"/>
      <c r="BB73" s="80"/>
      <c r="BC73" s="80"/>
      <c r="BD73" s="80"/>
      <c r="BE73" s="80"/>
      <c r="BF73" s="80"/>
      <c r="BG73" s="80"/>
      <c r="BH73" s="80"/>
      <c r="BI73" s="80"/>
      <c r="BJ73" s="80"/>
      <c r="BK73" s="39"/>
      <c r="BL73" s="39"/>
      <c r="BM73" s="39"/>
    </row>
    <row r="74" spans="25:65" x14ac:dyDescent="0.25">
      <c r="Y74" s="39"/>
      <c r="Z74" s="39"/>
      <c r="AA74" s="39"/>
      <c r="AB74" s="39"/>
      <c r="AC74" s="39"/>
      <c r="AD74" s="39"/>
      <c r="AE74" s="39"/>
      <c r="AF74" s="39"/>
      <c r="AG74" s="39"/>
      <c r="AH74" s="39"/>
      <c r="AI74" s="39"/>
      <c r="AJ74" s="79"/>
      <c r="AK74" s="79"/>
      <c r="AL74" s="80"/>
      <c r="AM74" s="80"/>
      <c r="AN74" s="80"/>
      <c r="AO74" s="94">
        <v>11</v>
      </c>
      <c r="AP74" s="95">
        <v>3</v>
      </c>
      <c r="AQ74" s="80"/>
      <c r="AR74" s="80"/>
      <c r="AS74" s="80"/>
      <c r="AT74" s="80"/>
      <c r="AU74" s="80"/>
      <c r="AV74" s="80"/>
      <c r="AW74" s="80"/>
      <c r="AX74" s="80"/>
      <c r="AY74" s="80"/>
      <c r="AZ74" s="93"/>
      <c r="BA74" s="80"/>
      <c r="BB74" s="80"/>
      <c r="BC74" s="80"/>
      <c r="BD74" s="80"/>
      <c r="BE74" s="80"/>
      <c r="BF74" s="80"/>
      <c r="BG74" s="80"/>
      <c r="BH74" s="80"/>
      <c r="BI74" s="80"/>
      <c r="BJ74" s="80"/>
      <c r="BK74" s="39"/>
      <c r="BL74" s="39"/>
      <c r="BM74" s="39"/>
    </row>
    <row r="75" spans="25:65" x14ac:dyDescent="0.25">
      <c r="Y75" s="39"/>
      <c r="Z75" s="39"/>
      <c r="AA75" s="39"/>
      <c r="AB75" s="39"/>
      <c r="AC75" s="39"/>
      <c r="AD75" s="39"/>
      <c r="AE75" s="39"/>
      <c r="AF75" s="39"/>
      <c r="AG75" s="39"/>
      <c r="AH75" s="39"/>
      <c r="AI75" s="39"/>
      <c r="AJ75" s="79"/>
      <c r="AK75" s="79"/>
      <c r="AL75" s="79"/>
      <c r="AM75" s="80"/>
      <c r="AN75" s="80"/>
      <c r="AO75" s="94">
        <v>2</v>
      </c>
      <c r="AP75" s="95">
        <v>2</v>
      </c>
      <c r="AQ75" s="80"/>
      <c r="AR75" s="80"/>
      <c r="AS75" s="80"/>
      <c r="AT75" s="80"/>
      <c r="AU75" s="80"/>
      <c r="AV75" s="80"/>
      <c r="AW75" s="80"/>
      <c r="AX75" s="80"/>
      <c r="AY75" s="80"/>
      <c r="AZ75" s="93"/>
      <c r="BA75" s="80"/>
      <c r="BB75" s="80"/>
      <c r="BC75" s="80"/>
      <c r="BD75" s="80"/>
      <c r="BE75" s="80"/>
      <c r="BF75" s="80"/>
      <c r="BG75" s="80"/>
      <c r="BH75" s="80"/>
      <c r="BI75" s="80"/>
      <c r="BJ75" s="80"/>
      <c r="BK75" s="39"/>
      <c r="BL75" s="39"/>
      <c r="BM75" s="39"/>
    </row>
    <row r="76" spans="25:65" x14ac:dyDescent="0.25">
      <c r="Y76" s="39"/>
      <c r="Z76" s="39"/>
      <c r="AA76" s="39"/>
      <c r="AB76" s="39"/>
      <c r="AC76" s="39"/>
      <c r="AD76" s="39"/>
      <c r="AE76" s="39"/>
      <c r="AF76" s="39"/>
      <c r="AG76" s="39"/>
      <c r="AH76" s="39"/>
      <c r="AI76" s="39"/>
      <c r="AJ76" s="79"/>
      <c r="AK76" s="79"/>
      <c r="AL76" s="79"/>
      <c r="AM76" s="80"/>
      <c r="AN76" s="80"/>
      <c r="AO76" s="94">
        <v>13</v>
      </c>
      <c r="AP76" s="95">
        <v>2</v>
      </c>
      <c r="AQ76" s="80"/>
      <c r="AR76" s="80"/>
      <c r="AS76" s="80"/>
      <c r="AT76" s="80"/>
      <c r="AU76" s="80"/>
      <c r="AV76" s="80"/>
      <c r="AW76" s="80"/>
      <c r="AX76" s="80"/>
      <c r="AY76" s="80"/>
      <c r="AZ76" s="93"/>
      <c r="BA76" s="80"/>
      <c r="BB76" s="80"/>
      <c r="BC76" s="80"/>
      <c r="BD76" s="80"/>
      <c r="BE76" s="80"/>
      <c r="BF76" s="80"/>
      <c r="BG76" s="80"/>
      <c r="BH76" s="80"/>
      <c r="BI76" s="80"/>
      <c r="BJ76" s="79"/>
      <c r="BK76" s="39"/>
      <c r="BL76" s="39"/>
      <c r="BM76" s="39"/>
    </row>
    <row r="77" spans="25:65" x14ac:dyDescent="0.25">
      <c r="Y77" s="39"/>
      <c r="Z77" s="39"/>
      <c r="AA77" s="39"/>
      <c r="AB77" s="39"/>
      <c r="AC77" s="39"/>
      <c r="AD77" s="39"/>
      <c r="AE77" s="39"/>
      <c r="AF77" s="39"/>
      <c r="AG77" s="39"/>
      <c r="AH77" s="39"/>
      <c r="AI77" s="39"/>
      <c r="AJ77" s="79"/>
      <c r="AK77" s="79"/>
      <c r="AL77" s="79"/>
      <c r="AM77" s="80"/>
      <c r="AN77" s="80"/>
      <c r="AO77" s="94" t="s">
        <v>17</v>
      </c>
      <c r="AP77" s="95">
        <v>8</v>
      </c>
      <c r="AQ77" s="80"/>
      <c r="AR77" s="80"/>
      <c r="AS77" s="80"/>
      <c r="AT77" s="80"/>
      <c r="AU77" s="80"/>
      <c r="AV77" s="80"/>
      <c r="AW77" s="80"/>
      <c r="AX77" s="80"/>
      <c r="AY77" s="80"/>
      <c r="AZ77" s="93"/>
      <c r="BA77" s="80"/>
      <c r="BB77" s="80"/>
      <c r="BC77" s="80"/>
      <c r="BD77" s="80"/>
      <c r="BE77" s="80"/>
      <c r="BF77" s="80"/>
      <c r="BG77" s="80"/>
      <c r="BH77" s="80"/>
      <c r="BI77" s="80"/>
      <c r="BJ77" s="79"/>
      <c r="BK77" s="39"/>
      <c r="BL77" s="39"/>
      <c r="BM77" s="39"/>
    </row>
    <row r="78" spans="25:65" x14ac:dyDescent="0.25">
      <c r="Y78" s="39"/>
      <c r="Z78" s="39"/>
      <c r="AA78" s="39"/>
      <c r="AB78" s="39"/>
      <c r="AC78" s="39"/>
      <c r="AD78" s="39"/>
      <c r="AE78" s="39"/>
      <c r="AF78" s="39"/>
      <c r="AG78" s="39"/>
      <c r="AH78" s="39"/>
      <c r="AI78" s="39"/>
      <c r="AJ78" s="79"/>
      <c r="AK78" s="79"/>
      <c r="AL78" s="79"/>
      <c r="AM78" s="79"/>
      <c r="AN78" s="79"/>
      <c r="AO78" s="94">
        <v>5</v>
      </c>
      <c r="AP78" s="95">
        <v>1</v>
      </c>
      <c r="AQ78" s="79"/>
      <c r="AR78" s="79"/>
      <c r="AS78" s="79"/>
      <c r="AT78" s="79"/>
      <c r="AU78" s="79"/>
      <c r="AV78" s="79"/>
      <c r="AW78" s="79"/>
      <c r="AX78" s="79"/>
      <c r="AY78" s="79"/>
      <c r="BA78" s="79"/>
      <c r="BB78" s="79"/>
      <c r="BC78" s="79"/>
      <c r="BD78" s="79"/>
      <c r="BE78" s="79"/>
      <c r="BF78" s="79"/>
      <c r="BG78" s="79"/>
      <c r="BH78" s="79"/>
      <c r="BI78" s="79"/>
      <c r="BJ78" s="79"/>
      <c r="BK78" s="39"/>
      <c r="BL78" s="39"/>
      <c r="BM78" s="39"/>
    </row>
    <row r="79" spans="25:65" x14ac:dyDescent="0.25">
      <c r="Y79" s="39"/>
      <c r="Z79" s="39"/>
      <c r="AA79" s="39"/>
      <c r="AB79" s="39"/>
      <c r="AC79" s="39"/>
      <c r="AD79" s="39"/>
      <c r="AE79" s="39"/>
      <c r="AF79" s="39"/>
      <c r="AG79" s="39"/>
      <c r="AH79" s="39"/>
      <c r="AI79" s="39"/>
      <c r="AJ79" s="79"/>
      <c r="AK79" s="79"/>
      <c r="AL79" s="79"/>
      <c r="AM79" s="79"/>
      <c r="AN79" s="79"/>
      <c r="AO79" s="94" t="s">
        <v>38</v>
      </c>
      <c r="AP79" s="95">
        <v>4</v>
      </c>
      <c r="AQ79" s="79"/>
      <c r="AR79" s="79"/>
      <c r="AS79" s="79"/>
      <c r="AT79" s="79"/>
      <c r="AU79" s="79"/>
      <c r="AV79" s="79"/>
      <c r="AW79" s="79"/>
      <c r="AX79" s="79"/>
      <c r="AY79" s="79"/>
      <c r="AZ79" s="79"/>
      <c r="BA79" s="79"/>
      <c r="BB79" s="79"/>
      <c r="BC79" s="79"/>
      <c r="BD79" s="79"/>
      <c r="BE79" s="79"/>
      <c r="BF79" s="79"/>
      <c r="BG79" s="79"/>
      <c r="BH79" s="79"/>
      <c r="BI79" s="79"/>
      <c r="BJ79" s="79"/>
      <c r="BK79" s="39"/>
      <c r="BL79" s="39"/>
      <c r="BM79" s="39"/>
    </row>
    <row r="80" spans="25:65" x14ac:dyDescent="0.25">
      <c r="Y80" s="39"/>
      <c r="Z80" s="39"/>
      <c r="AA80" s="39"/>
      <c r="AB80" s="39"/>
      <c r="AC80" s="39"/>
      <c r="AD80" s="39"/>
      <c r="AE80" s="39"/>
      <c r="AF80" s="39"/>
      <c r="AG80" s="39"/>
      <c r="AH80" s="39"/>
      <c r="AI80" s="39"/>
      <c r="AJ80" s="79"/>
      <c r="AK80" s="79"/>
      <c r="AL80" s="79"/>
      <c r="AM80" s="79"/>
      <c r="AN80" s="79"/>
      <c r="AO80" s="94">
        <v>4</v>
      </c>
      <c r="AP80" s="95">
        <v>1</v>
      </c>
      <c r="AQ80" s="79"/>
      <c r="AR80" s="79"/>
      <c r="AS80" s="79"/>
      <c r="AT80" s="79"/>
      <c r="AU80" s="79"/>
      <c r="AV80" s="79"/>
      <c r="AW80" s="79"/>
      <c r="AX80" s="79"/>
      <c r="AY80" s="79"/>
      <c r="AZ80" s="79"/>
      <c r="BA80" s="79"/>
      <c r="BB80" s="79"/>
      <c r="BC80" s="79"/>
      <c r="BD80" s="79"/>
      <c r="BE80" s="79"/>
      <c r="BF80" s="79"/>
      <c r="BG80" s="79"/>
      <c r="BH80" s="79"/>
      <c r="BI80" s="79"/>
      <c r="BJ80" s="79"/>
      <c r="BK80" s="39"/>
      <c r="BL80" s="39"/>
      <c r="BM80" s="39"/>
    </row>
    <row r="81" spans="25:65" x14ac:dyDescent="0.25">
      <c r="Y81" s="39"/>
      <c r="Z81" s="39"/>
      <c r="AA81" s="39"/>
      <c r="AB81" s="39"/>
      <c r="AC81" s="39"/>
      <c r="AD81" s="39"/>
      <c r="AE81" s="39"/>
      <c r="AF81" s="39"/>
      <c r="AG81" s="39"/>
      <c r="AH81" s="39"/>
      <c r="AI81" s="39"/>
      <c r="AJ81" s="79"/>
      <c r="AK81" s="79"/>
      <c r="AL81" s="79"/>
      <c r="AM81" s="79"/>
      <c r="AN81" s="79"/>
      <c r="AO81" s="94" t="s">
        <v>25</v>
      </c>
      <c r="AP81" s="95">
        <v>5</v>
      </c>
      <c r="AQ81" s="79"/>
      <c r="AR81" s="79"/>
      <c r="AS81" s="79"/>
      <c r="AT81" s="79"/>
      <c r="AU81" s="79"/>
      <c r="AV81" s="79"/>
      <c r="AW81" s="79"/>
      <c r="AX81" s="79"/>
      <c r="AY81" s="79"/>
      <c r="AZ81" s="79"/>
      <c r="BA81" s="79"/>
      <c r="BB81" s="79"/>
      <c r="BC81" s="79"/>
      <c r="BD81" s="79"/>
      <c r="BE81" s="79"/>
      <c r="BF81" s="79"/>
      <c r="BG81" s="79"/>
      <c r="BH81" s="79"/>
      <c r="BI81" s="79"/>
      <c r="BJ81" s="79"/>
      <c r="BK81" s="39"/>
      <c r="BL81" s="39"/>
      <c r="BM81" s="39"/>
    </row>
    <row r="82" spans="25:65" x14ac:dyDescent="0.25">
      <c r="Y82" s="39"/>
      <c r="Z82" s="39"/>
      <c r="AA82" s="39"/>
      <c r="AB82" s="39"/>
      <c r="AC82" s="39"/>
      <c r="AD82" s="39"/>
      <c r="AE82" s="39"/>
      <c r="AF82" s="39"/>
      <c r="AG82" s="39"/>
      <c r="AH82" s="39"/>
      <c r="AI82" s="39"/>
      <c r="AJ82" s="79"/>
      <c r="AK82" s="79"/>
      <c r="AL82" s="79"/>
      <c r="AM82" s="79"/>
      <c r="AN82" s="79"/>
      <c r="AO82" s="94" t="s">
        <v>23</v>
      </c>
      <c r="AP82" s="95">
        <v>6</v>
      </c>
      <c r="AQ82" s="79"/>
      <c r="AR82" s="79"/>
      <c r="AS82" s="79"/>
      <c r="AT82" s="79"/>
      <c r="AU82" s="79"/>
      <c r="AV82" s="79"/>
      <c r="AW82" s="79"/>
      <c r="AX82" s="79"/>
      <c r="AY82" s="79"/>
      <c r="AZ82" s="79"/>
      <c r="BA82" s="79"/>
      <c r="BB82" s="79"/>
      <c r="BC82" s="79"/>
      <c r="BD82" s="79"/>
      <c r="BE82" s="79"/>
      <c r="BF82" s="79"/>
      <c r="BG82" s="79"/>
      <c r="BH82" s="79"/>
      <c r="BI82" s="79"/>
      <c r="BJ82" s="79"/>
      <c r="BK82" s="39"/>
      <c r="BL82" s="39"/>
      <c r="BM82" s="39"/>
    </row>
    <row r="83" spans="25:65" x14ac:dyDescent="0.25">
      <c r="Y83" s="39"/>
      <c r="Z83" s="39"/>
      <c r="AA83" s="39"/>
      <c r="AB83" s="39"/>
      <c r="AC83" s="39"/>
      <c r="AD83" s="39"/>
      <c r="AE83" s="39"/>
      <c r="AF83" s="39"/>
      <c r="AG83" s="39"/>
      <c r="AH83" s="39"/>
      <c r="AI83" s="39"/>
      <c r="AJ83" s="39"/>
      <c r="AK83" s="39"/>
      <c r="AL83" s="39"/>
      <c r="AM83" s="79"/>
      <c r="AN83" s="79"/>
      <c r="AO83" s="94" t="s">
        <v>32</v>
      </c>
      <c r="AP83" s="95">
        <v>4</v>
      </c>
      <c r="AQ83" s="79"/>
      <c r="AR83" s="79"/>
      <c r="AS83" s="79"/>
      <c r="AT83" s="79"/>
      <c r="AU83" s="79"/>
      <c r="AV83" s="79"/>
      <c r="AW83" s="79"/>
      <c r="AX83" s="79"/>
      <c r="AY83" s="79"/>
      <c r="AZ83" s="79"/>
      <c r="BA83" s="79"/>
      <c r="BB83" s="79"/>
      <c r="BC83" s="79"/>
      <c r="BD83" s="79"/>
      <c r="BE83" s="79"/>
      <c r="BF83" s="79"/>
      <c r="BG83" s="79"/>
      <c r="BH83" s="79"/>
      <c r="BI83" s="79"/>
      <c r="BJ83" s="79"/>
      <c r="BK83" s="39"/>
      <c r="BL83" s="39"/>
      <c r="BM83" s="39"/>
    </row>
    <row r="84" spans="25:65" x14ac:dyDescent="0.25">
      <c r="Y84" s="39"/>
      <c r="Z84" s="39"/>
      <c r="AA84" s="39"/>
      <c r="AB84" s="39"/>
      <c r="AC84" s="39"/>
      <c r="AD84" s="39"/>
      <c r="AE84" s="39"/>
      <c r="AF84" s="39"/>
      <c r="AG84" s="39"/>
      <c r="AH84" s="39"/>
      <c r="AI84" s="39"/>
      <c r="AJ84" s="39"/>
      <c r="AK84" s="39"/>
      <c r="AL84" s="39"/>
      <c r="AM84" s="79"/>
      <c r="AN84" s="79"/>
      <c r="AO84" s="94">
        <v>12</v>
      </c>
      <c r="AP84" s="95">
        <v>1</v>
      </c>
      <c r="AQ84" s="79"/>
      <c r="AR84" s="79"/>
      <c r="AS84" s="79"/>
      <c r="AT84" s="79"/>
      <c r="AU84" s="79"/>
      <c r="AV84" s="79"/>
      <c r="AW84" s="79"/>
      <c r="AX84" s="79"/>
      <c r="AY84" s="79"/>
      <c r="AZ84" s="79"/>
      <c r="BA84" s="79"/>
      <c r="BB84" s="79"/>
      <c r="BC84" s="79"/>
      <c r="BD84" s="79"/>
      <c r="BE84" s="79"/>
      <c r="BF84" s="79"/>
      <c r="BG84" s="79"/>
      <c r="BH84" s="79"/>
      <c r="BI84" s="79"/>
      <c r="BJ84" s="39"/>
      <c r="BK84" s="39"/>
      <c r="BL84" s="39"/>
      <c r="BM84" s="39"/>
    </row>
    <row r="85" spans="25:65" x14ac:dyDescent="0.25">
      <c r="Y85" s="39"/>
      <c r="Z85" s="39"/>
      <c r="AA85" s="39"/>
      <c r="AB85" s="39"/>
      <c r="AC85" s="39"/>
      <c r="AD85" s="39"/>
      <c r="AE85" s="39"/>
      <c r="AF85" s="39"/>
      <c r="AG85" s="39"/>
      <c r="AH85" s="39"/>
      <c r="AI85" s="39"/>
      <c r="AJ85" s="39"/>
      <c r="AK85" s="39"/>
      <c r="AL85" s="39"/>
      <c r="AM85" s="79"/>
      <c r="AN85" s="79"/>
      <c r="AO85" s="94">
        <v>1</v>
      </c>
      <c r="AP85" s="95">
        <v>2</v>
      </c>
      <c r="AQ85" s="79"/>
      <c r="AR85" s="79"/>
      <c r="AS85" s="79"/>
      <c r="AT85" s="79"/>
      <c r="AU85" s="79"/>
      <c r="AV85" s="79"/>
      <c r="AW85" s="79"/>
      <c r="AX85" s="79"/>
      <c r="AY85" s="79"/>
      <c r="AZ85" s="79"/>
      <c r="BA85" s="79"/>
      <c r="BB85" s="79"/>
      <c r="BC85" s="79"/>
      <c r="BD85" s="79"/>
      <c r="BE85" s="79"/>
      <c r="BF85" s="79"/>
      <c r="BG85" s="79"/>
      <c r="BH85" s="79"/>
      <c r="BI85" s="79"/>
      <c r="BJ85" s="39"/>
      <c r="BK85" s="39"/>
      <c r="BL85" s="39"/>
      <c r="BM85" s="39"/>
    </row>
    <row r="86" spans="25:65" x14ac:dyDescent="0.25">
      <c r="Y86" s="39"/>
      <c r="Z86" s="39"/>
      <c r="AA86" s="39"/>
      <c r="AB86" s="39"/>
      <c r="AC86" s="39"/>
      <c r="AD86" s="39"/>
      <c r="AE86" s="39"/>
      <c r="AF86" s="39"/>
      <c r="AG86" s="39"/>
      <c r="AH86" s="39"/>
      <c r="AI86" s="39"/>
      <c r="AJ86" s="39"/>
      <c r="AK86" s="39"/>
      <c r="AL86" s="39"/>
      <c r="AM86" s="39"/>
      <c r="AN86" s="39"/>
      <c r="AO86" s="111" t="s">
        <v>29</v>
      </c>
      <c r="AP86" s="96">
        <v>4</v>
      </c>
      <c r="AQ86" s="39"/>
      <c r="AR86" s="39"/>
      <c r="AS86" s="39"/>
      <c r="AT86" s="39"/>
      <c r="AU86" s="39"/>
      <c r="AV86" s="39"/>
      <c r="AW86" s="39"/>
      <c r="AX86" s="39"/>
      <c r="AY86" s="39"/>
      <c r="AZ86" s="39"/>
      <c r="BA86" s="39"/>
      <c r="BB86" s="39"/>
      <c r="BC86" s="39"/>
      <c r="BD86" s="39"/>
      <c r="BE86" s="39"/>
      <c r="BF86" s="39"/>
      <c r="BG86" s="39"/>
      <c r="BH86" s="39"/>
      <c r="BI86" s="39"/>
      <c r="BJ86" s="39"/>
      <c r="BK86" s="39"/>
      <c r="BL86" s="39"/>
      <c r="BM86" s="39"/>
    </row>
    <row r="87" spans="25:65" x14ac:dyDescent="0.25">
      <c r="Y87" s="39"/>
      <c r="Z87" s="39"/>
      <c r="AA87" s="39"/>
      <c r="AB87" s="39"/>
      <c r="AC87" s="39"/>
      <c r="AD87" s="39"/>
      <c r="AE87" s="39"/>
      <c r="AF87" s="39"/>
      <c r="AG87" s="39"/>
      <c r="AH87" s="39"/>
      <c r="AI87" s="39"/>
      <c r="AJ87" s="39"/>
      <c r="AK87" s="39"/>
      <c r="AL87" s="39"/>
      <c r="AM87" s="39"/>
      <c r="AN87" s="39"/>
      <c r="AO87" s="111">
        <v>10</v>
      </c>
      <c r="AP87" s="96">
        <v>1</v>
      </c>
      <c r="AQ87" s="39"/>
      <c r="AR87" s="39"/>
      <c r="AS87" s="39"/>
      <c r="AT87" s="39"/>
      <c r="AU87" s="39"/>
      <c r="AV87" s="39"/>
      <c r="AW87" s="39"/>
      <c r="AX87" s="39"/>
      <c r="AY87" s="39"/>
      <c r="AZ87" s="39"/>
      <c r="BA87" s="39"/>
      <c r="BB87" s="39"/>
      <c r="BC87" s="39"/>
      <c r="BD87" s="39"/>
      <c r="BE87" s="39"/>
      <c r="BF87" s="39"/>
      <c r="BG87" s="39"/>
      <c r="BH87" s="39"/>
      <c r="BI87" s="39"/>
      <c r="BJ87" s="39"/>
      <c r="BK87" s="39"/>
      <c r="BL87" s="39"/>
      <c r="BM87" s="39"/>
    </row>
    <row r="88" spans="25:65" x14ac:dyDescent="0.25">
      <c r="Y88" s="39"/>
      <c r="Z88" s="39"/>
      <c r="AA88" s="39"/>
      <c r="AB88" s="39"/>
      <c r="AC88" s="39"/>
      <c r="AD88" s="39"/>
      <c r="AE88" s="39"/>
      <c r="AF88" s="39"/>
      <c r="AG88" s="39"/>
      <c r="AH88" s="39"/>
      <c r="AI88" s="39"/>
      <c r="AJ88" s="39"/>
      <c r="AK88" s="39"/>
      <c r="AL88" s="39"/>
      <c r="AM88" s="39"/>
      <c r="AN88" s="39"/>
      <c r="AO88" s="111">
        <v>7</v>
      </c>
      <c r="AP88" s="96">
        <v>3</v>
      </c>
      <c r="AQ88" s="39"/>
      <c r="AR88" s="39"/>
      <c r="AS88" s="39"/>
      <c r="AT88" s="39"/>
      <c r="AU88" s="39"/>
      <c r="AV88" s="39"/>
      <c r="AW88" s="39"/>
      <c r="AX88" s="39"/>
      <c r="AY88" s="39"/>
      <c r="AZ88" s="39"/>
      <c r="BA88" s="39"/>
      <c r="BB88" s="39"/>
      <c r="BC88" s="39"/>
      <c r="BD88" s="39"/>
      <c r="BE88" s="39"/>
      <c r="BF88" s="39"/>
      <c r="BG88" s="39"/>
      <c r="BH88" s="39"/>
      <c r="BI88" s="39"/>
      <c r="BJ88" s="39"/>
      <c r="BK88" s="39"/>
      <c r="BL88" s="39"/>
      <c r="BM88" s="39"/>
    </row>
    <row r="89" spans="25:65" x14ac:dyDescent="0.25">
      <c r="Y89" s="39"/>
      <c r="Z89" s="39"/>
      <c r="AA89" s="39"/>
      <c r="AB89" s="39"/>
      <c r="AC89" s="39"/>
      <c r="AD89" s="39"/>
      <c r="AE89" s="39"/>
      <c r="AF89" s="39"/>
      <c r="AG89" s="39"/>
      <c r="AH89" s="39"/>
      <c r="AI89" s="39"/>
      <c r="AJ89" s="39"/>
      <c r="AK89" s="39"/>
      <c r="AL89" s="39"/>
      <c r="AM89" s="39"/>
      <c r="AN89" s="39"/>
      <c r="AO89" s="111">
        <v>8</v>
      </c>
      <c r="AP89" s="96">
        <v>1</v>
      </c>
      <c r="AQ89" s="39"/>
      <c r="AR89" s="39"/>
      <c r="AS89" s="39"/>
      <c r="AT89" s="39"/>
      <c r="AU89" s="39"/>
      <c r="AV89" s="39"/>
      <c r="AW89" s="39"/>
      <c r="AX89" s="39"/>
      <c r="AY89" s="39"/>
      <c r="AZ89" s="39"/>
      <c r="BA89" s="39"/>
      <c r="BB89" s="39"/>
      <c r="BC89" s="39"/>
      <c r="BD89" s="39"/>
      <c r="BE89" s="39"/>
      <c r="BF89" s="39"/>
      <c r="BG89" s="39"/>
      <c r="BH89" s="39"/>
      <c r="BI89" s="39"/>
      <c r="BJ89" s="39"/>
      <c r="BK89" s="39"/>
      <c r="BL89" s="39"/>
      <c r="BM89" s="39"/>
    </row>
    <row r="90" spans="25:65" x14ac:dyDescent="0.25">
      <c r="Y90" s="39"/>
      <c r="Z90" s="39"/>
      <c r="AA90" s="39"/>
      <c r="AB90" s="39"/>
      <c r="AC90" s="39"/>
      <c r="AD90" s="39"/>
      <c r="AE90" s="39"/>
      <c r="AF90" s="39"/>
      <c r="AG90" s="39"/>
      <c r="AH90" s="39"/>
      <c r="AI90" s="39"/>
      <c r="AJ90" s="39"/>
      <c r="AK90" s="39"/>
      <c r="AL90" s="39"/>
      <c r="AM90" s="39"/>
      <c r="AN90" s="39"/>
      <c r="AO90" s="111">
        <v>6</v>
      </c>
      <c r="AP90" s="96">
        <v>1</v>
      </c>
      <c r="AQ90" s="39"/>
      <c r="AR90" s="39"/>
      <c r="AS90" s="39"/>
      <c r="AT90" s="39"/>
      <c r="AU90" s="39"/>
      <c r="AV90" s="39"/>
      <c r="AW90" s="39"/>
      <c r="AX90" s="39"/>
      <c r="AY90" s="39"/>
      <c r="AZ90" s="39"/>
      <c r="BA90" s="39"/>
      <c r="BB90" s="39"/>
      <c r="BC90" s="39"/>
      <c r="BD90" s="39"/>
      <c r="BE90" s="39"/>
      <c r="BF90" s="39"/>
      <c r="BG90" s="39"/>
      <c r="BH90" s="39"/>
      <c r="BI90" s="39"/>
      <c r="BJ90" s="39"/>
      <c r="BK90" s="39"/>
      <c r="BL90" s="39"/>
      <c r="BM90" s="39"/>
    </row>
    <row r="91" spans="25:65" x14ac:dyDescent="0.25">
      <c r="AM91" s="39"/>
      <c r="AN91" s="39"/>
      <c r="AO91" s="111">
        <v>9</v>
      </c>
      <c r="AP91" s="96">
        <v>3</v>
      </c>
      <c r="AQ91" s="39"/>
      <c r="AR91" s="39"/>
      <c r="AS91" s="39"/>
      <c r="AT91" s="39"/>
      <c r="AU91" s="39"/>
      <c r="AV91" s="39"/>
      <c r="AW91" s="39"/>
      <c r="AX91" s="39"/>
      <c r="AY91" s="39"/>
      <c r="AZ91" s="39"/>
      <c r="BA91" s="39"/>
      <c r="BB91" s="39"/>
      <c r="BC91" s="39"/>
      <c r="BD91" s="39"/>
      <c r="BE91" s="39"/>
      <c r="BF91" s="39"/>
      <c r="BG91" s="39"/>
      <c r="BH91" s="39"/>
      <c r="BI91" s="39"/>
      <c r="BJ91" s="39"/>
      <c r="BL91" s="39"/>
      <c r="BM91" s="39"/>
    </row>
    <row r="92" spans="25:65" x14ac:dyDescent="0.25">
      <c r="AL92" s="39"/>
      <c r="AM92" s="39"/>
      <c r="AN92" s="39"/>
      <c r="AO92" s="111" t="s">
        <v>34</v>
      </c>
      <c r="AP92" s="96">
        <v>4</v>
      </c>
      <c r="AQ92" s="39"/>
      <c r="AR92" s="39"/>
      <c r="AS92" s="39"/>
      <c r="AT92" s="39"/>
      <c r="AU92" s="39"/>
      <c r="AV92" s="39"/>
      <c r="AW92" s="39"/>
      <c r="AX92" s="39"/>
      <c r="AY92" s="39"/>
      <c r="AZ92" s="39"/>
      <c r="BA92" s="39"/>
      <c r="BB92" s="39"/>
      <c r="BC92" s="39"/>
      <c r="BD92" s="39"/>
      <c r="BE92" s="39"/>
      <c r="BF92" s="39"/>
      <c r="BG92" s="39"/>
      <c r="BH92" s="39"/>
      <c r="BI92" s="39"/>
      <c r="BK92" s="39"/>
      <c r="BL92" s="39"/>
      <c r="BM92" s="39"/>
    </row>
    <row r="93" spans="25:65" x14ac:dyDescent="0.25">
      <c r="AL93" s="39"/>
      <c r="AM93" s="39"/>
      <c r="AN93" s="39"/>
      <c r="AO93" s="111">
        <v>3</v>
      </c>
      <c r="AP93" s="96">
        <v>1</v>
      </c>
      <c r="AQ93" s="39"/>
      <c r="AR93" s="39"/>
      <c r="AS93" s="39"/>
      <c r="AT93" s="39"/>
      <c r="AU93" s="39"/>
      <c r="AV93" s="39"/>
      <c r="AW93" s="39"/>
      <c r="AX93" s="39"/>
      <c r="AY93" s="39"/>
      <c r="AZ93" s="39"/>
      <c r="BA93" s="39"/>
      <c r="BB93" s="39"/>
      <c r="BC93" s="39"/>
      <c r="BD93" s="39"/>
      <c r="BE93" s="39"/>
      <c r="BF93" s="39"/>
      <c r="BG93" s="39"/>
      <c r="BH93" s="39"/>
      <c r="BI93" s="39"/>
      <c r="BJ93" s="39"/>
      <c r="BK93" s="39"/>
      <c r="BL93" s="39"/>
      <c r="BM93" s="39"/>
    </row>
    <row r="94" spans="25:65" x14ac:dyDescent="0.25">
      <c r="AL94" s="39"/>
      <c r="AO94" s="112" t="s">
        <v>40</v>
      </c>
      <c r="AP94" s="97">
        <f>SUM(AP74:AP93)</f>
        <v>57</v>
      </c>
      <c r="BJ94" s="39"/>
      <c r="BK94" s="39"/>
      <c r="BL94" s="39"/>
      <c r="BM94" s="39"/>
    </row>
    <row r="95" spans="25:65" x14ac:dyDescent="0.25">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row>
    <row r="96" spans="25:65" x14ac:dyDescent="0.25">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row>
    <row r="97" spans="39:61" ht="15" customHeight="1" x14ac:dyDescent="0.25">
      <c r="AM97" s="39"/>
      <c r="AN97" s="39"/>
      <c r="AO97" s="39"/>
      <c r="AP97" s="39"/>
      <c r="AQ97" s="39"/>
      <c r="AR97" s="39"/>
      <c r="AS97" s="39"/>
      <c r="AT97" s="39"/>
      <c r="AU97" s="39"/>
      <c r="AV97" s="39"/>
      <c r="AW97" s="39"/>
      <c r="AX97" s="39"/>
      <c r="AY97" s="39"/>
      <c r="AZ97" s="39"/>
      <c r="BA97" s="39"/>
      <c r="BB97" s="39"/>
      <c r="BC97" s="39"/>
      <c r="BD97" s="39"/>
      <c r="BE97" s="39"/>
      <c r="BF97" s="39"/>
      <c r="BG97" s="39"/>
      <c r="BH97" s="39"/>
      <c r="BI97" s="39"/>
    </row>
    <row r="98" spans="39:61" ht="15" customHeight="1" x14ac:dyDescent="0.25">
      <c r="AM98" s="39"/>
      <c r="AN98" s="39"/>
      <c r="AO98" s="39"/>
      <c r="AP98" s="39"/>
      <c r="AQ98" s="39"/>
      <c r="AR98" s="39"/>
      <c r="AS98" s="39"/>
      <c r="AT98" s="39"/>
      <c r="AU98" s="39"/>
      <c r="AV98" s="39"/>
      <c r="AW98" s="39"/>
      <c r="AX98" s="39"/>
      <c r="AY98" s="39"/>
      <c r="AZ98" s="39"/>
      <c r="BA98" s="39"/>
      <c r="BB98" s="39"/>
      <c r="BC98" s="39"/>
      <c r="BD98" s="39"/>
      <c r="BE98" s="39"/>
      <c r="BF98" s="39"/>
      <c r="BG98" s="39"/>
      <c r="BH98" s="39"/>
      <c r="BI98" s="39"/>
    </row>
  </sheetData>
  <sheetProtection password="E834" sheet="1" objects="1" scenarios="1" formatCells="0" formatColumns="0" formatRows="0"/>
  <mergeCells count="21">
    <mergeCell ref="B6:H6"/>
    <mergeCell ref="J6:P6"/>
    <mergeCell ref="B2:P2"/>
    <mergeCell ref="B3:P3"/>
    <mergeCell ref="B4:P4"/>
    <mergeCell ref="B5:H5"/>
    <mergeCell ref="J5:P5"/>
    <mergeCell ref="B7:H7"/>
    <mergeCell ref="J7:P7"/>
    <mergeCell ref="B9:H9"/>
    <mergeCell ref="J9:P9"/>
    <mergeCell ref="B10:H10"/>
    <mergeCell ref="J10:P10"/>
    <mergeCell ref="AY23:BC23"/>
    <mergeCell ref="B11:H11"/>
    <mergeCell ref="J11:P11"/>
    <mergeCell ref="B14:D14"/>
    <mergeCell ref="E14:G14"/>
    <mergeCell ref="H14:J14"/>
    <mergeCell ref="K14:M14"/>
    <mergeCell ref="N14:P14"/>
  </mergeCells>
  <printOptions horizontalCentered="1"/>
  <pageMargins left="0.23622047244094491" right="0.23622047244094491" top="1.1811023622047245" bottom="0" header="0.31496062992125984" footer="0.19685039370078741"/>
  <pageSetup paperSize="9" scale="44" orientation="portrait" r:id="rId1"/>
  <headerFooter>
    <oddHeader>&amp;C&amp;G&amp;R&amp;"-,Bold"&amp;12&amp;P</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0"/>
  <sheetViews>
    <sheetView showGridLines="0" zoomScale="70" zoomScaleNormal="70" workbookViewId="0">
      <selection activeCell="C13" sqref="C13"/>
    </sheetView>
  </sheetViews>
  <sheetFormatPr defaultColWidth="0" defaultRowHeight="15" zeroHeight="1" x14ac:dyDescent="0.25"/>
  <cols>
    <col min="1" max="1" width="4.7109375" customWidth="1"/>
    <col min="2" max="3" width="16.7109375" customWidth="1"/>
    <col min="4" max="4" width="30.7109375" style="123" customWidth="1"/>
    <col min="5" max="6" width="60.7109375" customWidth="1"/>
    <col min="7" max="7" width="9.140625" customWidth="1"/>
    <col min="8" max="16384" width="9.140625" hidden="1"/>
  </cols>
  <sheetData>
    <row r="1" spans="1:6" ht="36" x14ac:dyDescent="0.25">
      <c r="A1" s="19"/>
      <c r="B1" s="163" t="s">
        <v>150</v>
      </c>
      <c r="C1" s="163"/>
      <c r="D1" s="163"/>
      <c r="E1" s="163"/>
      <c r="F1" s="163"/>
    </row>
    <row r="2" spans="1:6" ht="28.5" x14ac:dyDescent="0.25">
      <c r="A2" s="19"/>
      <c r="B2" s="20"/>
      <c r="C2" s="21"/>
      <c r="D2" s="21"/>
      <c r="E2" s="164"/>
      <c r="F2" s="164"/>
    </row>
    <row r="3" spans="1:6" ht="21" x14ac:dyDescent="0.25">
      <c r="A3" s="22"/>
      <c r="B3" s="23" t="s">
        <v>151</v>
      </c>
      <c r="C3" s="23" t="s">
        <v>152</v>
      </c>
      <c r="D3" s="23" t="s">
        <v>43</v>
      </c>
      <c r="E3" s="23" t="s">
        <v>51</v>
      </c>
      <c r="F3" s="23" t="s">
        <v>52</v>
      </c>
    </row>
    <row r="4" spans="1:6" ht="31.5" x14ac:dyDescent="0.25">
      <c r="A4" s="22"/>
      <c r="B4" s="24">
        <v>1</v>
      </c>
      <c r="C4" s="24">
        <v>1</v>
      </c>
      <c r="D4" s="25" t="s">
        <v>15</v>
      </c>
      <c r="E4" s="26" t="s">
        <v>55</v>
      </c>
      <c r="F4" s="26" t="s">
        <v>56</v>
      </c>
    </row>
    <row r="5" spans="1:6" ht="15.75" x14ac:dyDescent="0.25">
      <c r="A5" s="19"/>
      <c r="B5" s="24">
        <v>2</v>
      </c>
      <c r="C5" s="24">
        <v>2</v>
      </c>
      <c r="D5" s="25" t="s">
        <v>16</v>
      </c>
      <c r="E5" s="26" t="s">
        <v>58</v>
      </c>
      <c r="F5" s="26" t="s">
        <v>59</v>
      </c>
    </row>
    <row r="6" spans="1:6" ht="78.75" x14ac:dyDescent="0.25">
      <c r="A6" s="22"/>
      <c r="B6" s="24">
        <v>3</v>
      </c>
      <c r="C6" s="24">
        <v>3</v>
      </c>
      <c r="D6" s="124" t="s">
        <v>187</v>
      </c>
      <c r="E6" s="26" t="s">
        <v>60</v>
      </c>
      <c r="F6" s="26" t="s">
        <v>59</v>
      </c>
    </row>
    <row r="7" spans="1:6" ht="141.75" x14ac:dyDescent="0.25">
      <c r="A7" s="22"/>
      <c r="B7" s="24">
        <v>4</v>
      </c>
      <c r="C7" s="24">
        <v>13</v>
      </c>
      <c r="D7" s="27" t="s">
        <v>19</v>
      </c>
      <c r="E7" s="26" t="s">
        <v>82</v>
      </c>
      <c r="F7" s="26" t="s">
        <v>83</v>
      </c>
    </row>
    <row r="8" spans="1:6" ht="110.25" x14ac:dyDescent="0.25">
      <c r="A8" s="22"/>
      <c r="B8" s="24">
        <v>5</v>
      </c>
      <c r="C8" s="24">
        <v>14</v>
      </c>
      <c r="D8" s="27" t="s">
        <v>153</v>
      </c>
      <c r="E8" s="26" t="s">
        <v>84</v>
      </c>
      <c r="F8" s="26" t="s">
        <v>85</v>
      </c>
    </row>
    <row r="9" spans="1:6" ht="31.5" x14ac:dyDescent="0.25">
      <c r="A9" s="22"/>
      <c r="B9" s="24">
        <v>6</v>
      </c>
      <c r="C9" s="24">
        <v>18</v>
      </c>
      <c r="D9" s="27" t="s">
        <v>21</v>
      </c>
      <c r="E9" s="26" t="s">
        <v>94</v>
      </c>
      <c r="F9" s="26" t="s">
        <v>95</v>
      </c>
    </row>
    <row r="10" spans="1:6" ht="141.75" x14ac:dyDescent="0.25">
      <c r="A10" s="22"/>
      <c r="B10" s="24">
        <v>7</v>
      </c>
      <c r="C10" s="24">
        <v>20</v>
      </c>
      <c r="D10" s="27" t="s">
        <v>22</v>
      </c>
      <c r="E10" s="26" t="s">
        <v>99</v>
      </c>
      <c r="F10" s="26" t="s">
        <v>100</v>
      </c>
    </row>
    <row r="11" spans="1:6" ht="189" x14ac:dyDescent="0.25">
      <c r="A11" s="22"/>
      <c r="B11" s="24">
        <v>8</v>
      </c>
      <c r="C11" s="24">
        <v>21</v>
      </c>
      <c r="D11" s="27" t="s">
        <v>24</v>
      </c>
      <c r="E11" s="26" t="s">
        <v>101</v>
      </c>
      <c r="F11" s="28" t="s">
        <v>102</v>
      </c>
    </row>
    <row r="12" spans="1:6" ht="31.5" x14ac:dyDescent="0.25">
      <c r="A12" s="22"/>
      <c r="B12" s="24">
        <v>9</v>
      </c>
      <c r="C12" s="24">
        <v>22</v>
      </c>
      <c r="D12" s="27" t="s">
        <v>26</v>
      </c>
      <c r="E12" s="26" t="s">
        <v>104</v>
      </c>
      <c r="F12" s="26" t="s">
        <v>105</v>
      </c>
    </row>
    <row r="13" spans="1:6" ht="189" x14ac:dyDescent="0.25">
      <c r="A13" s="22"/>
      <c r="B13" s="24">
        <v>10</v>
      </c>
      <c r="C13" s="24">
        <v>24</v>
      </c>
      <c r="D13" s="27" t="s">
        <v>27</v>
      </c>
      <c r="E13" s="26" t="s">
        <v>108</v>
      </c>
      <c r="F13" s="28" t="s">
        <v>102</v>
      </c>
    </row>
    <row r="14" spans="1:6" ht="31.5" x14ac:dyDescent="0.25">
      <c r="A14" s="22"/>
      <c r="B14" s="24">
        <v>11</v>
      </c>
      <c r="C14" s="24">
        <v>26</v>
      </c>
      <c r="D14" s="27" t="s">
        <v>28</v>
      </c>
      <c r="E14" s="26" t="s">
        <v>111</v>
      </c>
      <c r="F14" s="28" t="s">
        <v>112</v>
      </c>
    </row>
    <row r="15" spans="1:6" ht="47.25" x14ac:dyDescent="0.25">
      <c r="A15" s="22"/>
      <c r="B15" s="24">
        <v>12</v>
      </c>
      <c r="C15" s="24">
        <v>27</v>
      </c>
      <c r="D15" s="25" t="s">
        <v>30</v>
      </c>
      <c r="E15" s="26" t="s">
        <v>113</v>
      </c>
      <c r="F15" s="28" t="s">
        <v>112</v>
      </c>
    </row>
    <row r="16" spans="1:6" ht="31.5" x14ac:dyDescent="0.25">
      <c r="A16" s="22"/>
      <c r="B16" s="24">
        <v>13</v>
      </c>
      <c r="C16" s="24">
        <v>33</v>
      </c>
      <c r="D16" s="27" t="s">
        <v>31</v>
      </c>
      <c r="E16" s="26" t="s">
        <v>124</v>
      </c>
      <c r="F16" s="28" t="s">
        <v>112</v>
      </c>
    </row>
    <row r="17" spans="1:6" ht="47.25" x14ac:dyDescent="0.25">
      <c r="A17" s="22"/>
      <c r="B17" s="24">
        <v>14</v>
      </c>
      <c r="C17" s="113">
        <v>34</v>
      </c>
      <c r="D17" s="114" t="s">
        <v>33</v>
      </c>
      <c r="E17" s="115" t="s">
        <v>126</v>
      </c>
      <c r="F17" s="115" t="s">
        <v>184</v>
      </c>
    </row>
    <row r="18" spans="1:6" ht="63" x14ac:dyDescent="0.25">
      <c r="A18" s="22"/>
      <c r="B18" s="24">
        <v>15</v>
      </c>
      <c r="C18" s="113">
        <v>35</v>
      </c>
      <c r="D18" s="114" t="s">
        <v>35</v>
      </c>
      <c r="E18" s="115" t="s">
        <v>128</v>
      </c>
      <c r="F18" s="115" t="s">
        <v>129</v>
      </c>
    </row>
    <row r="19" spans="1:6" ht="31.5" x14ac:dyDescent="0.25">
      <c r="A19" s="22"/>
      <c r="B19" s="24">
        <v>16</v>
      </c>
      <c r="C19" s="113">
        <v>36</v>
      </c>
      <c r="D19" s="114" t="s">
        <v>36</v>
      </c>
      <c r="E19" s="115" t="s">
        <v>130</v>
      </c>
      <c r="F19" s="115" t="s">
        <v>131</v>
      </c>
    </row>
    <row r="20" spans="1:6" ht="21" x14ac:dyDescent="0.25">
      <c r="A20" s="22"/>
      <c r="B20" s="24">
        <v>17</v>
      </c>
      <c r="C20" s="113">
        <v>45</v>
      </c>
      <c r="D20" s="114" t="s">
        <v>37</v>
      </c>
      <c r="E20" s="115" t="s">
        <v>129</v>
      </c>
      <c r="F20" s="115" t="s">
        <v>137</v>
      </c>
    </row>
    <row r="21" spans="1:6" ht="31.5" x14ac:dyDescent="0.25">
      <c r="A21" s="22"/>
      <c r="B21" s="24">
        <v>18</v>
      </c>
      <c r="C21" s="113">
        <v>46</v>
      </c>
      <c r="D21" s="114" t="s">
        <v>39</v>
      </c>
      <c r="E21" s="115" t="s">
        <v>185</v>
      </c>
      <c r="F21" s="115" t="s">
        <v>95</v>
      </c>
    </row>
    <row r="22" spans="1:6" x14ac:dyDescent="0.25"/>
    <row r="23" spans="1:6" x14ac:dyDescent="0.25"/>
    <row r="24" spans="1:6" x14ac:dyDescent="0.25"/>
    <row r="25" spans="1:6" x14ac:dyDescent="0.25"/>
    <row r="26" spans="1:6" hidden="1" x14ac:dyDescent="0.25"/>
    <row r="27" spans="1:6" hidden="1" x14ac:dyDescent="0.25"/>
    <row r="28" spans="1:6" hidden="1" x14ac:dyDescent="0.25"/>
    <row r="29" spans="1:6" hidden="1" x14ac:dyDescent="0.25"/>
    <row r="30" spans="1:6" hidden="1" x14ac:dyDescent="0.25"/>
  </sheetData>
  <sheetProtection password="E834" sheet="1" objects="1" scenarios="1"/>
  <mergeCells count="2">
    <mergeCell ref="B1:F1"/>
    <mergeCell ref="E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C3001"/>
  <sheetViews>
    <sheetView showGridLines="0" zoomScale="70" zoomScaleNormal="70" workbookViewId="0"/>
  </sheetViews>
  <sheetFormatPr defaultColWidth="0" defaultRowHeight="15" zeroHeight="1" x14ac:dyDescent="0.25"/>
  <cols>
    <col min="1" max="1" width="53.42578125" customWidth="1"/>
    <col min="2" max="2" width="8.5703125" bestFit="1" customWidth="1"/>
    <col min="3" max="3" width="11.5703125" bestFit="1" customWidth="1"/>
    <col min="4" max="4" width="40.7109375" customWidth="1"/>
    <col min="5" max="6" width="13.7109375" bestFit="1" customWidth="1"/>
    <col min="7" max="7" width="13" bestFit="1" customWidth="1"/>
    <col min="8" max="9" width="13.7109375" bestFit="1" customWidth="1"/>
    <col min="10" max="11" width="13" bestFit="1" customWidth="1"/>
    <col min="12" max="13" width="22.7109375" customWidth="1"/>
    <col min="14" max="15" width="13" bestFit="1" customWidth="1"/>
    <col min="16" max="17" width="9.140625" customWidth="1"/>
    <col min="18" max="18" width="77.28515625" bestFit="1" customWidth="1"/>
    <col min="19" max="19" width="11.5703125" bestFit="1" customWidth="1"/>
    <col min="20" max="20" width="15.140625" bestFit="1" customWidth="1"/>
    <col min="21" max="21" width="9.140625" customWidth="1"/>
    <col min="22" max="22" width="79.42578125" bestFit="1" customWidth="1"/>
    <col min="23" max="23" width="8.5703125" bestFit="1" customWidth="1"/>
    <col min="24" max="24" width="11.5703125" bestFit="1" customWidth="1"/>
    <col min="25" max="25" width="77.28515625" bestFit="1" customWidth="1"/>
    <col min="26" max="26" width="10.140625" style="122" bestFit="1" customWidth="1"/>
    <col min="27" max="27" width="13.7109375" bestFit="1" customWidth="1"/>
    <col min="28" max="28" width="16.85546875" bestFit="1" customWidth="1"/>
    <col min="29" max="29" width="9.140625" customWidth="1"/>
    <col min="30" max="30" width="5.140625" bestFit="1" customWidth="1"/>
    <col min="31" max="32" width="4.7109375" customWidth="1"/>
    <col min="33" max="33" width="11.42578125" bestFit="1" customWidth="1"/>
    <col min="34" max="53" width="13" bestFit="1" customWidth="1"/>
    <col min="54" max="56" width="13" customWidth="1"/>
    <col min="57" max="62" width="12.7109375" customWidth="1"/>
    <col min="63" max="78" width="9.140625" customWidth="1"/>
    <col min="79" max="16383" width="9.140625" hidden="1"/>
    <col min="16384" max="16384" width="1.42578125" hidden="1"/>
  </cols>
  <sheetData>
    <row r="1" spans="1:59" ht="18.75" x14ac:dyDescent="0.3">
      <c r="A1" s="1" t="s">
        <v>0</v>
      </c>
      <c r="B1" s="1" t="s">
        <v>1</v>
      </c>
      <c r="C1" s="1" t="s">
        <v>2</v>
      </c>
      <c r="D1" s="1" t="s">
        <v>3</v>
      </c>
      <c r="E1" s="1" t="s">
        <v>193</v>
      </c>
      <c r="F1" s="1" t="s">
        <v>192</v>
      </c>
      <c r="G1" s="1" t="s">
        <v>12</v>
      </c>
      <c r="H1" s="1" t="s">
        <v>168</v>
      </c>
      <c r="I1" s="1" t="s">
        <v>191</v>
      </c>
      <c r="J1" s="1" t="s">
        <v>190</v>
      </c>
      <c r="K1" s="1" t="s">
        <v>189</v>
      </c>
      <c r="L1" s="2" t="s">
        <v>6</v>
      </c>
      <c r="M1" s="2" t="s">
        <v>7</v>
      </c>
      <c r="N1" s="1" t="s">
        <v>8</v>
      </c>
      <c r="O1" s="1" t="s">
        <v>9</v>
      </c>
      <c r="P1" s="3" t="s">
        <v>188</v>
      </c>
      <c r="Q1" s="3"/>
      <c r="R1" s="3" t="s">
        <v>3</v>
      </c>
      <c r="S1" s="4" t="s">
        <v>2</v>
      </c>
      <c r="T1" s="4" t="s">
        <v>10</v>
      </c>
      <c r="U1" s="3"/>
      <c r="V1" s="1" t="s">
        <v>0</v>
      </c>
      <c r="W1" s="1" t="s">
        <v>1</v>
      </c>
      <c r="X1" s="1" t="s">
        <v>2</v>
      </c>
      <c r="Y1" s="1" t="s">
        <v>3</v>
      </c>
      <c r="Z1" s="4" t="s">
        <v>11</v>
      </c>
      <c r="AA1" s="4" t="s">
        <v>12</v>
      </c>
      <c r="AB1" s="4" t="s">
        <v>13</v>
      </c>
      <c r="AC1" s="4"/>
      <c r="AD1" s="4"/>
      <c r="AE1" s="3" t="s">
        <v>14</v>
      </c>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x14ac:dyDescent="0.25">
      <c r="A2" s="5" t="str">
        <f t="shared" ref="A2:A65" si="0">CONCATENATE(D2,B2)</f>
        <v>Tier 1 capital ratio200912</v>
      </c>
      <c r="B2" s="116">
        <v>200912</v>
      </c>
      <c r="C2" s="116">
        <v>1</v>
      </c>
      <c r="D2" s="116" t="s">
        <v>15</v>
      </c>
      <c r="E2" s="116">
        <v>7.48690251E-2</v>
      </c>
      <c r="F2" s="116">
        <v>9.0506916000000007E-2</v>
      </c>
      <c r="G2" s="116">
        <v>9.8575558499999993E-2</v>
      </c>
      <c r="H2" s="116">
        <v>0.1025274583</v>
      </c>
      <c r="I2" s="116">
        <v>0.1024274021</v>
      </c>
      <c r="J2" s="116">
        <v>0.11260593000000001</v>
      </c>
      <c r="K2" s="116">
        <v>0.13793018209999999</v>
      </c>
      <c r="L2" s="117">
        <v>932589882747</v>
      </c>
      <c r="M2" s="117">
        <v>9058972800000</v>
      </c>
      <c r="N2" s="116">
        <v>0.10466834580000001</v>
      </c>
      <c r="O2" s="116">
        <v>9.5493104699999998E-2</v>
      </c>
      <c r="P2" s="116">
        <v>49</v>
      </c>
      <c r="Q2" s="5"/>
      <c r="R2" s="5" t="s">
        <v>15</v>
      </c>
      <c r="S2" s="6">
        <v>1</v>
      </c>
      <c r="T2" s="6">
        <v>1</v>
      </c>
      <c r="U2" s="5"/>
      <c r="V2" s="5" t="str">
        <f t="shared" ref="V2:V64" si="1">CONCATENATE(Y2,AB2)</f>
        <v>Tier 1 capital ratio1</v>
      </c>
      <c r="W2" s="120">
        <v>201503</v>
      </c>
      <c r="X2" s="120">
        <v>1</v>
      </c>
      <c r="Y2" s="120" t="s">
        <v>15</v>
      </c>
      <c r="Z2" s="121" t="s">
        <v>34</v>
      </c>
      <c r="AA2" s="120">
        <v>0.2094843324</v>
      </c>
      <c r="AB2" s="120">
        <v>1</v>
      </c>
      <c r="AC2" s="5"/>
      <c r="AD2" s="6"/>
      <c r="AH2" s="118">
        <v>39783</v>
      </c>
      <c r="AI2" s="118">
        <v>39873</v>
      </c>
      <c r="AJ2" s="118">
        <v>39965</v>
      </c>
      <c r="AK2" s="118">
        <v>40057</v>
      </c>
      <c r="AL2" s="118">
        <v>40148</v>
      </c>
      <c r="AM2" s="118">
        <v>40238</v>
      </c>
      <c r="AN2" s="118">
        <v>40330</v>
      </c>
      <c r="AO2" s="118">
        <v>40422</v>
      </c>
      <c r="AP2" s="118">
        <v>40513</v>
      </c>
      <c r="AQ2" s="118">
        <v>40603</v>
      </c>
      <c r="AR2" s="118">
        <v>40695</v>
      </c>
      <c r="AS2" s="118">
        <v>40787</v>
      </c>
      <c r="AT2" s="118">
        <v>40878</v>
      </c>
      <c r="AU2" s="118">
        <v>40969</v>
      </c>
      <c r="AV2" s="118">
        <v>41061</v>
      </c>
      <c r="AW2" s="118">
        <v>41153</v>
      </c>
      <c r="AX2" s="118">
        <v>41244</v>
      </c>
      <c r="AY2" s="118">
        <v>41334</v>
      </c>
      <c r="AZ2" s="118">
        <v>41426</v>
      </c>
      <c r="BA2" s="118">
        <v>41518</v>
      </c>
      <c r="BB2" s="118">
        <v>41609</v>
      </c>
      <c r="BC2" s="118">
        <v>41699</v>
      </c>
      <c r="BD2" s="118">
        <v>41791</v>
      </c>
      <c r="BE2" s="118">
        <v>41883</v>
      </c>
      <c r="BF2" s="118">
        <v>41974</v>
      </c>
      <c r="BG2" s="118">
        <v>42064</v>
      </c>
    </row>
    <row r="3" spans="1:59" x14ac:dyDescent="0.25">
      <c r="A3" s="5" t="str">
        <f t="shared" si="0"/>
        <v>Tier 1 capital ratio201003</v>
      </c>
      <c r="B3" s="116">
        <v>201003</v>
      </c>
      <c r="C3" s="116">
        <v>1</v>
      </c>
      <c r="D3" s="116" t="s">
        <v>15</v>
      </c>
      <c r="E3" s="116">
        <v>7.25068871E-2</v>
      </c>
      <c r="F3" s="116">
        <v>9.0083427100000002E-2</v>
      </c>
      <c r="G3" s="116">
        <v>0.1015910304</v>
      </c>
      <c r="H3" s="116">
        <v>0.1031223641</v>
      </c>
      <c r="I3" s="116">
        <v>0.1024884633</v>
      </c>
      <c r="J3" s="116">
        <v>0.1112797428</v>
      </c>
      <c r="K3" s="116">
        <v>0.14230599499999999</v>
      </c>
      <c r="L3" s="117">
        <v>982011715489</v>
      </c>
      <c r="M3" s="117">
        <v>9548040100000</v>
      </c>
      <c r="N3" s="116">
        <v>0.1058133737</v>
      </c>
      <c r="O3" s="116">
        <v>9.9571543200000001E-2</v>
      </c>
      <c r="P3" s="116">
        <v>49</v>
      </c>
      <c r="Q3" s="5"/>
      <c r="R3" s="5" t="s">
        <v>16</v>
      </c>
      <c r="S3" s="6">
        <v>2</v>
      </c>
      <c r="T3" s="6">
        <v>2</v>
      </c>
      <c r="U3" s="5"/>
      <c r="V3" s="5" t="str">
        <f t="shared" si="1"/>
        <v>Tier 1 capital ratio2</v>
      </c>
      <c r="W3" s="120">
        <v>201503</v>
      </c>
      <c r="X3" s="120">
        <v>1</v>
      </c>
      <c r="Y3" s="120" t="s">
        <v>15</v>
      </c>
      <c r="Z3" s="121">
        <v>4</v>
      </c>
      <c r="AA3" s="120">
        <v>0.17057965319999999</v>
      </c>
      <c r="AB3" s="120">
        <v>2</v>
      </c>
      <c r="AC3" s="5"/>
      <c r="AD3" s="6"/>
      <c r="AH3">
        <v>5</v>
      </c>
      <c r="AI3">
        <v>6</v>
      </c>
      <c r="AJ3">
        <v>7</v>
      </c>
      <c r="AK3">
        <v>8</v>
      </c>
      <c r="AL3">
        <v>9</v>
      </c>
      <c r="AM3">
        <v>10</v>
      </c>
      <c r="AN3">
        <v>11</v>
      </c>
      <c r="AO3">
        <v>12</v>
      </c>
      <c r="AP3">
        <v>13</v>
      </c>
      <c r="AQ3">
        <v>14</v>
      </c>
      <c r="AR3">
        <v>15</v>
      </c>
      <c r="AS3">
        <v>16</v>
      </c>
      <c r="AT3">
        <v>17</v>
      </c>
      <c r="AU3">
        <v>18</v>
      </c>
      <c r="AV3">
        <v>19</v>
      </c>
      <c r="AW3">
        <v>20</v>
      </c>
      <c r="AX3">
        <v>21</v>
      </c>
      <c r="AY3">
        <v>22</v>
      </c>
      <c r="AZ3">
        <v>23</v>
      </c>
      <c r="BA3">
        <v>24</v>
      </c>
      <c r="BB3">
        <v>25</v>
      </c>
      <c r="BC3">
        <v>26</v>
      </c>
      <c r="BD3">
        <v>27</v>
      </c>
      <c r="BE3">
        <v>28</v>
      </c>
      <c r="BF3">
        <v>29</v>
      </c>
      <c r="BG3">
        <v>30</v>
      </c>
    </row>
    <row r="4" spans="1:59" x14ac:dyDescent="0.25">
      <c r="A4" s="5" t="str">
        <f t="shared" si="0"/>
        <v>Tier 1 capital ratio201006</v>
      </c>
      <c r="B4" s="116">
        <v>201006</v>
      </c>
      <c r="C4" s="116">
        <v>1</v>
      </c>
      <c r="D4" s="116" t="s">
        <v>15</v>
      </c>
      <c r="E4" s="116">
        <v>7.0163344099999997E-2</v>
      </c>
      <c r="F4" s="116">
        <v>8.8190978899999994E-2</v>
      </c>
      <c r="G4" s="116">
        <v>0.1008423153</v>
      </c>
      <c r="H4" s="116">
        <v>0.1018273762</v>
      </c>
      <c r="I4" s="116">
        <v>0.10401324720000001</v>
      </c>
      <c r="J4" s="116">
        <v>0.113939901</v>
      </c>
      <c r="K4" s="116">
        <v>0.13870391779999999</v>
      </c>
      <c r="L4" s="117">
        <v>1005486100000</v>
      </c>
      <c r="M4" s="117">
        <v>9605831900000</v>
      </c>
      <c r="N4" s="116">
        <v>0.1054514906</v>
      </c>
      <c r="O4" s="116">
        <v>9.8083159700000005E-2</v>
      </c>
      <c r="P4" s="116">
        <v>50</v>
      </c>
      <c r="Q4" s="5"/>
      <c r="R4" s="5" t="s">
        <v>186</v>
      </c>
      <c r="S4" s="6">
        <v>3</v>
      </c>
      <c r="T4" s="6">
        <v>3</v>
      </c>
      <c r="U4" s="5"/>
      <c r="V4" s="5" t="str">
        <f t="shared" si="1"/>
        <v>Tier 1 capital ratio3</v>
      </c>
      <c r="W4" s="120">
        <v>201503</v>
      </c>
      <c r="X4" s="120">
        <v>1</v>
      </c>
      <c r="Y4" s="120" t="s">
        <v>15</v>
      </c>
      <c r="Z4" s="121">
        <v>5</v>
      </c>
      <c r="AA4" s="120">
        <v>0.16214084770000001</v>
      </c>
      <c r="AB4" s="120">
        <v>3</v>
      </c>
      <c r="AC4" s="5"/>
      <c r="AD4" s="6"/>
      <c r="AE4" s="119">
        <v>1</v>
      </c>
      <c r="AF4" s="119">
        <v>1</v>
      </c>
      <c r="AG4" s="119" t="s">
        <v>18</v>
      </c>
      <c r="AH4" s="119">
        <v>0.22018445089999999</v>
      </c>
      <c r="AI4" s="119">
        <v>0.10124494219999999</v>
      </c>
      <c r="AJ4" s="119">
        <v>0.20599303699999999</v>
      </c>
      <c r="AK4" s="119">
        <v>0.22900068060000001</v>
      </c>
      <c r="AL4" s="119">
        <v>0.37182449470000001</v>
      </c>
      <c r="AM4" s="119">
        <v>0.43377539659999997</v>
      </c>
      <c r="AN4" s="119">
        <v>0.36742515419999999</v>
      </c>
      <c r="AO4" s="119">
        <v>0.37460846889999999</v>
      </c>
      <c r="AP4" s="119">
        <v>0.3899535978</v>
      </c>
      <c r="AQ4" s="119">
        <v>0.54141050599999996</v>
      </c>
      <c r="AR4" s="119">
        <v>0.62774017339999999</v>
      </c>
      <c r="AS4" s="119">
        <v>0.66559690530000004</v>
      </c>
      <c r="AT4" s="119">
        <v>0.71302366800000005</v>
      </c>
      <c r="AU4" s="119">
        <v>0.59302633699999996</v>
      </c>
      <c r="AV4" s="119">
        <v>0.58249819999999997</v>
      </c>
      <c r="AW4" s="119">
        <v>0.75315770439999996</v>
      </c>
      <c r="AX4" s="119">
        <v>0.72904510639999998</v>
      </c>
      <c r="AY4" s="119">
        <v>0.5110420081</v>
      </c>
      <c r="AZ4" s="119">
        <v>0.63736383760000004</v>
      </c>
      <c r="BA4" s="119">
        <v>0.73068961840000002</v>
      </c>
      <c r="BB4" s="119">
        <v>0.72967640980000004</v>
      </c>
      <c r="BC4" s="119">
        <v>0.73934321989999996</v>
      </c>
      <c r="BD4" s="119">
        <v>0.63736383760000004</v>
      </c>
      <c r="BE4" s="119">
        <v>0.73068961840000002</v>
      </c>
      <c r="BF4" s="119">
        <v>0.72967640980000004</v>
      </c>
      <c r="BG4" s="119">
        <v>0.73934321989999996</v>
      </c>
    </row>
    <row r="5" spans="1:59" x14ac:dyDescent="0.25">
      <c r="A5" s="5" t="str">
        <f t="shared" si="0"/>
        <v>Tier 1 capital ratio201009</v>
      </c>
      <c r="B5" s="116">
        <v>201009</v>
      </c>
      <c r="C5" s="116">
        <v>1</v>
      </c>
      <c r="D5" s="116" t="s">
        <v>15</v>
      </c>
      <c r="E5" s="116">
        <v>7.3727537100000004E-2</v>
      </c>
      <c r="F5" s="116">
        <v>8.9474876199999998E-2</v>
      </c>
      <c r="G5" s="116">
        <v>0.10297342399999999</v>
      </c>
      <c r="H5" s="116">
        <v>0.1039632877</v>
      </c>
      <c r="I5" s="116">
        <v>0.10576170729999999</v>
      </c>
      <c r="J5" s="116">
        <v>0.1160252252</v>
      </c>
      <c r="K5" s="116">
        <v>0.14433090740000001</v>
      </c>
      <c r="L5" s="117">
        <v>984439745342</v>
      </c>
      <c r="M5" s="117">
        <v>9271452200000</v>
      </c>
      <c r="N5" s="116">
        <v>0.10865830999999999</v>
      </c>
      <c r="O5" s="116">
        <v>9.8634139100000004E-2</v>
      </c>
      <c r="P5" s="116">
        <v>51</v>
      </c>
      <c r="Q5" s="5"/>
      <c r="R5" s="5" t="s">
        <v>19</v>
      </c>
      <c r="S5" s="6">
        <v>13</v>
      </c>
      <c r="T5" s="6">
        <v>4</v>
      </c>
      <c r="U5" s="5"/>
      <c r="V5" s="5" t="str">
        <f t="shared" si="1"/>
        <v>Tier 1 capital ratio4</v>
      </c>
      <c r="W5" s="120">
        <v>201503</v>
      </c>
      <c r="X5" s="120">
        <v>1</v>
      </c>
      <c r="Y5" s="120" t="s">
        <v>15</v>
      </c>
      <c r="Z5" s="121">
        <v>3</v>
      </c>
      <c r="AA5" s="120">
        <v>0.15707295590000001</v>
      </c>
      <c r="AB5" s="120">
        <v>4</v>
      </c>
      <c r="AC5" s="5"/>
      <c r="AD5" s="6"/>
      <c r="AE5" s="119">
        <v>1</v>
      </c>
      <c r="AF5" s="119">
        <v>2</v>
      </c>
      <c r="AG5" s="119" t="s">
        <v>18</v>
      </c>
      <c r="AH5" s="119">
        <v>0.65413723189999995</v>
      </c>
      <c r="AI5" s="119">
        <v>0.80057760889999996</v>
      </c>
      <c r="AJ5" s="119">
        <v>0.6852197189</v>
      </c>
      <c r="AK5" s="119">
        <v>0.65410480010000005</v>
      </c>
      <c r="AL5" s="119">
        <v>0.58892486899999996</v>
      </c>
      <c r="AM5" s="119">
        <v>0.53840907449999997</v>
      </c>
      <c r="AN5" s="119">
        <v>0.60118435120000002</v>
      </c>
      <c r="AO5" s="119">
        <v>0.59350560050000001</v>
      </c>
      <c r="AP5" s="119">
        <v>0.5741392112</v>
      </c>
      <c r="AQ5" s="119">
        <v>0.42375521129999999</v>
      </c>
      <c r="AR5" s="119">
        <v>0.3489765809</v>
      </c>
      <c r="AS5" s="119">
        <v>0.31105254719999997</v>
      </c>
      <c r="AT5" s="119">
        <v>0.26756543519999998</v>
      </c>
      <c r="AU5" s="119">
        <v>0.39389484969999999</v>
      </c>
      <c r="AV5" s="119">
        <v>0.41504948209999998</v>
      </c>
      <c r="AW5" s="119">
        <v>0.23972309359999999</v>
      </c>
      <c r="AX5" s="119">
        <v>0.27095489360000002</v>
      </c>
      <c r="AY5" s="119">
        <v>0.4889579919</v>
      </c>
      <c r="AZ5" s="119">
        <v>0.36263616240000002</v>
      </c>
      <c r="BA5" s="119">
        <v>0.26931038159999998</v>
      </c>
      <c r="BB5" s="119">
        <v>0.26345608520000002</v>
      </c>
      <c r="BC5" s="119">
        <v>0.25406439359999999</v>
      </c>
      <c r="BD5" s="119">
        <v>0.36263616240000002</v>
      </c>
      <c r="BE5" s="119">
        <v>0.26931038159999998</v>
      </c>
      <c r="BF5" s="119">
        <v>0.26345608520000002</v>
      </c>
      <c r="BG5" s="119">
        <v>0.25406439359999999</v>
      </c>
    </row>
    <row r="6" spans="1:59" x14ac:dyDescent="0.25">
      <c r="A6" s="5" t="str">
        <f t="shared" si="0"/>
        <v>Tier 1 capital ratio201012</v>
      </c>
      <c r="B6" s="116">
        <v>201012</v>
      </c>
      <c r="C6" s="116">
        <v>1</v>
      </c>
      <c r="D6" s="116" t="s">
        <v>15</v>
      </c>
      <c r="E6" s="116">
        <v>7.1599329200000006E-2</v>
      </c>
      <c r="F6" s="116">
        <v>9.2645084000000003E-2</v>
      </c>
      <c r="G6" s="116">
        <v>0.1060282916</v>
      </c>
      <c r="H6" s="116">
        <v>0.1117215201</v>
      </c>
      <c r="I6" s="116">
        <v>0.1102454232</v>
      </c>
      <c r="J6" s="116">
        <v>0.1235525705</v>
      </c>
      <c r="K6" s="116">
        <v>0.14787492860000001</v>
      </c>
      <c r="L6" s="117">
        <v>1019091300000</v>
      </c>
      <c r="M6" s="117">
        <v>9179947200000</v>
      </c>
      <c r="N6" s="116">
        <v>0.1151426249</v>
      </c>
      <c r="O6" s="116">
        <v>0.1032334458</v>
      </c>
      <c r="P6" s="116">
        <v>51</v>
      </c>
      <c r="Q6" s="5"/>
      <c r="R6" s="5" t="s">
        <v>20</v>
      </c>
      <c r="S6" s="6">
        <v>14</v>
      </c>
      <c r="T6" s="6">
        <v>5</v>
      </c>
      <c r="U6" s="5"/>
      <c r="V6" s="5" t="str">
        <f t="shared" si="1"/>
        <v>Tier 1 capital ratio5</v>
      </c>
      <c r="W6" s="120">
        <v>201503</v>
      </c>
      <c r="X6" s="120">
        <v>1</v>
      </c>
      <c r="Y6" s="120" t="s">
        <v>15</v>
      </c>
      <c r="Z6" s="121">
        <v>2</v>
      </c>
      <c r="AA6" s="120">
        <v>0.1507829145</v>
      </c>
      <c r="AB6" s="120">
        <v>5</v>
      </c>
      <c r="AC6" s="5"/>
      <c r="AD6" s="6"/>
      <c r="AE6" s="119">
        <v>1</v>
      </c>
      <c r="AF6" s="119">
        <v>3</v>
      </c>
      <c r="AG6" s="119" t="s">
        <v>18</v>
      </c>
      <c r="AH6" s="119">
        <v>0.1256783172</v>
      </c>
      <c r="AI6" s="119">
        <v>9.8177448900000006E-2</v>
      </c>
      <c r="AJ6" s="119">
        <v>0.1087872441</v>
      </c>
      <c r="AK6" s="119">
        <v>0.1168945193</v>
      </c>
      <c r="AL6" s="119">
        <v>3.9250636300000002E-2</v>
      </c>
      <c r="AM6" s="119">
        <v>2.7815528900000001E-2</v>
      </c>
      <c r="AN6" s="119">
        <v>3.1390494599999999E-2</v>
      </c>
      <c r="AO6" s="119">
        <v>3.1885930600000001E-2</v>
      </c>
      <c r="AP6" s="119">
        <v>3.5907190999999998E-2</v>
      </c>
      <c r="AQ6" s="119">
        <v>3.4834282699999997E-2</v>
      </c>
      <c r="AR6" s="119">
        <v>2.3283245599999999E-2</v>
      </c>
      <c r="AS6" s="119">
        <v>2.3350547499999999E-2</v>
      </c>
      <c r="AT6" s="119">
        <v>1.9410896800000001E-2</v>
      </c>
      <c r="AU6" s="119">
        <v>1.30788133E-2</v>
      </c>
      <c r="AV6" s="119">
        <v>2.4523179000000002E-3</v>
      </c>
      <c r="AW6" s="119">
        <v>7.1192019999999998E-3</v>
      </c>
      <c r="AX6" s="119">
        <v>0</v>
      </c>
      <c r="AY6" s="119">
        <v>0</v>
      </c>
      <c r="AZ6" s="119">
        <v>0</v>
      </c>
      <c r="BA6" s="119">
        <v>0</v>
      </c>
      <c r="BB6" s="119">
        <v>6.8675048999999998E-3</v>
      </c>
      <c r="BC6" s="119">
        <v>6.5923865000000002E-3</v>
      </c>
      <c r="BD6" s="119">
        <v>0</v>
      </c>
      <c r="BE6" s="119">
        <v>0</v>
      </c>
      <c r="BF6" s="119">
        <v>6.8675048999999998E-3</v>
      </c>
      <c r="BG6" s="119">
        <v>6.5923865000000002E-3</v>
      </c>
    </row>
    <row r="7" spans="1:59" x14ac:dyDescent="0.25">
      <c r="A7" s="5" t="str">
        <f t="shared" si="0"/>
        <v>Tier 1 capital ratio201103</v>
      </c>
      <c r="B7" s="116">
        <v>201103</v>
      </c>
      <c r="C7" s="116">
        <v>1</v>
      </c>
      <c r="D7" s="116" t="s">
        <v>15</v>
      </c>
      <c r="E7" s="116">
        <v>7.7956815999999998E-2</v>
      </c>
      <c r="F7" s="116">
        <v>9.6695323299999997E-2</v>
      </c>
      <c r="G7" s="116">
        <v>0.1106885291</v>
      </c>
      <c r="H7" s="116">
        <v>0.11698129710000001</v>
      </c>
      <c r="I7" s="116">
        <v>0.1133193254</v>
      </c>
      <c r="J7" s="116">
        <v>0.12660792509999999</v>
      </c>
      <c r="K7" s="116">
        <v>0.15699904789999999</v>
      </c>
      <c r="L7" s="117">
        <v>1022771200000</v>
      </c>
      <c r="M7" s="117">
        <v>8954968400000</v>
      </c>
      <c r="N7" s="116">
        <v>0.1169245986</v>
      </c>
      <c r="O7" s="116">
        <v>0.1076751369</v>
      </c>
      <c r="P7" s="116">
        <v>51</v>
      </c>
      <c r="Q7" s="5"/>
      <c r="R7" s="5" t="s">
        <v>21</v>
      </c>
      <c r="S7" s="6">
        <v>18</v>
      </c>
      <c r="T7" s="6">
        <v>6</v>
      </c>
      <c r="U7" s="5"/>
      <c r="V7" s="5" t="str">
        <f t="shared" si="1"/>
        <v>Tier 1 capital ratio6</v>
      </c>
      <c r="W7" s="120">
        <v>201503</v>
      </c>
      <c r="X7" s="120">
        <v>1</v>
      </c>
      <c r="Y7" s="120" t="s">
        <v>15</v>
      </c>
      <c r="Z7" s="121">
        <v>1</v>
      </c>
      <c r="AA7" s="120">
        <v>0.14604741439999999</v>
      </c>
      <c r="AB7" s="120">
        <v>6</v>
      </c>
      <c r="AC7" s="5"/>
      <c r="AD7" s="6"/>
      <c r="AE7" s="119">
        <v>3</v>
      </c>
      <c r="AF7" s="119">
        <v>1</v>
      </c>
      <c r="AG7" s="119" t="s">
        <v>18</v>
      </c>
      <c r="AH7" s="119">
        <v>0.133746053</v>
      </c>
      <c r="AI7" s="119">
        <v>9.2875844200000002E-2</v>
      </c>
      <c r="AJ7" s="119">
        <v>5.8771652399999999E-2</v>
      </c>
      <c r="AK7" s="119">
        <v>8.7719323099999996E-2</v>
      </c>
      <c r="AL7" s="119">
        <v>4.9870964900000002E-2</v>
      </c>
      <c r="AM7" s="119">
        <v>5.36849675E-2</v>
      </c>
      <c r="AN7" s="119">
        <v>3.9718366499999998E-2</v>
      </c>
      <c r="AO7" s="119">
        <v>4.8754756400000002E-2</v>
      </c>
      <c r="AP7" s="119">
        <v>7.9788742199999999E-2</v>
      </c>
      <c r="AQ7" s="119">
        <v>0.10690576189999999</v>
      </c>
      <c r="AR7" s="119">
        <v>0.12749041459999999</v>
      </c>
      <c r="AS7" s="119">
        <v>0.1356954927</v>
      </c>
      <c r="AT7" s="119">
        <v>0.11871362990000001</v>
      </c>
      <c r="AU7" s="119">
        <v>0.20279408269999999</v>
      </c>
      <c r="AV7" s="119">
        <v>0.21439801189999999</v>
      </c>
      <c r="AW7" s="119">
        <v>0.35372165259999999</v>
      </c>
      <c r="AX7" s="119">
        <v>0.32599532599999997</v>
      </c>
      <c r="AY7" s="119">
        <v>0.3074711819</v>
      </c>
      <c r="AZ7" s="119">
        <v>0.37053017989999998</v>
      </c>
      <c r="BA7" s="119">
        <v>0.43298824990000001</v>
      </c>
      <c r="BB7" s="119">
        <v>0.43679695559999998</v>
      </c>
      <c r="BC7" s="119">
        <v>0.48085286109999997</v>
      </c>
      <c r="BD7" s="119">
        <v>0.37053017989999998</v>
      </c>
      <c r="BE7" s="119">
        <v>0.43298824990000001</v>
      </c>
      <c r="BF7" s="119">
        <v>0.43679695559999998</v>
      </c>
      <c r="BG7" s="119">
        <v>0.48085286109999997</v>
      </c>
    </row>
    <row r="8" spans="1:59" x14ac:dyDescent="0.25">
      <c r="A8" s="5" t="str">
        <f t="shared" si="0"/>
        <v>Tier 1 capital ratio201106</v>
      </c>
      <c r="B8" s="116">
        <v>201106</v>
      </c>
      <c r="C8" s="116">
        <v>1</v>
      </c>
      <c r="D8" s="116" t="s">
        <v>15</v>
      </c>
      <c r="E8" s="116">
        <v>8.4574299800000002E-2</v>
      </c>
      <c r="F8" s="116">
        <v>9.4036531899999998E-2</v>
      </c>
      <c r="G8" s="116">
        <v>0.1112108465</v>
      </c>
      <c r="H8" s="116">
        <v>0.1165461902</v>
      </c>
      <c r="I8" s="116">
        <v>0.1136342544</v>
      </c>
      <c r="J8" s="116">
        <v>0.1252357227</v>
      </c>
      <c r="K8" s="116">
        <v>0.15790708580000001</v>
      </c>
      <c r="L8" s="117">
        <v>1023687000000</v>
      </c>
      <c r="M8" s="117">
        <v>8863577500000</v>
      </c>
      <c r="N8" s="116">
        <v>0.1156302521</v>
      </c>
      <c r="O8" s="116">
        <v>0.1102957919</v>
      </c>
      <c r="P8" s="116">
        <v>56</v>
      </c>
      <c r="Q8" s="5"/>
      <c r="R8" s="5" t="s">
        <v>22</v>
      </c>
      <c r="S8" s="6">
        <v>20</v>
      </c>
      <c r="T8" s="6">
        <v>7</v>
      </c>
      <c r="U8" s="5"/>
      <c r="V8" s="5" t="str">
        <f t="shared" si="1"/>
        <v>Tier 1 capital ratio7</v>
      </c>
      <c r="W8" s="120">
        <v>201503</v>
      </c>
      <c r="X8" s="120">
        <v>1</v>
      </c>
      <c r="Y8" s="120" t="s">
        <v>15</v>
      </c>
      <c r="Z8" s="121">
        <v>7</v>
      </c>
      <c r="AA8" s="120">
        <v>0.14520842049999999</v>
      </c>
      <c r="AB8" s="120">
        <v>7</v>
      </c>
      <c r="AC8" s="5"/>
      <c r="AD8" s="6"/>
      <c r="AE8" s="119">
        <v>3</v>
      </c>
      <c r="AF8" s="119">
        <v>2</v>
      </c>
      <c r="AG8" s="119" t="s">
        <v>18</v>
      </c>
      <c r="AH8" s="119">
        <v>0.50778970109999999</v>
      </c>
      <c r="AI8" s="119">
        <v>0.48524142209999999</v>
      </c>
      <c r="AJ8" s="119">
        <v>0.58174871939999995</v>
      </c>
      <c r="AK8" s="119">
        <v>0.57517933909999996</v>
      </c>
      <c r="AL8" s="119">
        <v>0.46810461219999999</v>
      </c>
      <c r="AM8" s="119">
        <v>0.58345612729999996</v>
      </c>
      <c r="AN8" s="119">
        <v>0.62965935220000002</v>
      </c>
      <c r="AO8" s="119">
        <v>0.6405924838</v>
      </c>
      <c r="AP8" s="119">
        <v>0.61191547140000002</v>
      </c>
      <c r="AQ8" s="119">
        <v>0.7406843259</v>
      </c>
      <c r="AR8" s="119">
        <v>0.75500905659999995</v>
      </c>
      <c r="AS8" s="119">
        <v>0.81931682510000003</v>
      </c>
      <c r="AT8" s="119">
        <v>0.83456444419999998</v>
      </c>
      <c r="AU8" s="119">
        <v>0.75728486090000002</v>
      </c>
      <c r="AV8" s="119">
        <v>0.76933191899999998</v>
      </c>
      <c r="AW8" s="119">
        <v>0.62848649519999999</v>
      </c>
      <c r="AX8" s="119">
        <v>0.66005917380000001</v>
      </c>
      <c r="AY8" s="119">
        <v>0.6925288181</v>
      </c>
      <c r="AZ8" s="119">
        <v>0.62946982009999997</v>
      </c>
      <c r="BA8" s="119">
        <v>0.56701175010000004</v>
      </c>
      <c r="BB8" s="119">
        <v>0.55633553950000003</v>
      </c>
      <c r="BC8" s="119">
        <v>0.51255475240000004</v>
      </c>
      <c r="BD8" s="119">
        <v>0.62946982009999997</v>
      </c>
      <c r="BE8" s="119">
        <v>0.56701175010000004</v>
      </c>
      <c r="BF8" s="119">
        <v>0.55633553950000003</v>
      </c>
      <c r="BG8" s="119">
        <v>0.51255475240000004</v>
      </c>
    </row>
    <row r="9" spans="1:59" x14ac:dyDescent="0.25">
      <c r="A9" s="5" t="str">
        <f t="shared" si="0"/>
        <v>Tier 1 capital ratio201109</v>
      </c>
      <c r="B9" s="116">
        <v>201109</v>
      </c>
      <c r="C9" s="116">
        <v>1</v>
      </c>
      <c r="D9" s="116" t="s">
        <v>15</v>
      </c>
      <c r="E9" s="116">
        <v>7.9425395999999995E-2</v>
      </c>
      <c r="F9" s="116">
        <v>9.6246464599999998E-2</v>
      </c>
      <c r="G9" s="116">
        <v>0.11046181400000001</v>
      </c>
      <c r="H9" s="116">
        <v>0.116796234</v>
      </c>
      <c r="I9" s="116">
        <v>0.1141669639</v>
      </c>
      <c r="J9" s="116">
        <v>0.12818117670000001</v>
      </c>
      <c r="K9" s="116">
        <v>0.16039914659999999</v>
      </c>
      <c r="L9" s="117">
        <v>1048361900000</v>
      </c>
      <c r="M9" s="117">
        <v>9024727100000</v>
      </c>
      <c r="N9" s="116">
        <v>0.1142270126</v>
      </c>
      <c r="O9" s="116">
        <v>0.11038618629999999</v>
      </c>
      <c r="P9" s="116">
        <v>56</v>
      </c>
      <c r="Q9" s="5"/>
      <c r="R9" s="5" t="s">
        <v>24</v>
      </c>
      <c r="S9" s="6">
        <v>21</v>
      </c>
      <c r="T9" s="6">
        <v>8</v>
      </c>
      <c r="U9" s="5"/>
      <c r="V9" s="5" t="str">
        <f t="shared" si="1"/>
        <v>Tier 1 capital ratio8</v>
      </c>
      <c r="W9" s="120">
        <v>201503</v>
      </c>
      <c r="X9" s="120">
        <v>1</v>
      </c>
      <c r="Y9" s="120" t="s">
        <v>15</v>
      </c>
      <c r="Z9" s="121">
        <v>13</v>
      </c>
      <c r="AA9" s="120">
        <v>0.1386703504</v>
      </c>
      <c r="AB9" s="120">
        <v>8</v>
      </c>
      <c r="AC9" s="5"/>
      <c r="AD9" s="6"/>
      <c r="AE9" s="119">
        <v>3</v>
      </c>
      <c r="AF9" s="119">
        <v>3</v>
      </c>
      <c r="AG9" s="119" t="s">
        <v>18</v>
      </c>
      <c r="AH9" s="119">
        <v>0.35846424589999998</v>
      </c>
      <c r="AI9" s="119">
        <v>0.42188273370000001</v>
      </c>
      <c r="AJ9" s="119">
        <v>0.35947962820000001</v>
      </c>
      <c r="AK9" s="119">
        <v>0.33710133780000001</v>
      </c>
      <c r="AL9" s="119">
        <v>0.48202442290000003</v>
      </c>
      <c r="AM9" s="119">
        <v>0.36285890520000003</v>
      </c>
      <c r="AN9" s="119">
        <v>0.33062228129999999</v>
      </c>
      <c r="AO9" s="119">
        <v>0.31065275980000001</v>
      </c>
      <c r="AP9" s="119">
        <v>0.30829578639999999</v>
      </c>
      <c r="AQ9" s="119">
        <v>0.1524099122</v>
      </c>
      <c r="AR9" s="119">
        <v>0.1175005288</v>
      </c>
      <c r="AS9" s="119">
        <v>4.4987682199999997E-2</v>
      </c>
      <c r="AT9" s="119">
        <v>4.6721925999999997E-2</v>
      </c>
      <c r="AU9" s="119">
        <v>3.9921056400000002E-2</v>
      </c>
      <c r="AV9" s="119">
        <v>1.6270069000000002E-2</v>
      </c>
      <c r="AW9" s="119">
        <v>1.77918522E-2</v>
      </c>
      <c r="AX9" s="119">
        <v>1.39455002E-2</v>
      </c>
      <c r="AY9" s="119">
        <v>0</v>
      </c>
      <c r="AZ9" s="119">
        <v>0</v>
      </c>
      <c r="BA9" s="119">
        <v>0</v>
      </c>
      <c r="BB9" s="119">
        <v>6.8675048999999998E-3</v>
      </c>
      <c r="BC9" s="119">
        <v>6.5923865000000002E-3</v>
      </c>
      <c r="BD9" s="119">
        <v>0</v>
      </c>
      <c r="BE9" s="119">
        <v>0</v>
      </c>
      <c r="BF9" s="119">
        <v>6.8675048999999998E-3</v>
      </c>
      <c r="BG9" s="119">
        <v>6.5923865000000002E-3</v>
      </c>
    </row>
    <row r="10" spans="1:59" x14ac:dyDescent="0.25">
      <c r="A10" s="5" t="str">
        <f t="shared" si="0"/>
        <v>Tier 1 capital ratio201112</v>
      </c>
      <c r="B10" s="116">
        <v>201112</v>
      </c>
      <c r="C10" s="116">
        <v>1</v>
      </c>
      <c r="D10" s="116" t="s">
        <v>15</v>
      </c>
      <c r="E10" s="116">
        <v>4.7434780000000002E-4</v>
      </c>
      <c r="F10" s="116">
        <v>9.3808225699999997E-2</v>
      </c>
      <c r="G10" s="116">
        <v>0.1089789766</v>
      </c>
      <c r="H10" s="116">
        <v>0.10555040559999999</v>
      </c>
      <c r="I10" s="116">
        <v>0.1112969184</v>
      </c>
      <c r="J10" s="116">
        <v>0.12804544200000001</v>
      </c>
      <c r="K10" s="116">
        <v>0.16006517510000001</v>
      </c>
      <c r="L10" s="117">
        <v>1043561500000</v>
      </c>
      <c r="M10" s="117">
        <v>9205574900000</v>
      </c>
      <c r="N10" s="116">
        <v>0.1106947747</v>
      </c>
      <c r="O10" s="116">
        <v>0.1047670183</v>
      </c>
      <c r="P10" s="116">
        <v>56</v>
      </c>
      <c r="Q10" s="5"/>
      <c r="R10" s="5" t="s">
        <v>26</v>
      </c>
      <c r="S10" s="6">
        <v>22</v>
      </c>
      <c r="T10" s="6">
        <v>9</v>
      </c>
      <c r="U10" s="5"/>
      <c r="V10" s="5" t="str">
        <f t="shared" si="1"/>
        <v>Tier 1 capital ratio9</v>
      </c>
      <c r="W10" s="120">
        <v>201503</v>
      </c>
      <c r="X10" s="120">
        <v>1</v>
      </c>
      <c r="Y10" s="120" t="s">
        <v>15</v>
      </c>
      <c r="Z10" s="121">
        <v>12</v>
      </c>
      <c r="AA10" s="120">
        <v>0.13845150740000001</v>
      </c>
      <c r="AB10" s="120">
        <v>9</v>
      </c>
      <c r="AC10" s="5"/>
      <c r="AD10" s="6"/>
      <c r="AE10" s="119">
        <v>13</v>
      </c>
      <c r="AF10" s="119">
        <v>1</v>
      </c>
      <c r="AG10" s="119" t="s">
        <v>18</v>
      </c>
      <c r="AH10" s="119">
        <v>0.624427544</v>
      </c>
      <c r="AI10" s="119">
        <v>0.61570520989999999</v>
      </c>
      <c r="AJ10" s="119">
        <v>0.62181702039999998</v>
      </c>
      <c r="AK10" s="119">
        <v>0.63317421220000003</v>
      </c>
      <c r="AL10" s="119">
        <v>0.48982658899999998</v>
      </c>
      <c r="AM10" s="119">
        <v>0.61085145200000002</v>
      </c>
      <c r="AN10" s="119">
        <v>0.60221260499999996</v>
      </c>
      <c r="AO10" s="119">
        <v>0.60894118210000003</v>
      </c>
      <c r="AP10" s="119">
        <v>0.61162400809999995</v>
      </c>
      <c r="AQ10" s="119">
        <v>0.6042176547</v>
      </c>
      <c r="AR10" s="119">
        <v>0.60908427070000004</v>
      </c>
      <c r="AS10" s="119">
        <v>0.63279301499999996</v>
      </c>
      <c r="AT10" s="119">
        <v>0.59098418679999998</v>
      </c>
      <c r="AU10" s="119">
        <v>0.59461127550000004</v>
      </c>
      <c r="AV10" s="119">
        <v>0.57316697110000003</v>
      </c>
      <c r="AW10" s="119">
        <v>0.55936159119999995</v>
      </c>
      <c r="AX10" s="119">
        <v>0.55568184539999999</v>
      </c>
      <c r="AY10" s="119">
        <v>0.57964661900000003</v>
      </c>
      <c r="AZ10" s="119">
        <v>0.61247853409999997</v>
      </c>
      <c r="BA10" s="119">
        <v>0.56336872179999997</v>
      </c>
      <c r="BB10" s="119">
        <v>0.5962576356</v>
      </c>
      <c r="BC10" s="119">
        <v>0.64427790159999998</v>
      </c>
      <c r="BD10" s="119">
        <v>0.61247853409999997</v>
      </c>
      <c r="BE10" s="119">
        <v>0.56336872179999997</v>
      </c>
      <c r="BF10" s="119">
        <v>0.5962576356</v>
      </c>
      <c r="BG10" s="119">
        <v>0.64427790159999998</v>
      </c>
    </row>
    <row r="11" spans="1:59" x14ac:dyDescent="0.25">
      <c r="A11" s="5" t="str">
        <f t="shared" si="0"/>
        <v>Tier 1 capital ratio201203</v>
      </c>
      <c r="B11" s="116">
        <v>201203</v>
      </c>
      <c r="C11" s="116">
        <v>1</v>
      </c>
      <c r="D11" s="116" t="s">
        <v>15</v>
      </c>
      <c r="E11" s="116">
        <v>-1.0084782E-2</v>
      </c>
      <c r="F11" s="116">
        <v>9.7580487100000002E-2</v>
      </c>
      <c r="G11" s="116">
        <v>0.1138982573</v>
      </c>
      <c r="H11" s="116">
        <v>0.1090105257</v>
      </c>
      <c r="I11" s="116">
        <v>0.1159367776</v>
      </c>
      <c r="J11" s="116">
        <v>0.1296424856</v>
      </c>
      <c r="K11" s="116">
        <v>0.16036191159999999</v>
      </c>
      <c r="L11" s="117">
        <v>1053882800000</v>
      </c>
      <c r="M11" s="117">
        <v>8989134500000</v>
      </c>
      <c r="N11" s="116">
        <v>0.12173728039999999</v>
      </c>
      <c r="O11" s="116">
        <v>0.1131351105</v>
      </c>
      <c r="P11" s="116">
        <v>56</v>
      </c>
      <c r="Q11" s="5"/>
      <c r="R11" s="5" t="s">
        <v>27</v>
      </c>
      <c r="S11" s="6">
        <v>24</v>
      </c>
      <c r="T11" s="6">
        <v>10</v>
      </c>
      <c r="U11" s="5"/>
      <c r="V11" s="5" t="str">
        <f t="shared" si="1"/>
        <v>Tier 1 capital ratio10</v>
      </c>
      <c r="W11" s="120">
        <v>201503</v>
      </c>
      <c r="X11" s="120">
        <v>1</v>
      </c>
      <c r="Y11" s="120" t="s">
        <v>15</v>
      </c>
      <c r="Z11" s="121" t="s">
        <v>17</v>
      </c>
      <c r="AA11" s="120">
        <v>0.13733370589999999</v>
      </c>
      <c r="AB11" s="120">
        <v>10</v>
      </c>
      <c r="AC11" s="5"/>
      <c r="AD11" s="6"/>
      <c r="AE11" s="119">
        <v>13</v>
      </c>
      <c r="AF11" s="119">
        <v>2</v>
      </c>
      <c r="AG11" s="119" t="s">
        <v>18</v>
      </c>
      <c r="AH11" s="119">
        <v>0.32543970890000001</v>
      </c>
      <c r="AI11" s="119">
        <v>0.30376108239999999</v>
      </c>
      <c r="AJ11" s="119">
        <v>0.29830404399999999</v>
      </c>
      <c r="AK11" s="119">
        <v>0.24647395489999999</v>
      </c>
      <c r="AL11" s="119">
        <v>0.4271011005</v>
      </c>
      <c r="AM11" s="119">
        <v>0.3003711832</v>
      </c>
      <c r="AN11" s="119">
        <v>0.30183164420000003</v>
      </c>
      <c r="AO11" s="119">
        <v>0.30062220270000001</v>
      </c>
      <c r="AP11" s="119">
        <v>0.27950424550000003</v>
      </c>
      <c r="AQ11" s="119">
        <v>0.27778148940000003</v>
      </c>
      <c r="AR11" s="119">
        <v>0.27107550679999998</v>
      </c>
      <c r="AS11" s="119">
        <v>0.24791507730000001</v>
      </c>
      <c r="AT11" s="119">
        <v>0.28229835149999999</v>
      </c>
      <c r="AU11" s="119">
        <v>0.28040769809999999</v>
      </c>
      <c r="AV11" s="119">
        <v>0.28757575000000002</v>
      </c>
      <c r="AW11" s="119">
        <v>0.3126326613</v>
      </c>
      <c r="AX11" s="119">
        <v>0.31291445169999998</v>
      </c>
      <c r="AY11" s="119">
        <v>0.2930127756</v>
      </c>
      <c r="AZ11" s="119">
        <v>0.26242530120000002</v>
      </c>
      <c r="BA11" s="119">
        <v>0.32853988699999997</v>
      </c>
      <c r="BB11" s="119">
        <v>0.2457024864</v>
      </c>
      <c r="BC11" s="119">
        <v>0.18367857100000001</v>
      </c>
      <c r="BD11" s="119">
        <v>0.26242530120000002</v>
      </c>
      <c r="BE11" s="119">
        <v>0.32853988699999997</v>
      </c>
      <c r="BF11" s="119">
        <v>0.2457024864</v>
      </c>
      <c r="BG11" s="119">
        <v>0.18367857100000001</v>
      </c>
    </row>
    <row r="12" spans="1:59" x14ac:dyDescent="0.25">
      <c r="A12" s="5" t="str">
        <f t="shared" si="0"/>
        <v>Tier 1 capital ratio201206</v>
      </c>
      <c r="B12" s="116">
        <v>201206</v>
      </c>
      <c r="C12" s="116">
        <v>1</v>
      </c>
      <c r="D12" s="116" t="s">
        <v>15</v>
      </c>
      <c r="E12" s="116">
        <v>6.3878029599999997E-2</v>
      </c>
      <c r="F12" s="116">
        <v>0.1044111683</v>
      </c>
      <c r="G12" s="116">
        <v>0.1166854135</v>
      </c>
      <c r="H12" s="116">
        <v>0.1180604494</v>
      </c>
      <c r="I12" s="116">
        <v>0.1198839523</v>
      </c>
      <c r="J12" s="116">
        <v>0.13292062120000001</v>
      </c>
      <c r="K12" s="116">
        <v>0.1616984877</v>
      </c>
      <c r="L12" s="117">
        <v>1097473300000</v>
      </c>
      <c r="M12" s="117">
        <v>8955462400000</v>
      </c>
      <c r="N12" s="116">
        <v>0.12672700719999999</v>
      </c>
      <c r="O12" s="116">
        <v>0.1144071034</v>
      </c>
      <c r="P12" s="116">
        <v>56</v>
      </c>
      <c r="Q12" s="5"/>
      <c r="R12" s="5" t="s">
        <v>28</v>
      </c>
      <c r="S12" s="6">
        <v>26</v>
      </c>
      <c r="T12" s="6">
        <v>11</v>
      </c>
      <c r="U12" s="5"/>
      <c r="V12" s="5" t="str">
        <f>CONCATENATE(Y12,AB12)</f>
        <v>Tier 1 capital ratio11</v>
      </c>
      <c r="W12" s="120">
        <v>201503</v>
      </c>
      <c r="X12" s="120">
        <v>1</v>
      </c>
      <c r="Y12" s="120" t="s">
        <v>15</v>
      </c>
      <c r="Z12" s="121" t="s">
        <v>23</v>
      </c>
      <c r="AA12" s="120">
        <v>0.13320986209999999</v>
      </c>
      <c r="AB12" s="120">
        <v>11</v>
      </c>
      <c r="AC12" s="5"/>
      <c r="AD12" s="6"/>
      <c r="AE12" s="119">
        <v>13</v>
      </c>
      <c r="AF12" s="119">
        <v>3</v>
      </c>
      <c r="AG12" s="119" t="s">
        <v>18</v>
      </c>
      <c r="AH12" s="119">
        <v>5.01327471E-2</v>
      </c>
      <c r="AI12" s="119">
        <v>8.0533707699999998E-2</v>
      </c>
      <c r="AJ12" s="119">
        <v>7.9878935600000006E-2</v>
      </c>
      <c r="AK12" s="119">
        <v>0.1203518329</v>
      </c>
      <c r="AL12" s="119">
        <v>8.3072310499999996E-2</v>
      </c>
      <c r="AM12" s="119">
        <v>8.8777364799999994E-2</v>
      </c>
      <c r="AN12" s="119">
        <v>9.5955750800000003E-2</v>
      </c>
      <c r="AO12" s="119">
        <v>9.0436615200000001E-2</v>
      </c>
      <c r="AP12" s="119">
        <v>0.10887174650000001</v>
      </c>
      <c r="AQ12" s="119">
        <v>0.11800085590000001</v>
      </c>
      <c r="AR12" s="119">
        <v>0.1198402225</v>
      </c>
      <c r="AS12" s="119">
        <v>0.1192919078</v>
      </c>
      <c r="AT12" s="119">
        <v>0.12671746170000001</v>
      </c>
      <c r="AU12" s="119">
        <v>0.1249810264</v>
      </c>
      <c r="AV12" s="119">
        <v>0.1392572789</v>
      </c>
      <c r="AW12" s="119">
        <v>0.12800574749999999</v>
      </c>
      <c r="AX12" s="119">
        <v>0.1314037029</v>
      </c>
      <c r="AY12" s="119">
        <v>0.12734060529999999</v>
      </c>
      <c r="AZ12" s="119">
        <v>0.12509616470000001</v>
      </c>
      <c r="BA12" s="119">
        <v>0.1080913912</v>
      </c>
      <c r="BB12" s="119">
        <v>0.15803987789999999</v>
      </c>
      <c r="BC12" s="119">
        <v>0.17204352740000001</v>
      </c>
      <c r="BD12" s="119">
        <v>0.12509616470000001</v>
      </c>
      <c r="BE12" s="119">
        <v>0.1080913912</v>
      </c>
      <c r="BF12" s="119">
        <v>0.15803987789999999</v>
      </c>
      <c r="BG12" s="119">
        <v>0.17204352740000001</v>
      </c>
    </row>
    <row r="13" spans="1:59" x14ac:dyDescent="0.25">
      <c r="A13" s="5" t="str">
        <f t="shared" si="0"/>
        <v>Tier 1 capital ratio201209</v>
      </c>
      <c r="B13" s="116">
        <v>201209</v>
      </c>
      <c r="C13" s="116">
        <v>1</v>
      </c>
      <c r="D13" s="116" t="s">
        <v>15</v>
      </c>
      <c r="E13" s="116">
        <v>5.3895855600000001E-2</v>
      </c>
      <c r="F13" s="116">
        <v>0.1033956689</v>
      </c>
      <c r="G13" s="116">
        <v>0.1170177637</v>
      </c>
      <c r="H13" s="116">
        <v>0.1190017944</v>
      </c>
      <c r="I13" s="116">
        <v>0.122546508</v>
      </c>
      <c r="J13" s="116">
        <v>0.13368679820000001</v>
      </c>
      <c r="K13" s="116">
        <v>0.15946361009999999</v>
      </c>
      <c r="L13" s="117">
        <v>1110929100000</v>
      </c>
      <c r="M13" s="117">
        <v>8877183200000</v>
      </c>
      <c r="N13" s="116">
        <v>0.12739130430000001</v>
      </c>
      <c r="O13" s="116">
        <v>0.11446238760000001</v>
      </c>
      <c r="P13" s="116">
        <v>56</v>
      </c>
      <c r="Q13" s="5"/>
      <c r="R13" s="5" t="s">
        <v>30</v>
      </c>
      <c r="S13" s="6">
        <v>27</v>
      </c>
      <c r="T13" s="6">
        <v>12</v>
      </c>
      <c r="U13" s="5"/>
      <c r="V13" s="5" t="str">
        <f t="shared" si="1"/>
        <v>Tier 1 capital ratio12</v>
      </c>
      <c r="W13" s="120">
        <v>201503</v>
      </c>
      <c r="X13" s="120">
        <v>1</v>
      </c>
      <c r="Y13" s="120" t="s">
        <v>15</v>
      </c>
      <c r="Z13" s="121">
        <v>8</v>
      </c>
      <c r="AA13" s="120">
        <v>0.13143524300000001</v>
      </c>
      <c r="AB13" s="120">
        <v>12</v>
      </c>
      <c r="AC13" s="5"/>
      <c r="AD13" s="6"/>
      <c r="AE13" s="119">
        <v>14</v>
      </c>
      <c r="AF13" s="119">
        <v>1</v>
      </c>
      <c r="AG13" s="119" t="s">
        <v>18</v>
      </c>
      <c r="AH13" s="119">
        <v>0.32946362369999999</v>
      </c>
      <c r="AI13" s="119">
        <v>0.3633791274</v>
      </c>
      <c r="AJ13" s="119">
        <v>0.29265033899999998</v>
      </c>
      <c r="AK13" s="119">
        <v>0.29056859289999998</v>
      </c>
      <c r="AL13" s="119">
        <v>0.29679183549999999</v>
      </c>
      <c r="AM13" s="119">
        <v>0.26559965060000001</v>
      </c>
      <c r="AN13" s="119">
        <v>0.2560397049</v>
      </c>
      <c r="AO13" s="119">
        <v>0.2343939659</v>
      </c>
      <c r="AP13" s="119">
        <v>0.2563822033</v>
      </c>
      <c r="AQ13" s="119">
        <v>0.2598831432</v>
      </c>
      <c r="AR13" s="119">
        <v>0.25973269879999999</v>
      </c>
      <c r="AS13" s="119">
        <v>0.29209579009999997</v>
      </c>
      <c r="AT13" s="119">
        <v>0.30650527119999998</v>
      </c>
      <c r="AU13" s="119">
        <v>0.39056664790000001</v>
      </c>
      <c r="AV13" s="119">
        <v>0.38148265320000002</v>
      </c>
      <c r="AW13" s="119">
        <v>0.41674185749999998</v>
      </c>
      <c r="AX13" s="119">
        <v>0.48828791789999998</v>
      </c>
      <c r="AY13" s="119">
        <v>0.4263773495</v>
      </c>
      <c r="AZ13" s="119">
        <v>0.49795537379999999</v>
      </c>
      <c r="BA13" s="119">
        <v>0.35766424009999997</v>
      </c>
      <c r="BB13" s="119">
        <v>0.4093733108</v>
      </c>
      <c r="BC13" s="119">
        <v>0.37521936179999998</v>
      </c>
      <c r="BD13" s="119">
        <v>0.49795537379999999</v>
      </c>
      <c r="BE13" s="119">
        <v>0.35766424009999997</v>
      </c>
      <c r="BF13" s="119">
        <v>0.4093733108</v>
      </c>
      <c r="BG13" s="119">
        <v>0.37521936179999998</v>
      </c>
    </row>
    <row r="14" spans="1:59" x14ac:dyDescent="0.25">
      <c r="A14" s="5" t="str">
        <f t="shared" si="0"/>
        <v>Tier 1 capital ratio201212</v>
      </c>
      <c r="B14" s="116">
        <v>201212</v>
      </c>
      <c r="C14" s="116">
        <v>1</v>
      </c>
      <c r="D14" s="116" t="s">
        <v>15</v>
      </c>
      <c r="E14" s="116">
        <v>5.2467951899999997E-2</v>
      </c>
      <c r="F14" s="116">
        <v>0.1052808368</v>
      </c>
      <c r="G14" s="116">
        <v>0.11674203599999999</v>
      </c>
      <c r="H14" s="116">
        <v>0.1215018219</v>
      </c>
      <c r="I14" s="116">
        <v>0.1246826414</v>
      </c>
      <c r="J14" s="116">
        <v>0.13504622760000001</v>
      </c>
      <c r="K14" s="116">
        <v>0.17405364819999999</v>
      </c>
      <c r="L14" s="117">
        <v>1098078400000</v>
      </c>
      <c r="M14" s="117">
        <v>8646174200000</v>
      </c>
      <c r="N14" s="116">
        <v>0.1261482464</v>
      </c>
      <c r="O14" s="116">
        <v>0.1117954248</v>
      </c>
      <c r="P14" s="116">
        <v>56</v>
      </c>
      <c r="Q14" s="5"/>
      <c r="R14" s="5" t="s">
        <v>31</v>
      </c>
      <c r="S14" s="6">
        <v>33</v>
      </c>
      <c r="T14" s="6">
        <v>13</v>
      </c>
      <c r="U14" s="5"/>
      <c r="V14" s="5" t="str">
        <f t="shared" si="1"/>
        <v>Tier 1 capital ratio13</v>
      </c>
      <c r="W14" s="120">
        <v>201503</v>
      </c>
      <c r="X14" s="120">
        <v>1</v>
      </c>
      <c r="Y14" s="120" t="s">
        <v>15</v>
      </c>
      <c r="Z14" s="121" t="s">
        <v>25</v>
      </c>
      <c r="AA14" s="120">
        <v>0.1270106074</v>
      </c>
      <c r="AB14" s="120">
        <v>13</v>
      </c>
      <c r="AC14" s="5"/>
      <c r="AD14" s="6"/>
      <c r="AE14" s="119">
        <v>14</v>
      </c>
      <c r="AF14" s="119">
        <v>2</v>
      </c>
      <c r="AG14" s="119" t="s">
        <v>18</v>
      </c>
      <c r="AH14" s="119">
        <v>0.65398757070000002</v>
      </c>
      <c r="AI14" s="119">
        <v>0.62082466560000005</v>
      </c>
      <c r="AJ14" s="119">
        <v>0.69135459450000003</v>
      </c>
      <c r="AK14" s="119">
        <v>0.68150852039999998</v>
      </c>
      <c r="AL14" s="119">
        <v>0.59566880919999998</v>
      </c>
      <c r="AM14" s="119">
        <v>0.70591240570000002</v>
      </c>
      <c r="AN14" s="119">
        <v>0.71649584200000005</v>
      </c>
      <c r="AO14" s="119">
        <v>0.73948135940000004</v>
      </c>
      <c r="AP14" s="119">
        <v>0.61627602690000005</v>
      </c>
      <c r="AQ14" s="119">
        <v>0.61004868999999995</v>
      </c>
      <c r="AR14" s="119">
        <v>0.61307466119999998</v>
      </c>
      <c r="AS14" s="119">
        <v>0.57642401180000002</v>
      </c>
      <c r="AT14" s="119">
        <v>0.56485487140000001</v>
      </c>
      <c r="AU14" s="119">
        <v>0.48187078379999998</v>
      </c>
      <c r="AV14" s="119">
        <v>0.48174445370000002</v>
      </c>
      <c r="AW14" s="119">
        <v>0.45749297570000003</v>
      </c>
      <c r="AX14" s="119">
        <v>0.37867804379999997</v>
      </c>
      <c r="AY14" s="119">
        <v>0.44097743630000003</v>
      </c>
      <c r="AZ14" s="119">
        <v>0.37173026079999999</v>
      </c>
      <c r="BA14" s="119">
        <v>0.63159246869999996</v>
      </c>
      <c r="BB14" s="119">
        <v>0.58634902330000005</v>
      </c>
      <c r="BC14" s="119">
        <v>0.62081105660000002</v>
      </c>
      <c r="BD14" s="119">
        <v>0.37173026079999999</v>
      </c>
      <c r="BE14" s="119">
        <v>0.63159246869999996</v>
      </c>
      <c r="BF14" s="119">
        <v>0.58634902330000005</v>
      </c>
      <c r="BG14" s="119">
        <v>0.62081105660000002</v>
      </c>
    </row>
    <row r="15" spans="1:59" x14ac:dyDescent="0.25">
      <c r="A15" s="5" t="str">
        <f t="shared" si="0"/>
        <v>Tier 1 capital ratio201303</v>
      </c>
      <c r="B15" s="116">
        <v>201303</v>
      </c>
      <c r="C15" s="116">
        <v>1</v>
      </c>
      <c r="D15" s="116" t="s">
        <v>15</v>
      </c>
      <c r="E15" s="116">
        <v>8.8805440400000005E-2</v>
      </c>
      <c r="F15" s="116">
        <v>0.10764553690000001</v>
      </c>
      <c r="G15" s="116">
        <v>0.11600515779999999</v>
      </c>
      <c r="H15" s="116">
        <v>0.12507918970000001</v>
      </c>
      <c r="I15" s="116">
        <v>0.1235579119</v>
      </c>
      <c r="J15" s="116">
        <v>0.13446558080000001</v>
      </c>
      <c r="K15" s="116">
        <v>0.16739815829999999</v>
      </c>
      <c r="L15" s="117">
        <v>1093663900000</v>
      </c>
      <c r="M15" s="117">
        <v>8651192600000</v>
      </c>
      <c r="N15" s="116">
        <v>0.1253799713</v>
      </c>
      <c r="O15" s="116">
        <v>0.11499551049999999</v>
      </c>
      <c r="P15" s="116">
        <v>55</v>
      </c>
      <c r="Q15" s="5"/>
      <c r="R15" s="5" t="s">
        <v>33</v>
      </c>
      <c r="S15" s="6">
        <v>34</v>
      </c>
      <c r="T15" s="6">
        <v>14</v>
      </c>
      <c r="U15" s="5"/>
      <c r="V15" s="5" t="str">
        <f t="shared" si="1"/>
        <v>Tier 1 capital ratio14</v>
      </c>
      <c r="W15" s="120">
        <v>201503</v>
      </c>
      <c r="X15" s="120">
        <v>1</v>
      </c>
      <c r="Y15" s="120" t="s">
        <v>15</v>
      </c>
      <c r="Z15" s="121" t="s">
        <v>32</v>
      </c>
      <c r="AA15" s="120">
        <v>0.1260684933</v>
      </c>
      <c r="AB15" s="120">
        <v>14</v>
      </c>
      <c r="AC15" s="5"/>
      <c r="AD15" s="6"/>
      <c r="AE15" s="119">
        <v>14</v>
      </c>
      <c r="AF15" s="119">
        <v>3</v>
      </c>
      <c r="AG15" s="119" t="s">
        <v>18</v>
      </c>
      <c r="AH15" s="119">
        <v>1.6548805699999999E-2</v>
      </c>
      <c r="AI15" s="119">
        <v>1.5796207100000001E-2</v>
      </c>
      <c r="AJ15" s="119">
        <v>1.5995066499999998E-2</v>
      </c>
      <c r="AK15" s="119">
        <v>2.79228867E-2</v>
      </c>
      <c r="AL15" s="119">
        <v>0.1075393553</v>
      </c>
      <c r="AM15" s="119">
        <v>2.8487943700000001E-2</v>
      </c>
      <c r="AN15" s="119">
        <v>2.7464453100000001E-2</v>
      </c>
      <c r="AO15" s="119">
        <v>2.6124674699999999E-2</v>
      </c>
      <c r="AP15" s="119">
        <v>0.1273417697</v>
      </c>
      <c r="AQ15" s="119">
        <v>0.1300681668</v>
      </c>
      <c r="AR15" s="119">
        <v>0.12719263989999999</v>
      </c>
      <c r="AS15" s="119">
        <v>0.1314801981</v>
      </c>
      <c r="AT15" s="119">
        <v>0.12863985729999999</v>
      </c>
      <c r="AU15" s="119">
        <v>0.12756256830000001</v>
      </c>
      <c r="AV15" s="119">
        <v>0.13677289309999999</v>
      </c>
      <c r="AW15" s="119">
        <v>0.12576516679999999</v>
      </c>
      <c r="AX15" s="119">
        <v>0.13303403829999999</v>
      </c>
      <c r="AY15" s="119">
        <v>0.13264521430000001</v>
      </c>
      <c r="AZ15" s="119">
        <v>0.13031436539999999</v>
      </c>
      <c r="BA15" s="119">
        <v>1.0743291300000001E-2</v>
      </c>
      <c r="BB15" s="119">
        <v>4.2776658000000002E-3</v>
      </c>
      <c r="BC15" s="119">
        <v>3.9695816E-3</v>
      </c>
      <c r="BD15" s="119">
        <v>0.13031436539999999</v>
      </c>
      <c r="BE15" s="119">
        <v>1.0743291300000001E-2</v>
      </c>
      <c r="BF15" s="119">
        <v>4.2776658000000002E-3</v>
      </c>
      <c r="BG15" s="119">
        <v>3.9695816E-3</v>
      </c>
    </row>
    <row r="16" spans="1:59" x14ac:dyDescent="0.25">
      <c r="A16" s="5" t="str">
        <f t="shared" si="0"/>
        <v>Tier 1 capital ratio201306</v>
      </c>
      <c r="B16" s="116">
        <v>201306</v>
      </c>
      <c r="C16" s="116">
        <v>1</v>
      </c>
      <c r="D16" s="116" t="s">
        <v>15</v>
      </c>
      <c r="E16" s="116">
        <v>9.0834319900000002E-2</v>
      </c>
      <c r="F16" s="116">
        <v>0.1102114848</v>
      </c>
      <c r="G16" s="116">
        <v>0.1197276322</v>
      </c>
      <c r="H16" s="116">
        <v>0.12868330480000001</v>
      </c>
      <c r="I16" s="116">
        <v>0.1262000831</v>
      </c>
      <c r="J16" s="116">
        <v>0.1381975644</v>
      </c>
      <c r="K16" s="116">
        <v>0.17384618460000001</v>
      </c>
      <c r="L16" s="117">
        <v>1084732600000</v>
      </c>
      <c r="M16" s="117">
        <v>8441193200000</v>
      </c>
      <c r="N16" s="116">
        <v>0.12583893839999999</v>
      </c>
      <c r="O16" s="116">
        <v>0.1193603167</v>
      </c>
      <c r="P16" s="116">
        <v>55</v>
      </c>
      <c r="Q16" s="5"/>
      <c r="R16" s="5" t="s">
        <v>35</v>
      </c>
      <c r="S16" s="6">
        <v>35</v>
      </c>
      <c r="T16" s="6">
        <v>15</v>
      </c>
      <c r="U16" s="5"/>
      <c r="V16" s="5" t="str">
        <f t="shared" si="1"/>
        <v>Tier 1 capital ratio15</v>
      </c>
      <c r="W16" s="120">
        <v>201503</v>
      </c>
      <c r="X16" s="120">
        <v>1</v>
      </c>
      <c r="Y16" s="120" t="s">
        <v>15</v>
      </c>
      <c r="Z16" s="121" t="s">
        <v>38</v>
      </c>
      <c r="AA16" s="120">
        <v>0.1224535575</v>
      </c>
      <c r="AB16" s="120">
        <v>15</v>
      </c>
      <c r="AC16" s="5"/>
      <c r="AD16" s="6"/>
      <c r="AE16" s="119">
        <v>20</v>
      </c>
      <c r="AF16" s="119">
        <v>1</v>
      </c>
      <c r="AG16" s="119" t="s">
        <v>18</v>
      </c>
      <c r="AH16" s="119">
        <v>0.28578122610000001</v>
      </c>
      <c r="AI16" s="119">
        <v>0.38217786799999998</v>
      </c>
      <c r="AJ16" s="119">
        <v>0.38859211850000003</v>
      </c>
      <c r="AK16" s="119">
        <v>0.3785112048</v>
      </c>
      <c r="AL16" s="119">
        <v>0.37991579730000002</v>
      </c>
      <c r="AM16" s="119">
        <v>0.36650248569999999</v>
      </c>
      <c r="AN16" s="119">
        <v>0.3952777421</v>
      </c>
      <c r="AO16" s="119">
        <v>0.41507467999999997</v>
      </c>
      <c r="AP16" s="119">
        <v>0.40729466110000001</v>
      </c>
      <c r="AQ16" s="119">
        <v>0.42387806039999998</v>
      </c>
      <c r="AR16" s="119">
        <v>0.42179767769999998</v>
      </c>
      <c r="AS16" s="119">
        <v>0.41320596479999999</v>
      </c>
      <c r="AT16" s="119">
        <v>0.41967683820000001</v>
      </c>
      <c r="AU16" s="119">
        <v>0.42147291920000002</v>
      </c>
      <c r="AV16" s="119">
        <v>0.41284000609999999</v>
      </c>
      <c r="AW16" s="119">
        <v>0.39940782390000001</v>
      </c>
      <c r="AX16" s="119">
        <v>0.39893648700000001</v>
      </c>
      <c r="AY16" s="119">
        <v>0.41011847219999997</v>
      </c>
      <c r="AZ16" s="119">
        <v>0.41094280329999999</v>
      </c>
      <c r="BA16" s="119">
        <v>0.4086098749</v>
      </c>
      <c r="BB16" s="119">
        <v>0.40582621410000003</v>
      </c>
      <c r="BC16" s="119">
        <v>0.4363165202</v>
      </c>
      <c r="BD16" s="119">
        <v>0.41094280329999999</v>
      </c>
      <c r="BE16" s="119">
        <v>0.4086098749</v>
      </c>
      <c r="BF16" s="119">
        <v>0.40582621410000003</v>
      </c>
      <c r="BG16" s="119">
        <v>0.4363165202</v>
      </c>
    </row>
    <row r="17" spans="1:59" x14ac:dyDescent="0.25">
      <c r="A17" s="5" t="str">
        <f t="shared" si="0"/>
        <v>Tier 1 capital ratio201309</v>
      </c>
      <c r="B17" s="116">
        <v>201309</v>
      </c>
      <c r="C17" s="116">
        <v>1</v>
      </c>
      <c r="D17" s="116" t="s">
        <v>15</v>
      </c>
      <c r="E17" s="116">
        <v>8.8614103099999994E-2</v>
      </c>
      <c r="F17" s="116">
        <v>0.1111404711</v>
      </c>
      <c r="G17" s="116">
        <v>0.1228120746</v>
      </c>
      <c r="H17" s="116">
        <v>0.1298692897</v>
      </c>
      <c r="I17" s="116">
        <v>0.12905467979999999</v>
      </c>
      <c r="J17" s="116">
        <v>0.1394186369</v>
      </c>
      <c r="K17" s="116">
        <v>0.1782933092</v>
      </c>
      <c r="L17" s="117">
        <v>1083695400000</v>
      </c>
      <c r="M17" s="117">
        <v>8251541000000</v>
      </c>
      <c r="N17" s="116">
        <v>0.1306367611</v>
      </c>
      <c r="O17" s="116">
        <v>0.1186774169</v>
      </c>
      <c r="P17" s="116">
        <v>55</v>
      </c>
      <c r="Q17" s="5"/>
      <c r="R17" s="5" t="s">
        <v>36</v>
      </c>
      <c r="S17" s="6">
        <v>36</v>
      </c>
      <c r="T17" s="6">
        <v>16</v>
      </c>
      <c r="U17" s="5"/>
      <c r="V17" s="5" t="str">
        <f t="shared" si="1"/>
        <v>Tier 1 capital ratio16</v>
      </c>
      <c r="W17" s="120">
        <v>201503</v>
      </c>
      <c r="X17" s="120">
        <v>1</v>
      </c>
      <c r="Y17" s="120" t="s">
        <v>15</v>
      </c>
      <c r="Z17" s="121">
        <v>6</v>
      </c>
      <c r="AA17" s="120">
        <v>0.11835430969999999</v>
      </c>
      <c r="AB17" s="120">
        <v>16</v>
      </c>
      <c r="AC17" s="5"/>
      <c r="AD17" s="6"/>
      <c r="AE17" s="119">
        <v>20</v>
      </c>
      <c r="AF17" s="119">
        <v>2</v>
      </c>
      <c r="AG17" s="119" t="s">
        <v>18</v>
      </c>
      <c r="AH17" s="119">
        <v>0.58901876720000002</v>
      </c>
      <c r="AI17" s="119">
        <v>0.49383758350000001</v>
      </c>
      <c r="AJ17" s="119">
        <v>0.48792303850000002</v>
      </c>
      <c r="AK17" s="119">
        <v>0.46396110629999998</v>
      </c>
      <c r="AL17" s="119">
        <v>0.50068433999999995</v>
      </c>
      <c r="AM17" s="119">
        <v>0.51029156850000001</v>
      </c>
      <c r="AN17" s="119">
        <v>0.47616450459999998</v>
      </c>
      <c r="AO17" s="119">
        <v>0.4539314263</v>
      </c>
      <c r="AP17" s="119">
        <v>0.41549562379999999</v>
      </c>
      <c r="AQ17" s="119">
        <v>0.40099441969999999</v>
      </c>
      <c r="AR17" s="119">
        <v>0.40556013149999998</v>
      </c>
      <c r="AS17" s="119">
        <v>0.39163512960000002</v>
      </c>
      <c r="AT17" s="119">
        <v>0.36900565619999998</v>
      </c>
      <c r="AU17" s="119">
        <v>0.36838839020000003</v>
      </c>
      <c r="AV17" s="119">
        <v>0.37576086079999999</v>
      </c>
      <c r="AW17" s="119">
        <v>0.38810076999999998</v>
      </c>
      <c r="AX17" s="119">
        <v>0.32567381379999999</v>
      </c>
      <c r="AY17" s="119">
        <v>0.31854237190000001</v>
      </c>
      <c r="AZ17" s="119">
        <v>0.31813232730000002</v>
      </c>
      <c r="BA17" s="119">
        <v>0.37849873909999998</v>
      </c>
      <c r="BB17" s="119">
        <v>0.38092646540000002</v>
      </c>
      <c r="BC17" s="119">
        <v>0.35772433590000002</v>
      </c>
      <c r="BD17" s="119">
        <v>0.31813232730000002</v>
      </c>
      <c r="BE17" s="119">
        <v>0.37849873909999998</v>
      </c>
      <c r="BF17" s="119">
        <v>0.38092646540000002</v>
      </c>
      <c r="BG17" s="119">
        <v>0.35772433590000002</v>
      </c>
    </row>
    <row r="18" spans="1:59" x14ac:dyDescent="0.25">
      <c r="A18" s="5" t="str">
        <f t="shared" si="0"/>
        <v>Tier 1 capital ratio201312</v>
      </c>
      <c r="B18" s="116">
        <v>201312</v>
      </c>
      <c r="C18" s="116">
        <v>1</v>
      </c>
      <c r="D18" s="116" t="s">
        <v>15</v>
      </c>
      <c r="E18" s="116">
        <v>9.9886329900000001E-2</v>
      </c>
      <c r="F18" s="116">
        <v>0.1136432287</v>
      </c>
      <c r="G18" s="116">
        <v>0.1275463567</v>
      </c>
      <c r="H18" s="116">
        <v>0.13438436179999999</v>
      </c>
      <c r="I18" s="116">
        <v>0.13052782430000001</v>
      </c>
      <c r="J18" s="116">
        <v>0.14820042420000001</v>
      </c>
      <c r="K18" s="116">
        <v>0.1853938248</v>
      </c>
      <c r="L18" s="117">
        <v>1066567500000</v>
      </c>
      <c r="M18" s="117">
        <v>8066321400000</v>
      </c>
      <c r="N18" s="116">
        <v>0.13103958099999999</v>
      </c>
      <c r="O18" s="116">
        <v>0.12299331669999999</v>
      </c>
      <c r="P18" s="116">
        <v>55</v>
      </c>
      <c r="Q18" s="5"/>
      <c r="R18" s="5" t="s">
        <v>37</v>
      </c>
      <c r="S18" s="6">
        <v>45</v>
      </c>
      <c r="T18" s="6">
        <v>17</v>
      </c>
      <c r="U18" s="5"/>
      <c r="V18" s="5" t="str">
        <f t="shared" si="1"/>
        <v>Tier 1 capital ratio17</v>
      </c>
      <c r="W18" s="120">
        <v>201503</v>
      </c>
      <c r="X18" s="120">
        <v>1</v>
      </c>
      <c r="Y18" s="120" t="s">
        <v>15</v>
      </c>
      <c r="Z18" s="121">
        <v>10</v>
      </c>
      <c r="AA18" s="120">
        <v>0.11728192580000001</v>
      </c>
      <c r="AB18" s="120">
        <v>17</v>
      </c>
      <c r="AC18" s="5"/>
      <c r="AD18" s="6"/>
      <c r="AE18" s="119">
        <v>20</v>
      </c>
      <c r="AF18" s="119">
        <v>3</v>
      </c>
      <c r="AG18" s="119" t="s">
        <v>18</v>
      </c>
      <c r="AH18" s="119">
        <v>0.1252000067</v>
      </c>
      <c r="AI18" s="119">
        <v>0.1239845485</v>
      </c>
      <c r="AJ18" s="119">
        <v>0.123484843</v>
      </c>
      <c r="AK18" s="119">
        <v>0.15752768889999999</v>
      </c>
      <c r="AL18" s="119">
        <v>0.1193998627</v>
      </c>
      <c r="AM18" s="119">
        <v>0.12320594579999999</v>
      </c>
      <c r="AN18" s="119">
        <v>0.12855775329999999</v>
      </c>
      <c r="AO18" s="119">
        <v>0.1309938937</v>
      </c>
      <c r="AP18" s="119">
        <v>0.1772097151</v>
      </c>
      <c r="AQ18" s="119">
        <v>0.1751275199</v>
      </c>
      <c r="AR18" s="119">
        <v>0.17264219080000001</v>
      </c>
      <c r="AS18" s="119">
        <v>0.19515890559999999</v>
      </c>
      <c r="AT18" s="119">
        <v>0.21131750560000001</v>
      </c>
      <c r="AU18" s="119">
        <v>0.21013869060000001</v>
      </c>
      <c r="AV18" s="119">
        <v>0.2113991331</v>
      </c>
      <c r="AW18" s="119">
        <v>0.2124914061</v>
      </c>
      <c r="AX18" s="119">
        <v>0.2753896992</v>
      </c>
      <c r="AY18" s="119">
        <v>0.27133915590000002</v>
      </c>
      <c r="AZ18" s="119">
        <v>0.27092486939999999</v>
      </c>
      <c r="BA18" s="119">
        <v>0.21289138599999999</v>
      </c>
      <c r="BB18" s="119">
        <v>0.2132473204</v>
      </c>
      <c r="BC18" s="119">
        <v>0.2059591439</v>
      </c>
      <c r="BD18" s="119">
        <v>0.27092486939999999</v>
      </c>
      <c r="BE18" s="119">
        <v>0.21289138599999999</v>
      </c>
      <c r="BF18" s="119">
        <v>0.2132473204</v>
      </c>
      <c r="BG18" s="119">
        <v>0.2059591439</v>
      </c>
    </row>
    <row r="19" spans="1:59" x14ac:dyDescent="0.25">
      <c r="A19" s="5" t="str">
        <f t="shared" si="0"/>
        <v>Tier 1 capital ratio201403</v>
      </c>
      <c r="B19" s="116">
        <v>201403</v>
      </c>
      <c r="C19" s="116">
        <v>1</v>
      </c>
      <c r="D19" s="116" t="s">
        <v>15</v>
      </c>
      <c r="E19" s="116">
        <v>0.10101946270000001</v>
      </c>
      <c r="F19" s="116">
        <v>0.1120077007</v>
      </c>
      <c r="G19" s="116">
        <v>0.122883826</v>
      </c>
      <c r="H19" s="116">
        <v>0.1320341354</v>
      </c>
      <c r="I19" s="116">
        <v>0.1233167523</v>
      </c>
      <c r="J19" s="116">
        <v>0.15097942219999999</v>
      </c>
      <c r="K19" s="116">
        <v>0.1941354351</v>
      </c>
      <c r="L19" s="117">
        <v>1041495400000</v>
      </c>
      <c r="M19" s="117">
        <v>8611180400000</v>
      </c>
      <c r="N19" s="116">
        <v>0.11920598390000001</v>
      </c>
      <c r="O19" s="116">
        <v>0.1233555855</v>
      </c>
      <c r="P19" s="116">
        <v>55</v>
      </c>
      <c r="Q19" s="5"/>
      <c r="R19" s="5" t="s">
        <v>39</v>
      </c>
      <c r="S19" s="6">
        <v>46</v>
      </c>
      <c r="T19" s="6">
        <v>18</v>
      </c>
      <c r="U19" s="5"/>
      <c r="V19" s="5" t="str">
        <f t="shared" si="1"/>
        <v>Tier 1 capital ratio18</v>
      </c>
      <c r="W19" s="120">
        <v>201503</v>
      </c>
      <c r="X19" s="120">
        <v>1</v>
      </c>
      <c r="Y19" s="120" t="s">
        <v>15</v>
      </c>
      <c r="Z19" s="121" t="s">
        <v>29</v>
      </c>
      <c r="AA19" s="120">
        <v>0.11254276890000001</v>
      </c>
      <c r="AB19" s="120">
        <v>18</v>
      </c>
      <c r="AC19" s="5"/>
      <c r="AD19" s="6"/>
      <c r="AE19" s="119">
        <v>21</v>
      </c>
      <c r="AF19" s="119">
        <v>1</v>
      </c>
      <c r="AG19" s="119" t="s">
        <v>18</v>
      </c>
      <c r="AH19" s="119">
        <v>9.3871964000000006E-3</v>
      </c>
      <c r="AI19" s="119">
        <v>9.3737472899999993E-2</v>
      </c>
      <c r="AJ19" s="119">
        <v>8.7731084599999995E-2</v>
      </c>
      <c r="AK19" s="119">
        <v>9.6823837400000001E-2</v>
      </c>
      <c r="AL19" s="119">
        <v>9.7247219100000004E-2</v>
      </c>
      <c r="AM19" s="119">
        <v>0.2127850647</v>
      </c>
      <c r="AN19" s="119">
        <v>7.0249182899999998E-2</v>
      </c>
      <c r="AO19" s="119">
        <v>2.8336647900000001E-2</v>
      </c>
      <c r="AP19" s="119">
        <v>2.62682305E-2</v>
      </c>
      <c r="AQ19" s="119">
        <v>0.1399973766</v>
      </c>
      <c r="AR19" s="119">
        <v>4.8593456799999997E-2</v>
      </c>
      <c r="AS19" s="119">
        <v>5.5897381400000001E-2</v>
      </c>
      <c r="AT19" s="119">
        <v>5.5313672100000003E-2</v>
      </c>
      <c r="AU19" s="119">
        <v>0.1376342183</v>
      </c>
      <c r="AV19" s="119">
        <v>0.11481494640000001</v>
      </c>
      <c r="AW19" s="119">
        <v>4.3608183199999997E-2</v>
      </c>
      <c r="AX19" s="119">
        <v>4.39585589E-2</v>
      </c>
      <c r="AY19" s="119">
        <v>0.14468306659999999</v>
      </c>
      <c r="AZ19" s="119">
        <v>0.1923391505</v>
      </c>
      <c r="BA19" s="119">
        <v>0.1940386275</v>
      </c>
      <c r="BB19" s="119">
        <v>0.14898497790000001</v>
      </c>
      <c r="BC19" s="119">
        <v>0.3340322765</v>
      </c>
      <c r="BD19" s="119">
        <v>0.1923391505</v>
      </c>
      <c r="BE19" s="119">
        <v>0.1940386275</v>
      </c>
      <c r="BF19" s="119">
        <v>0.14898497790000001</v>
      </c>
      <c r="BG19" s="119">
        <v>0.3340322765</v>
      </c>
    </row>
    <row r="20" spans="1:59" x14ac:dyDescent="0.25">
      <c r="A20" s="5" t="str">
        <f t="shared" si="0"/>
        <v>Tier 1 capital ratio201406</v>
      </c>
      <c r="B20" s="116">
        <v>201406</v>
      </c>
      <c r="C20" s="116">
        <v>1</v>
      </c>
      <c r="D20" s="116" t="s">
        <v>15</v>
      </c>
      <c r="E20" s="116">
        <v>0.1073772284</v>
      </c>
      <c r="F20" s="116">
        <v>0.11665282709999999</v>
      </c>
      <c r="G20" s="116">
        <v>0.13282180569999999</v>
      </c>
      <c r="H20" s="116">
        <v>0.1378159753</v>
      </c>
      <c r="I20" s="116">
        <v>0.12912442369999999</v>
      </c>
      <c r="J20" s="116">
        <v>0.15258423439999999</v>
      </c>
      <c r="K20" s="116">
        <v>0.19986537400000001</v>
      </c>
      <c r="L20" s="117">
        <v>1092384100000</v>
      </c>
      <c r="M20" s="117">
        <v>8614109800000</v>
      </c>
      <c r="N20" s="116">
        <v>0.12192605519999999</v>
      </c>
      <c r="O20" s="116">
        <v>0.13436100400000001</v>
      </c>
      <c r="P20" s="116">
        <v>55</v>
      </c>
      <c r="Q20" s="5"/>
      <c r="R20" s="5"/>
      <c r="S20" s="6"/>
      <c r="T20" s="6"/>
      <c r="U20" s="5"/>
      <c r="V20" s="5" t="str">
        <f t="shared" si="1"/>
        <v>Tier 1 capital ratio19</v>
      </c>
      <c r="W20" s="120">
        <v>201503</v>
      </c>
      <c r="X20" s="120">
        <v>1</v>
      </c>
      <c r="Y20" s="120" t="s">
        <v>15</v>
      </c>
      <c r="Z20" s="121">
        <v>9</v>
      </c>
      <c r="AA20" s="120">
        <v>0.10891722769999999</v>
      </c>
      <c r="AB20" s="120">
        <v>19</v>
      </c>
      <c r="AC20" s="5"/>
      <c r="AD20" s="6"/>
      <c r="AE20" s="119">
        <v>21</v>
      </c>
      <c r="AF20" s="119">
        <v>2</v>
      </c>
      <c r="AG20" s="119" t="s">
        <v>18</v>
      </c>
      <c r="AH20" s="119">
        <v>0.19344097739999999</v>
      </c>
      <c r="AI20" s="119">
        <v>0.52742472299999998</v>
      </c>
      <c r="AJ20" s="119">
        <v>0.47249238970000002</v>
      </c>
      <c r="AK20" s="119">
        <v>0.4978123492</v>
      </c>
      <c r="AL20" s="119">
        <v>0.48383352210000002</v>
      </c>
      <c r="AM20" s="119">
        <v>0.4268387381</v>
      </c>
      <c r="AN20" s="119">
        <v>0.5156681085</v>
      </c>
      <c r="AO20" s="119">
        <v>0.5387146733</v>
      </c>
      <c r="AP20" s="119">
        <v>0.52396079900000003</v>
      </c>
      <c r="AQ20" s="119">
        <v>0.42843830900000002</v>
      </c>
      <c r="AR20" s="119">
        <v>0.58487184010000004</v>
      </c>
      <c r="AS20" s="119">
        <v>0.62132617290000003</v>
      </c>
      <c r="AT20" s="119">
        <v>0.60164380989999999</v>
      </c>
      <c r="AU20" s="119">
        <v>0.62132855460000003</v>
      </c>
      <c r="AV20" s="119">
        <v>0.62206210159999997</v>
      </c>
      <c r="AW20" s="119">
        <v>0.65529963520000001</v>
      </c>
      <c r="AX20" s="119">
        <v>0.57439276890000002</v>
      </c>
      <c r="AY20" s="119">
        <v>0.68426432920000002</v>
      </c>
      <c r="AZ20" s="119">
        <v>0.56997510480000002</v>
      </c>
      <c r="BA20" s="119">
        <v>0.56432341289999999</v>
      </c>
      <c r="BB20" s="119">
        <v>0.57379943970000002</v>
      </c>
      <c r="BC20" s="119">
        <v>0.53675675680000001</v>
      </c>
      <c r="BD20" s="119">
        <v>0.56997510480000002</v>
      </c>
      <c r="BE20" s="119">
        <v>0.56432341289999999</v>
      </c>
      <c r="BF20" s="119">
        <v>0.57379943970000002</v>
      </c>
      <c r="BG20" s="119">
        <v>0.53675675680000001</v>
      </c>
    </row>
    <row r="21" spans="1:59" x14ac:dyDescent="0.25">
      <c r="A21" s="5" t="str">
        <f t="shared" si="0"/>
        <v>Tier 1 capital ratio201409</v>
      </c>
      <c r="B21" s="116">
        <v>201409</v>
      </c>
      <c r="C21" s="116">
        <v>1</v>
      </c>
      <c r="D21" s="116" t="s">
        <v>15</v>
      </c>
      <c r="E21" s="116">
        <v>0.106193255</v>
      </c>
      <c r="F21" s="116">
        <v>0.11824549769999999</v>
      </c>
      <c r="G21" s="116">
        <v>0.13500721039999999</v>
      </c>
      <c r="H21" s="116">
        <v>0.140405891</v>
      </c>
      <c r="I21" s="116">
        <v>0.1324618934</v>
      </c>
      <c r="J21" s="116">
        <v>0.1571236573</v>
      </c>
      <c r="K21" s="116">
        <v>0.2070396739</v>
      </c>
      <c r="L21" s="117">
        <v>1133170500000</v>
      </c>
      <c r="M21" s="117">
        <v>8711697000000</v>
      </c>
      <c r="N21" s="116">
        <v>0.12881131060000001</v>
      </c>
      <c r="O21" s="116">
        <v>0.13676389289999999</v>
      </c>
      <c r="P21" s="116">
        <v>55</v>
      </c>
      <c r="Q21" s="5"/>
      <c r="R21" s="5"/>
      <c r="S21" s="6"/>
      <c r="T21" s="6"/>
      <c r="U21" s="5"/>
      <c r="V21" s="5" t="str">
        <f t="shared" si="1"/>
        <v>Tier 1 capital ratio20</v>
      </c>
      <c r="W21" s="120">
        <v>201503</v>
      </c>
      <c r="X21" s="120">
        <v>1</v>
      </c>
      <c r="Y21" s="120" t="s">
        <v>15</v>
      </c>
      <c r="Z21" s="121">
        <v>11</v>
      </c>
      <c r="AA21" s="120">
        <v>0.1048979788</v>
      </c>
      <c r="AB21" s="120">
        <v>20</v>
      </c>
      <c r="AC21" s="5"/>
      <c r="AD21" s="6"/>
      <c r="AE21" s="119">
        <v>21</v>
      </c>
      <c r="AF21" s="119">
        <v>3</v>
      </c>
      <c r="AG21" s="119" t="s">
        <v>18</v>
      </c>
      <c r="AH21" s="119">
        <v>0.79717182630000005</v>
      </c>
      <c r="AI21" s="119">
        <v>0.37883780410000001</v>
      </c>
      <c r="AJ21" s="119">
        <v>0.43977652569999998</v>
      </c>
      <c r="AK21" s="119">
        <v>0.40536381339999999</v>
      </c>
      <c r="AL21" s="119">
        <v>0.41891925870000002</v>
      </c>
      <c r="AM21" s="119">
        <v>0.36037619729999998</v>
      </c>
      <c r="AN21" s="119">
        <v>0.41408270850000001</v>
      </c>
      <c r="AO21" s="119">
        <v>0.43294867889999999</v>
      </c>
      <c r="AP21" s="119">
        <v>0.44977097049999998</v>
      </c>
      <c r="AQ21" s="119">
        <v>0.43156431439999998</v>
      </c>
      <c r="AR21" s="119">
        <v>0.36653470310000003</v>
      </c>
      <c r="AS21" s="119">
        <v>0.32277644570000003</v>
      </c>
      <c r="AT21" s="119">
        <v>0.34304251800000002</v>
      </c>
      <c r="AU21" s="119">
        <v>0.2410372271</v>
      </c>
      <c r="AV21" s="119">
        <v>0.26312295200000002</v>
      </c>
      <c r="AW21" s="119">
        <v>0.30109218160000001</v>
      </c>
      <c r="AX21" s="119">
        <v>0.38164867219999998</v>
      </c>
      <c r="AY21" s="119">
        <v>0.17105260420000001</v>
      </c>
      <c r="AZ21" s="119">
        <v>0.23768574470000001</v>
      </c>
      <c r="BA21" s="119">
        <v>0.24163795960000001</v>
      </c>
      <c r="BB21" s="119">
        <v>0.27721558239999999</v>
      </c>
      <c r="BC21" s="119">
        <v>0.12921096670000001</v>
      </c>
      <c r="BD21" s="119">
        <v>0.23768574470000001</v>
      </c>
      <c r="BE21" s="119">
        <v>0.24163795960000001</v>
      </c>
      <c r="BF21" s="119">
        <v>0.27721558239999999</v>
      </c>
      <c r="BG21" s="119">
        <v>0.12921096670000001</v>
      </c>
    </row>
    <row r="22" spans="1:59" x14ac:dyDescent="0.25">
      <c r="A22" s="5" t="str">
        <f t="shared" si="0"/>
        <v>Tier 1 capital ratio201412</v>
      </c>
      <c r="B22" s="116">
        <v>201412</v>
      </c>
      <c r="C22" s="116">
        <v>1</v>
      </c>
      <c r="D22" s="116" t="s">
        <v>15</v>
      </c>
      <c r="E22" s="116">
        <v>9.9764011700000002E-2</v>
      </c>
      <c r="F22" s="116">
        <v>0.1170873997</v>
      </c>
      <c r="G22" s="116">
        <v>0.1348528779</v>
      </c>
      <c r="H22" s="116">
        <v>0.1401961903</v>
      </c>
      <c r="I22" s="116">
        <v>0.1328884514</v>
      </c>
      <c r="J22" s="116">
        <v>0.15987738539999999</v>
      </c>
      <c r="K22" s="116">
        <v>0.22091835600000001</v>
      </c>
      <c r="L22" s="117">
        <v>1123086900000</v>
      </c>
      <c r="M22" s="117">
        <v>8635580600000</v>
      </c>
      <c r="N22" s="116">
        <v>0.1326802379</v>
      </c>
      <c r="O22" s="116">
        <v>0.13858588669999999</v>
      </c>
      <c r="P22" s="116">
        <v>55</v>
      </c>
      <c r="Q22" s="5"/>
      <c r="R22" s="5"/>
      <c r="S22" s="6"/>
      <c r="T22" s="6"/>
      <c r="U22" s="5"/>
      <c r="V22" s="5" t="str">
        <f t="shared" si="1"/>
        <v>Tier 1 capital ratio99</v>
      </c>
      <c r="W22" s="120">
        <v>201503</v>
      </c>
      <c r="X22" s="120">
        <v>1</v>
      </c>
      <c r="Y22" s="120" t="s">
        <v>15</v>
      </c>
      <c r="Z22" s="121" t="s">
        <v>40</v>
      </c>
      <c r="AA22" s="120">
        <v>0.13220275300000001</v>
      </c>
      <c r="AB22" s="120">
        <v>99</v>
      </c>
      <c r="AC22" s="5"/>
      <c r="AD22" s="6"/>
      <c r="AE22" s="119">
        <v>22</v>
      </c>
      <c r="AF22" s="119">
        <v>1</v>
      </c>
      <c r="AG22" s="119" t="s">
        <v>18</v>
      </c>
      <c r="AH22" s="119">
        <v>0.1356763124</v>
      </c>
      <c r="AI22" s="119">
        <v>9.0895088200000002E-2</v>
      </c>
      <c r="AJ22" s="119">
        <v>8.7686266799999996E-2</v>
      </c>
      <c r="AK22" s="119">
        <v>8.2277066800000007E-2</v>
      </c>
      <c r="AL22" s="119">
        <v>4.7424991899999998E-2</v>
      </c>
      <c r="AM22" s="119">
        <v>0.21726522810000001</v>
      </c>
      <c r="AN22" s="119">
        <v>0.1346851157</v>
      </c>
      <c r="AO22" s="119">
        <v>8.9191312699999997E-2</v>
      </c>
      <c r="AP22" s="119">
        <v>2.72494325E-2</v>
      </c>
      <c r="AQ22" s="119">
        <v>9.5177961300000002E-2</v>
      </c>
      <c r="AR22" s="119">
        <v>2.8882189700000001E-2</v>
      </c>
      <c r="AS22" s="119">
        <v>2.65820547E-2</v>
      </c>
      <c r="AT22" s="119">
        <v>1.43328945E-2</v>
      </c>
      <c r="AU22" s="119">
        <v>0.18440145620000001</v>
      </c>
      <c r="AV22" s="119">
        <v>0.11782578959999999</v>
      </c>
      <c r="AW22" s="119">
        <v>3.8251635999999999E-2</v>
      </c>
      <c r="AX22" s="119">
        <v>4.3812667899999998E-2</v>
      </c>
      <c r="AY22" s="119">
        <v>7.1478762900000006E-2</v>
      </c>
      <c r="AZ22" s="119">
        <v>5.1824914100000001E-2</v>
      </c>
      <c r="BA22" s="119">
        <v>3.7238808999999998E-2</v>
      </c>
      <c r="BB22" s="119">
        <v>2.8193442700000002E-2</v>
      </c>
      <c r="BC22" s="119">
        <v>8.5714431499999993E-2</v>
      </c>
      <c r="BD22" s="119">
        <v>5.1824914100000001E-2</v>
      </c>
      <c r="BE22" s="119">
        <v>3.7238808999999998E-2</v>
      </c>
      <c r="BF22" s="119">
        <v>2.8193442700000002E-2</v>
      </c>
      <c r="BG22" s="119">
        <v>8.1141512200000002E-2</v>
      </c>
    </row>
    <row r="23" spans="1:59" x14ac:dyDescent="0.25">
      <c r="A23" s="5" t="str">
        <f t="shared" si="0"/>
        <v>Tier 1 capital ratio201503</v>
      </c>
      <c r="B23" s="116">
        <v>201503</v>
      </c>
      <c r="C23" s="116">
        <v>1</v>
      </c>
      <c r="D23" s="116" t="s">
        <v>15</v>
      </c>
      <c r="E23" s="116">
        <v>9.4103948600000001E-2</v>
      </c>
      <c r="F23" s="116">
        <v>0.11600978770000001</v>
      </c>
      <c r="G23" s="116">
        <v>0.13220275300000001</v>
      </c>
      <c r="H23" s="116">
        <v>0.13878226090000001</v>
      </c>
      <c r="I23" s="116">
        <v>0.13175814129999999</v>
      </c>
      <c r="J23" s="116">
        <v>0.1516684106</v>
      </c>
      <c r="K23" s="116">
        <v>0.2305798365</v>
      </c>
      <c r="L23" s="117">
        <v>1176775200000</v>
      </c>
      <c r="M23" s="117">
        <v>9096086900000</v>
      </c>
      <c r="N23" s="116">
        <v>0.13071301890000001</v>
      </c>
      <c r="O23" s="116">
        <v>0.13358023220000001</v>
      </c>
      <c r="P23" s="116">
        <v>54</v>
      </c>
      <c r="Q23" s="5"/>
      <c r="R23" s="5"/>
      <c r="S23" s="6"/>
      <c r="T23" s="6"/>
      <c r="U23" s="5"/>
      <c r="V23" s="5" t="str">
        <f t="shared" si="1"/>
        <v>Total capital ratio1</v>
      </c>
      <c r="W23" s="120">
        <v>201503</v>
      </c>
      <c r="X23" s="120">
        <v>2</v>
      </c>
      <c r="Y23" s="120" t="s">
        <v>16</v>
      </c>
      <c r="Z23" s="121" t="s">
        <v>34</v>
      </c>
      <c r="AA23" s="120">
        <v>0.23659901250000001</v>
      </c>
      <c r="AB23" s="120">
        <v>1</v>
      </c>
      <c r="AC23" s="5"/>
      <c r="AD23" s="6"/>
      <c r="AE23" s="119">
        <v>22</v>
      </c>
      <c r="AF23" s="119">
        <v>2</v>
      </c>
      <c r="AG23" s="119" t="s">
        <v>18</v>
      </c>
      <c r="AH23" s="119">
        <v>0.23374082439999999</v>
      </c>
      <c r="AI23" s="119">
        <v>0.4189602395</v>
      </c>
      <c r="AJ23" s="119">
        <v>0.46071191820000001</v>
      </c>
      <c r="AK23" s="119">
        <v>0.34724798429999998</v>
      </c>
      <c r="AL23" s="119">
        <v>0.38200954720000002</v>
      </c>
      <c r="AM23" s="119">
        <v>0.43303124189999997</v>
      </c>
      <c r="AN23" s="119">
        <v>0.40079330619999998</v>
      </c>
      <c r="AO23" s="119">
        <v>0.31854358109999997</v>
      </c>
      <c r="AP23" s="119">
        <v>0.34524153169999999</v>
      </c>
      <c r="AQ23" s="119">
        <v>0.28207067279999998</v>
      </c>
      <c r="AR23" s="119">
        <v>0.27610720160000002</v>
      </c>
      <c r="AS23" s="119">
        <v>0.25984217809999999</v>
      </c>
      <c r="AT23" s="119">
        <v>0.239574755</v>
      </c>
      <c r="AU23" s="119">
        <v>0.206593422</v>
      </c>
      <c r="AV23" s="119">
        <v>0.19183109609999999</v>
      </c>
      <c r="AW23" s="119">
        <v>0.27370558049999999</v>
      </c>
      <c r="AX23" s="119">
        <v>0.2030278267</v>
      </c>
      <c r="AY23" s="119">
        <v>0.24983539160000001</v>
      </c>
      <c r="AZ23" s="119">
        <v>0.18481573630000001</v>
      </c>
      <c r="BA23" s="119">
        <v>0.2419052307</v>
      </c>
      <c r="BB23" s="119">
        <v>0.12363239819999999</v>
      </c>
      <c r="BC23" s="119">
        <v>0.30789199220000002</v>
      </c>
      <c r="BD23" s="119">
        <v>0.18481573630000001</v>
      </c>
      <c r="BE23" s="119">
        <v>0.2419052307</v>
      </c>
      <c r="BF23" s="119">
        <v>0.12363239819999999</v>
      </c>
      <c r="BG23" s="119">
        <v>0.30331907289999999</v>
      </c>
    </row>
    <row r="24" spans="1:59" x14ac:dyDescent="0.25">
      <c r="A24" s="5" t="str">
        <f t="shared" si="0"/>
        <v>Total capital ratio200912</v>
      </c>
      <c r="B24" s="116">
        <v>200912</v>
      </c>
      <c r="C24" s="116">
        <v>2</v>
      </c>
      <c r="D24" s="116" t="s">
        <v>16</v>
      </c>
      <c r="E24" s="116">
        <v>0.1014257657</v>
      </c>
      <c r="F24" s="116">
        <v>0.11537015640000001</v>
      </c>
      <c r="G24" s="116">
        <v>0.12504956819999999</v>
      </c>
      <c r="H24" s="116">
        <v>0.12910760979999999</v>
      </c>
      <c r="I24" s="116">
        <v>0.12974355770000001</v>
      </c>
      <c r="J24" s="116">
        <v>0.14013415470000001</v>
      </c>
      <c r="K24" s="116">
        <v>0.177816733</v>
      </c>
      <c r="L24" s="117">
        <v>1187212400000</v>
      </c>
      <c r="M24" s="117">
        <v>9058972800000</v>
      </c>
      <c r="N24" s="116">
        <v>0.12808798539999999</v>
      </c>
      <c r="O24" s="116">
        <v>0.12441670740000001</v>
      </c>
      <c r="P24" s="116">
        <v>49</v>
      </c>
      <c r="Q24" s="5"/>
      <c r="R24" s="5"/>
      <c r="S24" s="6"/>
      <c r="T24" s="6"/>
      <c r="U24" s="5"/>
      <c r="V24" s="5" t="str">
        <f t="shared" si="1"/>
        <v>Total capital ratio2</v>
      </c>
      <c r="W24" s="120">
        <v>201503</v>
      </c>
      <c r="X24" s="120">
        <v>2</v>
      </c>
      <c r="Y24" s="120" t="s">
        <v>16</v>
      </c>
      <c r="Z24" s="121">
        <v>7</v>
      </c>
      <c r="AA24" s="120">
        <v>0.20157713490000001</v>
      </c>
      <c r="AB24" s="120">
        <v>2</v>
      </c>
      <c r="AC24" s="5"/>
      <c r="AD24" s="6"/>
      <c r="AE24" s="119">
        <v>22</v>
      </c>
      <c r="AF24" s="119">
        <v>3</v>
      </c>
      <c r="AG24" s="119" t="s">
        <v>18</v>
      </c>
      <c r="AH24" s="119">
        <v>0.63058286320000001</v>
      </c>
      <c r="AI24" s="119">
        <v>0.49014467229999997</v>
      </c>
      <c r="AJ24" s="119">
        <v>0.45160181500000002</v>
      </c>
      <c r="AK24" s="119">
        <v>0.57047494889999995</v>
      </c>
      <c r="AL24" s="119">
        <v>0.57056546090000004</v>
      </c>
      <c r="AM24" s="119">
        <v>0.34970352999999998</v>
      </c>
      <c r="AN24" s="119">
        <v>0.4645215781</v>
      </c>
      <c r="AO24" s="119">
        <v>0.59226510629999995</v>
      </c>
      <c r="AP24" s="119">
        <v>0.62750903579999995</v>
      </c>
      <c r="AQ24" s="119">
        <v>0.62275136580000001</v>
      </c>
      <c r="AR24" s="119">
        <v>0.69501060869999998</v>
      </c>
      <c r="AS24" s="119">
        <v>0.71357576720000004</v>
      </c>
      <c r="AT24" s="119">
        <v>0.74609235039999999</v>
      </c>
      <c r="AU24" s="119">
        <v>0.60900512179999999</v>
      </c>
      <c r="AV24" s="119">
        <v>0.69034311429999995</v>
      </c>
      <c r="AW24" s="119">
        <v>0.68804278350000003</v>
      </c>
      <c r="AX24" s="119">
        <v>0.75315950539999998</v>
      </c>
      <c r="AY24" s="119">
        <v>0.6786858455</v>
      </c>
      <c r="AZ24" s="119">
        <v>0.76335934959999996</v>
      </c>
      <c r="BA24" s="119">
        <v>0.72085596029999999</v>
      </c>
      <c r="BB24" s="119">
        <v>0.84817415910000005</v>
      </c>
      <c r="BC24" s="119">
        <v>0.60639357630000001</v>
      </c>
      <c r="BD24" s="119">
        <v>0.76335934959999996</v>
      </c>
      <c r="BE24" s="119">
        <v>0.72085596029999999</v>
      </c>
      <c r="BF24" s="119">
        <v>0.84817415910000005</v>
      </c>
      <c r="BG24" s="119">
        <v>0.61553941489999997</v>
      </c>
    </row>
    <row r="25" spans="1:59" x14ac:dyDescent="0.25">
      <c r="A25" s="5" t="str">
        <f t="shared" si="0"/>
        <v>Total capital ratio201003</v>
      </c>
      <c r="B25" s="116">
        <v>201003</v>
      </c>
      <c r="C25" s="116">
        <v>2</v>
      </c>
      <c r="D25" s="116" t="s">
        <v>16</v>
      </c>
      <c r="E25" s="116">
        <v>9.8049803599999999E-2</v>
      </c>
      <c r="F25" s="116">
        <v>0.1124368811</v>
      </c>
      <c r="G25" s="116">
        <v>0.12587791300000001</v>
      </c>
      <c r="H25" s="116">
        <v>0.1288347514</v>
      </c>
      <c r="I25" s="116">
        <v>0.128947488</v>
      </c>
      <c r="J25" s="116">
        <v>0.13941827979999999</v>
      </c>
      <c r="K25" s="116">
        <v>0.17876408469999999</v>
      </c>
      <c r="L25" s="117">
        <v>1241440700000</v>
      </c>
      <c r="M25" s="117">
        <v>9548040100000</v>
      </c>
      <c r="N25" s="116">
        <v>0.1255016645</v>
      </c>
      <c r="O25" s="116">
        <v>0.12587791300000001</v>
      </c>
      <c r="P25" s="116">
        <v>49</v>
      </c>
      <c r="Q25" s="5"/>
      <c r="R25" s="5"/>
      <c r="S25" s="6"/>
      <c r="T25" s="6"/>
      <c r="U25" s="5"/>
      <c r="V25" s="5" t="str">
        <f t="shared" si="1"/>
        <v>Total capital ratio3</v>
      </c>
      <c r="W25" s="120">
        <v>201503</v>
      </c>
      <c r="X25" s="120">
        <v>2</v>
      </c>
      <c r="Y25" s="120" t="s">
        <v>16</v>
      </c>
      <c r="Z25" s="121">
        <v>4</v>
      </c>
      <c r="AA25" s="120">
        <v>0.1887603427</v>
      </c>
      <c r="AB25" s="120">
        <v>3</v>
      </c>
      <c r="AC25" s="5"/>
      <c r="AD25" s="6"/>
      <c r="AE25" s="119">
        <v>24</v>
      </c>
      <c r="AF25" s="119">
        <v>1</v>
      </c>
      <c r="AG25" s="119" t="s">
        <v>18</v>
      </c>
      <c r="AH25" s="119">
        <v>9.4333351300000007E-2</v>
      </c>
      <c r="AI25" s="119">
        <v>9.4955960800000003E-2</v>
      </c>
      <c r="AJ25" s="119">
        <v>2.2847593199999999E-2</v>
      </c>
      <c r="AK25" s="119">
        <v>2.17373436E-2</v>
      </c>
      <c r="AL25" s="119">
        <v>2.28170548E-2</v>
      </c>
      <c r="AM25" s="119">
        <v>2.0924088899999999E-2</v>
      </c>
      <c r="AN25" s="119">
        <v>1.91354517E-2</v>
      </c>
      <c r="AO25" s="119">
        <v>2.8098822400000001E-2</v>
      </c>
      <c r="AP25" s="119">
        <v>2.46810425E-2</v>
      </c>
      <c r="AQ25" s="119">
        <v>1.6255177999999999E-2</v>
      </c>
      <c r="AR25" s="119">
        <v>2.6898430599999999E-2</v>
      </c>
      <c r="AS25" s="119">
        <v>2.77826095E-2</v>
      </c>
      <c r="AT25" s="119">
        <v>2.8259732499999999E-2</v>
      </c>
      <c r="AU25" s="119">
        <v>0.10793943759999999</v>
      </c>
      <c r="AV25" s="119">
        <v>0.1217691632</v>
      </c>
      <c r="AW25" s="119">
        <v>0.1117883709</v>
      </c>
      <c r="AX25" s="119">
        <v>3.3835942600000002E-2</v>
      </c>
      <c r="AY25" s="119">
        <v>0.1099363951</v>
      </c>
      <c r="AZ25" s="119">
        <v>3.0899296699999999E-2</v>
      </c>
      <c r="BA25" s="119">
        <v>0</v>
      </c>
      <c r="BB25" s="119">
        <v>9.7388300000000004E-4</v>
      </c>
      <c r="BC25" s="119">
        <v>1.8444280899999999E-2</v>
      </c>
      <c r="BD25" s="119">
        <v>3.0899296699999999E-2</v>
      </c>
      <c r="BE25" s="119">
        <v>0</v>
      </c>
      <c r="BF25" s="119">
        <v>9.7388300000000004E-4</v>
      </c>
      <c r="BG25" s="119">
        <v>1.8444280899999999E-2</v>
      </c>
    </row>
    <row r="26" spans="1:59" x14ac:dyDescent="0.25">
      <c r="A26" s="5" t="str">
        <f t="shared" si="0"/>
        <v>Total capital ratio201006</v>
      </c>
      <c r="B26" s="116">
        <v>201006</v>
      </c>
      <c r="C26" s="116">
        <v>2</v>
      </c>
      <c r="D26" s="116" t="s">
        <v>16</v>
      </c>
      <c r="E26" s="116">
        <v>9.6552302800000003E-2</v>
      </c>
      <c r="F26" s="116">
        <v>0.1138680956</v>
      </c>
      <c r="G26" s="116">
        <v>0.1219909225</v>
      </c>
      <c r="H26" s="116">
        <v>0.12638712439999999</v>
      </c>
      <c r="I26" s="116">
        <v>0.12887089879999999</v>
      </c>
      <c r="J26" s="116">
        <v>0.13997889690000001</v>
      </c>
      <c r="K26" s="116">
        <v>0.17170147129999999</v>
      </c>
      <c r="L26" s="117">
        <v>1249359500000</v>
      </c>
      <c r="M26" s="117">
        <v>9605831900000</v>
      </c>
      <c r="N26" s="116">
        <v>0.12666816719999999</v>
      </c>
      <c r="O26" s="116">
        <v>0.1199891433</v>
      </c>
      <c r="P26" s="116">
        <v>50</v>
      </c>
      <c r="Q26" s="5"/>
      <c r="R26" s="5"/>
      <c r="S26" s="6"/>
      <c r="T26" s="6"/>
      <c r="U26" s="5"/>
      <c r="V26" s="5" t="str">
        <f t="shared" si="1"/>
        <v>Total capital ratio4</v>
      </c>
      <c r="W26" s="120">
        <v>201503</v>
      </c>
      <c r="X26" s="120">
        <v>2</v>
      </c>
      <c r="Y26" s="120" t="s">
        <v>16</v>
      </c>
      <c r="Z26" s="121">
        <v>5</v>
      </c>
      <c r="AA26" s="120">
        <v>0.18432054310000001</v>
      </c>
      <c r="AB26" s="120">
        <v>4</v>
      </c>
      <c r="AC26" s="5"/>
      <c r="AD26" s="6"/>
      <c r="AE26" s="119">
        <v>24</v>
      </c>
      <c r="AF26" s="119">
        <v>2</v>
      </c>
      <c r="AG26" s="119" t="s">
        <v>18</v>
      </c>
      <c r="AH26" s="119">
        <v>0.68734147990000005</v>
      </c>
      <c r="AI26" s="119">
        <v>0.73299088769999998</v>
      </c>
      <c r="AJ26" s="119">
        <v>0.80714239629999995</v>
      </c>
      <c r="AK26" s="119">
        <v>0.79320322060000004</v>
      </c>
      <c r="AL26" s="119">
        <v>0.68087804429999998</v>
      </c>
      <c r="AM26" s="119">
        <v>0.67622198980000003</v>
      </c>
      <c r="AN26" s="119">
        <v>0.63459590389999998</v>
      </c>
      <c r="AO26" s="119">
        <v>0.70608698579999996</v>
      </c>
      <c r="AP26" s="119">
        <v>0.65741185499999999</v>
      </c>
      <c r="AQ26" s="119">
        <v>0.60539397399999995</v>
      </c>
      <c r="AR26" s="119">
        <v>0.4893031337</v>
      </c>
      <c r="AS26" s="119">
        <v>0.55644012539999999</v>
      </c>
      <c r="AT26" s="119">
        <v>0.46311978190000003</v>
      </c>
      <c r="AU26" s="119">
        <v>0.40398549620000002</v>
      </c>
      <c r="AV26" s="119">
        <v>0.49454719609999997</v>
      </c>
      <c r="AW26" s="119">
        <v>0.44747966509999998</v>
      </c>
      <c r="AX26" s="119">
        <v>0.48030435980000002</v>
      </c>
      <c r="AY26" s="119">
        <v>0.61859520379999999</v>
      </c>
      <c r="AZ26" s="119">
        <v>0.46355532160000001</v>
      </c>
      <c r="BA26" s="119">
        <v>0.68701935970000005</v>
      </c>
      <c r="BB26" s="119">
        <v>0.5572319147</v>
      </c>
      <c r="BC26" s="119">
        <v>0.61673624410000005</v>
      </c>
      <c r="BD26" s="119">
        <v>0.46355532160000001</v>
      </c>
      <c r="BE26" s="119">
        <v>0.68701935970000005</v>
      </c>
      <c r="BF26" s="119">
        <v>0.5572319147</v>
      </c>
      <c r="BG26" s="119">
        <v>0.61673624410000005</v>
      </c>
    </row>
    <row r="27" spans="1:59" x14ac:dyDescent="0.25">
      <c r="A27" s="5" t="str">
        <f t="shared" si="0"/>
        <v>Total capital ratio201009</v>
      </c>
      <c r="B27" s="116">
        <v>201009</v>
      </c>
      <c r="C27" s="116">
        <v>2</v>
      </c>
      <c r="D27" s="116" t="s">
        <v>16</v>
      </c>
      <c r="E27" s="116">
        <v>9.8482330899999998E-2</v>
      </c>
      <c r="F27" s="116">
        <v>0.11494107000000001</v>
      </c>
      <c r="G27" s="116">
        <v>0.12363243240000001</v>
      </c>
      <c r="H27" s="116">
        <v>0.12916743</v>
      </c>
      <c r="I27" s="116">
        <v>0.13110397300000001</v>
      </c>
      <c r="J27" s="116">
        <v>0.1458515413</v>
      </c>
      <c r="K27" s="116">
        <v>0.17379639769999999</v>
      </c>
      <c r="L27" s="117">
        <v>1223453100000</v>
      </c>
      <c r="M27" s="117">
        <v>9271452200000</v>
      </c>
      <c r="N27" s="116">
        <v>0.12850434829999999</v>
      </c>
      <c r="O27" s="116">
        <v>0.1229948209</v>
      </c>
      <c r="P27" s="116">
        <v>51</v>
      </c>
      <c r="Q27" s="5"/>
      <c r="R27" s="5"/>
      <c r="S27" s="6"/>
      <c r="T27" s="6"/>
      <c r="U27" s="5"/>
      <c r="V27" s="5" t="str">
        <f t="shared" si="1"/>
        <v>Total capital ratio5</v>
      </c>
      <c r="W27" s="120">
        <v>201503</v>
      </c>
      <c r="X27" s="120">
        <v>2</v>
      </c>
      <c r="Y27" s="120" t="s">
        <v>16</v>
      </c>
      <c r="Z27" s="121">
        <v>2</v>
      </c>
      <c r="AA27" s="120">
        <v>0.17368100380000001</v>
      </c>
      <c r="AB27" s="120">
        <v>5</v>
      </c>
      <c r="AC27" s="5"/>
      <c r="AD27" s="6"/>
      <c r="AE27" s="119">
        <v>24</v>
      </c>
      <c r="AF27" s="119">
        <v>3</v>
      </c>
      <c r="AG27" s="119" t="s">
        <v>18</v>
      </c>
      <c r="AH27" s="119">
        <v>0.2183251688</v>
      </c>
      <c r="AI27" s="119">
        <v>0.17205315160000001</v>
      </c>
      <c r="AJ27" s="119">
        <v>0.1700100105</v>
      </c>
      <c r="AK27" s="119">
        <v>0.18505943580000001</v>
      </c>
      <c r="AL27" s="119">
        <v>0.2963049009</v>
      </c>
      <c r="AM27" s="119">
        <v>0.3028539213</v>
      </c>
      <c r="AN27" s="119">
        <v>0.34626864439999999</v>
      </c>
      <c r="AO27" s="119">
        <v>0.26581419179999999</v>
      </c>
      <c r="AP27" s="119">
        <v>0.31790710239999997</v>
      </c>
      <c r="AQ27" s="119">
        <v>0.37835084810000003</v>
      </c>
      <c r="AR27" s="119">
        <v>0.48379843579999998</v>
      </c>
      <c r="AS27" s="119">
        <v>0.41577726510000002</v>
      </c>
      <c r="AT27" s="119">
        <v>0.50862048559999995</v>
      </c>
      <c r="AU27" s="119">
        <v>0.48807506620000002</v>
      </c>
      <c r="AV27" s="119">
        <v>0.38368364069999999</v>
      </c>
      <c r="AW27" s="119">
        <v>0.44073196399999998</v>
      </c>
      <c r="AX27" s="119">
        <v>0.48585969759999997</v>
      </c>
      <c r="AY27" s="119">
        <v>0.27146840100000003</v>
      </c>
      <c r="AZ27" s="119">
        <v>0.50554538169999996</v>
      </c>
      <c r="BA27" s="119">
        <v>0.3129806403</v>
      </c>
      <c r="BB27" s="119">
        <v>0.44179420229999999</v>
      </c>
      <c r="BC27" s="119">
        <v>0.364819475</v>
      </c>
      <c r="BD27" s="119">
        <v>0.50554538169999996</v>
      </c>
      <c r="BE27" s="119">
        <v>0.3129806403</v>
      </c>
      <c r="BF27" s="119">
        <v>0.44179420229999999</v>
      </c>
      <c r="BG27" s="119">
        <v>0.364819475</v>
      </c>
    </row>
    <row r="28" spans="1:59" x14ac:dyDescent="0.25">
      <c r="A28" s="5" t="str">
        <f t="shared" si="0"/>
        <v>Total capital ratio201012</v>
      </c>
      <c r="B28" s="116">
        <v>201012</v>
      </c>
      <c r="C28" s="116">
        <v>2</v>
      </c>
      <c r="D28" s="116" t="s">
        <v>16</v>
      </c>
      <c r="E28" s="116">
        <v>0.1020481208</v>
      </c>
      <c r="F28" s="116">
        <v>0.11707110749999999</v>
      </c>
      <c r="G28" s="116">
        <v>0.1276337458</v>
      </c>
      <c r="H28" s="116">
        <v>0.13904661879999999</v>
      </c>
      <c r="I28" s="116">
        <v>0.1349505523</v>
      </c>
      <c r="J28" s="116">
        <v>0.14879935799999999</v>
      </c>
      <c r="K28" s="116">
        <v>0.184077512</v>
      </c>
      <c r="L28" s="117">
        <v>1249137800000</v>
      </c>
      <c r="M28" s="117">
        <v>9179947200000</v>
      </c>
      <c r="N28" s="116">
        <v>0.1359338672</v>
      </c>
      <c r="O28" s="116">
        <v>0.12667629220000001</v>
      </c>
      <c r="P28" s="116">
        <v>51</v>
      </c>
      <c r="Q28" s="5"/>
      <c r="R28" s="5"/>
      <c r="S28" s="6"/>
      <c r="T28" s="6"/>
      <c r="U28" s="5"/>
      <c r="V28" s="5" t="str">
        <f t="shared" si="1"/>
        <v>Total capital ratio6</v>
      </c>
      <c r="W28" s="120">
        <v>201503</v>
      </c>
      <c r="X28" s="120">
        <v>2</v>
      </c>
      <c r="Y28" s="120" t="s">
        <v>16</v>
      </c>
      <c r="Z28" s="121">
        <v>1</v>
      </c>
      <c r="AA28" s="120">
        <v>0.16994350180000001</v>
      </c>
      <c r="AB28" s="120">
        <v>6</v>
      </c>
      <c r="AC28" s="5"/>
      <c r="AD28" s="6"/>
      <c r="AE28" s="119">
        <v>34</v>
      </c>
      <c r="AF28" s="119">
        <v>1</v>
      </c>
      <c r="AG28" s="119" t="s">
        <v>18</v>
      </c>
      <c r="AH28" s="119">
        <v>0.13824510649999999</v>
      </c>
      <c r="AI28" s="119">
        <v>0.140269172</v>
      </c>
      <c r="AJ28" s="119">
        <v>0.13407344369999999</v>
      </c>
      <c r="AK28" s="119">
        <v>0.13181146839999999</v>
      </c>
      <c r="AL28" s="119">
        <v>0.1247955084</v>
      </c>
      <c r="AM28" s="119">
        <v>0.13089120839999999</v>
      </c>
      <c r="AN28" s="119">
        <v>0.1311413531</v>
      </c>
      <c r="AO28" s="119">
        <v>0.2467233174</v>
      </c>
      <c r="AP28" s="119">
        <v>0.23843279000000001</v>
      </c>
      <c r="AQ28" s="119">
        <v>0.23657313629999999</v>
      </c>
      <c r="AR28" s="119">
        <v>0.239662184</v>
      </c>
      <c r="AS28" s="119">
        <v>0.2385127514</v>
      </c>
      <c r="AT28" s="119">
        <v>0.2349951069</v>
      </c>
      <c r="AU28" s="119">
        <v>0.27401114450000003</v>
      </c>
      <c r="AV28" s="119">
        <v>0.28668125389999999</v>
      </c>
      <c r="AW28" s="119">
        <v>0.22519721140000001</v>
      </c>
      <c r="AX28" s="119">
        <v>0.3121888491</v>
      </c>
      <c r="AY28" s="119">
        <v>0.31622817850000001</v>
      </c>
      <c r="AZ28" s="119">
        <v>0.32926882639999999</v>
      </c>
      <c r="BA28" s="119">
        <v>0.33682931970000002</v>
      </c>
      <c r="BB28" s="119">
        <v>0.33827547990000001</v>
      </c>
      <c r="BC28" s="119">
        <v>0.33759331990000002</v>
      </c>
      <c r="BD28" s="119">
        <v>0.32926882639999999</v>
      </c>
      <c r="BE28" s="119">
        <v>0.33682931970000002</v>
      </c>
      <c r="BF28" s="119">
        <v>0.33827547990000001</v>
      </c>
      <c r="BG28" s="119">
        <v>0.33759331990000002</v>
      </c>
    </row>
    <row r="29" spans="1:59" x14ac:dyDescent="0.25">
      <c r="A29" s="5" t="str">
        <f t="shared" si="0"/>
        <v>Total capital ratio201103</v>
      </c>
      <c r="B29" s="116">
        <v>201103</v>
      </c>
      <c r="C29" s="116">
        <v>2</v>
      </c>
      <c r="D29" s="116" t="s">
        <v>16</v>
      </c>
      <c r="E29" s="116">
        <v>0.1065244823</v>
      </c>
      <c r="F29" s="116">
        <v>0.11811971979999999</v>
      </c>
      <c r="G29" s="116">
        <v>0.1329709416</v>
      </c>
      <c r="H29" s="116">
        <v>0.1434394655</v>
      </c>
      <c r="I29" s="116">
        <v>0.13683982589999999</v>
      </c>
      <c r="J29" s="116">
        <v>0.14968203799999999</v>
      </c>
      <c r="K29" s="116">
        <v>0.18205016490000001</v>
      </c>
      <c r="L29" s="117">
        <v>1236666400000</v>
      </c>
      <c r="M29" s="117">
        <v>8954968400000</v>
      </c>
      <c r="N29" s="116">
        <v>0.14005900290000001</v>
      </c>
      <c r="O29" s="116">
        <v>0.1325407787</v>
      </c>
      <c r="P29" s="116">
        <v>51</v>
      </c>
      <c r="Q29" s="5"/>
      <c r="R29" s="5"/>
      <c r="S29" s="6"/>
      <c r="T29" s="6"/>
      <c r="U29" s="5"/>
      <c r="V29" s="5" t="str">
        <f t="shared" si="1"/>
        <v>Total capital ratio7</v>
      </c>
      <c r="W29" s="120">
        <v>201503</v>
      </c>
      <c r="X29" s="120">
        <v>2</v>
      </c>
      <c r="Y29" s="120" t="s">
        <v>16</v>
      </c>
      <c r="Z29" s="121">
        <v>12</v>
      </c>
      <c r="AA29" s="120">
        <v>0.16956730110000001</v>
      </c>
      <c r="AB29" s="120">
        <v>7</v>
      </c>
      <c r="AC29" s="5"/>
      <c r="AD29" s="6"/>
      <c r="AE29" s="119">
        <v>34</v>
      </c>
      <c r="AF29" s="119">
        <v>2</v>
      </c>
      <c r="AG29" s="119" t="s">
        <v>18</v>
      </c>
      <c r="AH29" s="119">
        <v>0.72619095280000001</v>
      </c>
      <c r="AI29" s="119">
        <v>0.71738031329999996</v>
      </c>
      <c r="AJ29" s="119">
        <v>0.73683002860000002</v>
      </c>
      <c r="AK29" s="119">
        <v>0.72298744209999999</v>
      </c>
      <c r="AL29" s="119">
        <v>0.72265879639999997</v>
      </c>
      <c r="AM29" s="119">
        <v>0.73126466339999996</v>
      </c>
      <c r="AN29" s="119">
        <v>0.69508183619999997</v>
      </c>
      <c r="AO29" s="119">
        <v>0.56597264520000001</v>
      </c>
      <c r="AP29" s="119">
        <v>0.59887106970000004</v>
      </c>
      <c r="AQ29" s="119">
        <v>0.58968157769999996</v>
      </c>
      <c r="AR29" s="119">
        <v>0.61793360419999999</v>
      </c>
      <c r="AS29" s="119">
        <v>0.59680963369999995</v>
      </c>
      <c r="AT29" s="119">
        <v>0.60691631130000001</v>
      </c>
      <c r="AU29" s="119">
        <v>0.55793975269999996</v>
      </c>
      <c r="AV29" s="119">
        <v>0.60524323260000001</v>
      </c>
      <c r="AW29" s="119">
        <v>0.66965564649999998</v>
      </c>
      <c r="AX29" s="119">
        <v>0.54848343300000002</v>
      </c>
      <c r="AY29" s="119">
        <v>0.62055476899999995</v>
      </c>
      <c r="AZ29" s="119">
        <v>0.53182969520000001</v>
      </c>
      <c r="BA29" s="119">
        <v>0.57076621049999998</v>
      </c>
      <c r="BB29" s="119">
        <v>0.56556792109999998</v>
      </c>
      <c r="BC29" s="119">
        <v>0.59073126070000004</v>
      </c>
      <c r="BD29" s="119">
        <v>0.53182969520000001</v>
      </c>
      <c r="BE29" s="119">
        <v>0.57076621049999998</v>
      </c>
      <c r="BF29" s="119">
        <v>0.56556792109999998</v>
      </c>
      <c r="BG29" s="119">
        <v>0.59073126070000004</v>
      </c>
    </row>
    <row r="30" spans="1:59" x14ac:dyDescent="0.25">
      <c r="A30" s="5" t="str">
        <f t="shared" si="0"/>
        <v>Total capital ratio201106</v>
      </c>
      <c r="B30" s="116">
        <v>201106</v>
      </c>
      <c r="C30" s="116">
        <v>2</v>
      </c>
      <c r="D30" s="116" t="s">
        <v>16</v>
      </c>
      <c r="E30" s="116">
        <v>0.1014408646</v>
      </c>
      <c r="F30" s="116">
        <v>0.1162534563</v>
      </c>
      <c r="G30" s="116">
        <v>0.12985314819999999</v>
      </c>
      <c r="H30" s="116">
        <v>0.1409417419</v>
      </c>
      <c r="I30" s="116">
        <v>0.1358930944</v>
      </c>
      <c r="J30" s="116">
        <v>0.15098018630000001</v>
      </c>
      <c r="K30" s="116">
        <v>0.18763129880000001</v>
      </c>
      <c r="L30" s="117">
        <v>1227321000000</v>
      </c>
      <c r="M30" s="117">
        <v>8863577500000</v>
      </c>
      <c r="N30" s="116">
        <v>0.1348881488</v>
      </c>
      <c r="O30" s="116">
        <v>0.1256410154</v>
      </c>
      <c r="P30" s="116">
        <v>56</v>
      </c>
      <c r="Q30" s="5"/>
      <c r="R30" s="5"/>
      <c r="S30" s="6"/>
      <c r="T30" s="6"/>
      <c r="U30" s="5"/>
      <c r="V30" s="5" t="str">
        <f t="shared" si="1"/>
        <v>Total capital ratio8</v>
      </c>
      <c r="W30" s="120">
        <v>201503</v>
      </c>
      <c r="X30" s="120">
        <v>2</v>
      </c>
      <c r="Y30" s="120" t="s">
        <v>16</v>
      </c>
      <c r="Z30" s="121" t="s">
        <v>23</v>
      </c>
      <c r="AA30" s="120">
        <v>0.1691264445</v>
      </c>
      <c r="AB30" s="120">
        <v>8</v>
      </c>
      <c r="AC30" s="5"/>
      <c r="AD30" s="6"/>
      <c r="AE30" s="119">
        <v>34</v>
      </c>
      <c r="AF30" s="119">
        <v>3</v>
      </c>
      <c r="AG30" s="119" t="s">
        <v>18</v>
      </c>
      <c r="AH30" s="119">
        <v>0.1355639407</v>
      </c>
      <c r="AI30" s="119">
        <v>0.14235051470000001</v>
      </c>
      <c r="AJ30" s="119">
        <v>0.1290965278</v>
      </c>
      <c r="AK30" s="119">
        <v>0.14520108949999999</v>
      </c>
      <c r="AL30" s="119">
        <v>0.1525456952</v>
      </c>
      <c r="AM30" s="119">
        <v>0.1378441282</v>
      </c>
      <c r="AN30" s="119">
        <v>0.17377681079999999</v>
      </c>
      <c r="AO30" s="119">
        <v>0.18730403740000001</v>
      </c>
      <c r="AP30" s="119">
        <v>0.16269614029999999</v>
      </c>
      <c r="AQ30" s="119">
        <v>0.17374528589999999</v>
      </c>
      <c r="AR30" s="119">
        <v>0.14240421180000001</v>
      </c>
      <c r="AS30" s="119">
        <v>0.16467761489999999</v>
      </c>
      <c r="AT30" s="119">
        <v>0.15808858179999999</v>
      </c>
      <c r="AU30" s="119">
        <v>0.1680491029</v>
      </c>
      <c r="AV30" s="119">
        <v>0.1080755134</v>
      </c>
      <c r="AW30" s="119">
        <v>0.10514714209999999</v>
      </c>
      <c r="AX30" s="119">
        <v>0.13932771799999999</v>
      </c>
      <c r="AY30" s="119">
        <v>6.3217052499999996E-2</v>
      </c>
      <c r="AZ30" s="119">
        <v>0.1389014784</v>
      </c>
      <c r="BA30" s="119">
        <v>9.24044698E-2</v>
      </c>
      <c r="BB30" s="119">
        <v>9.6156598999999995E-2</v>
      </c>
      <c r="BC30" s="119">
        <v>7.1675419399999996E-2</v>
      </c>
      <c r="BD30" s="119">
        <v>0.1389014784</v>
      </c>
      <c r="BE30" s="119">
        <v>9.24044698E-2</v>
      </c>
      <c r="BF30" s="119">
        <v>9.6156598999999995E-2</v>
      </c>
      <c r="BG30" s="119">
        <v>7.1675419399999996E-2</v>
      </c>
    </row>
    <row r="31" spans="1:59" x14ac:dyDescent="0.25">
      <c r="A31" s="5" t="str">
        <f t="shared" si="0"/>
        <v>Total capital ratio201109</v>
      </c>
      <c r="B31" s="116">
        <v>201109</v>
      </c>
      <c r="C31" s="116">
        <v>2</v>
      </c>
      <c r="D31" s="116" t="s">
        <v>16</v>
      </c>
      <c r="E31" s="116">
        <v>9.51255612E-2</v>
      </c>
      <c r="F31" s="116">
        <v>0.1141793493</v>
      </c>
      <c r="G31" s="116">
        <v>0.12803805409999999</v>
      </c>
      <c r="H31" s="116">
        <v>0.14009667749999999</v>
      </c>
      <c r="I31" s="116">
        <v>0.13538014209999999</v>
      </c>
      <c r="J31" s="116">
        <v>0.15099482859999999</v>
      </c>
      <c r="K31" s="116">
        <v>0.19606995669999999</v>
      </c>
      <c r="L31" s="117">
        <v>1247034500000</v>
      </c>
      <c r="M31" s="117">
        <v>9024727100000</v>
      </c>
      <c r="N31" s="116">
        <v>0.12873274030000001</v>
      </c>
      <c r="O31" s="116">
        <v>0.1271219512</v>
      </c>
      <c r="P31" s="116">
        <v>56</v>
      </c>
      <c r="Q31" s="5"/>
      <c r="R31" s="5"/>
      <c r="S31" s="6"/>
      <c r="T31" s="6"/>
      <c r="U31" s="5"/>
      <c r="V31" s="5" t="str">
        <f t="shared" si="1"/>
        <v>Total capital ratio9</v>
      </c>
      <c r="W31" s="120">
        <v>201503</v>
      </c>
      <c r="X31" s="120">
        <v>2</v>
      </c>
      <c r="Y31" s="120" t="s">
        <v>16</v>
      </c>
      <c r="Z31" s="121" t="s">
        <v>17</v>
      </c>
      <c r="AA31" s="120">
        <v>0.15774177580000001</v>
      </c>
      <c r="AB31" s="120">
        <v>9</v>
      </c>
      <c r="AC31" s="5"/>
      <c r="AD31" s="6"/>
      <c r="AE31" s="119">
        <v>36</v>
      </c>
      <c r="AF31" s="119">
        <v>1</v>
      </c>
      <c r="AG31" s="119" t="s">
        <v>18</v>
      </c>
      <c r="AH31" s="119">
        <v>2.2577974099999999E-2</v>
      </c>
      <c r="AI31" s="119">
        <v>2.1938224100000001E-2</v>
      </c>
      <c r="AJ31" s="119">
        <v>1.7003427099999999E-2</v>
      </c>
      <c r="AK31" s="119">
        <v>1.67104231E-2</v>
      </c>
      <c r="AL31" s="119">
        <v>1.6625492499999998E-2</v>
      </c>
      <c r="AM31" s="119">
        <v>3.0832806000000001E-2</v>
      </c>
      <c r="AN31" s="119">
        <v>4.3827823100000003E-2</v>
      </c>
      <c r="AO31" s="119">
        <v>2.658108E-2</v>
      </c>
      <c r="AP31" s="119">
        <v>4.6317933800000002E-2</v>
      </c>
      <c r="AQ31" s="119">
        <v>1.3831093799999999E-2</v>
      </c>
      <c r="AR31" s="119">
        <v>2.0397881199999999E-2</v>
      </c>
      <c r="AS31" s="119">
        <v>2.0218942300000001E-2</v>
      </c>
      <c r="AT31" s="119">
        <v>2.0899043400000001E-2</v>
      </c>
      <c r="AU31" s="119">
        <v>3.3279704399999999E-2</v>
      </c>
      <c r="AV31" s="119">
        <v>3.37511723E-2</v>
      </c>
      <c r="AW31" s="119">
        <v>5.0920692300000001E-2</v>
      </c>
      <c r="AX31" s="119">
        <v>3.09811472E-2</v>
      </c>
      <c r="AY31" s="119">
        <v>3.2110012200000003E-2</v>
      </c>
      <c r="AZ31" s="119">
        <v>4.9973389799999997E-2</v>
      </c>
      <c r="BA31" s="119">
        <v>5.1700889E-2</v>
      </c>
      <c r="BB31" s="119">
        <v>4.37626526E-2</v>
      </c>
      <c r="BC31" s="119">
        <v>1.8221253199999999E-2</v>
      </c>
      <c r="BD31" s="119">
        <v>4.9973389799999997E-2</v>
      </c>
      <c r="BE31" s="119">
        <v>5.1700889E-2</v>
      </c>
      <c r="BF31" s="119">
        <v>4.37626526E-2</v>
      </c>
      <c r="BG31" s="119">
        <v>1.8221253199999999E-2</v>
      </c>
    </row>
    <row r="32" spans="1:59" x14ac:dyDescent="0.25">
      <c r="A32" s="5" t="str">
        <f t="shared" si="0"/>
        <v>Total capital ratio201112</v>
      </c>
      <c r="B32" s="116">
        <v>201112</v>
      </c>
      <c r="C32" s="116">
        <v>2</v>
      </c>
      <c r="D32" s="116" t="s">
        <v>16</v>
      </c>
      <c r="E32" s="116">
        <v>5.0154439000000004E-3</v>
      </c>
      <c r="F32" s="116">
        <v>0.112890741</v>
      </c>
      <c r="G32" s="116">
        <v>0.12804954330000001</v>
      </c>
      <c r="H32" s="116">
        <v>0.12855177030000001</v>
      </c>
      <c r="I32" s="116">
        <v>0.13145661510000001</v>
      </c>
      <c r="J32" s="116">
        <v>0.15010020299999999</v>
      </c>
      <c r="K32" s="116">
        <v>0.18871444570000001</v>
      </c>
      <c r="L32" s="117">
        <v>1236021500000</v>
      </c>
      <c r="M32" s="117">
        <v>9205574900000</v>
      </c>
      <c r="N32" s="116">
        <v>0.1324326814</v>
      </c>
      <c r="O32" s="116">
        <v>0.12649764150000001</v>
      </c>
      <c r="P32" s="116">
        <v>56</v>
      </c>
      <c r="Q32" s="5"/>
      <c r="R32" s="5"/>
      <c r="S32" s="6"/>
      <c r="T32" s="6"/>
      <c r="U32" s="5"/>
      <c r="V32" s="5" t="str">
        <f t="shared" si="1"/>
        <v>Total capital ratio10</v>
      </c>
      <c r="W32" s="120">
        <v>201503</v>
      </c>
      <c r="X32" s="120">
        <v>2</v>
      </c>
      <c r="Y32" s="120" t="s">
        <v>16</v>
      </c>
      <c r="Z32" s="121">
        <v>3</v>
      </c>
      <c r="AA32" s="120">
        <v>0.15707295590000001</v>
      </c>
      <c r="AB32" s="120">
        <v>10</v>
      </c>
      <c r="AC32" s="5"/>
      <c r="AD32" s="6"/>
      <c r="AE32" s="119">
        <v>36</v>
      </c>
      <c r="AF32" s="119">
        <v>2</v>
      </c>
      <c r="AG32" s="119" t="s">
        <v>18</v>
      </c>
      <c r="AH32" s="119">
        <v>0.48090822579999998</v>
      </c>
      <c r="AI32" s="119">
        <v>0.55287247179999999</v>
      </c>
      <c r="AJ32" s="119">
        <v>0.55812670360000005</v>
      </c>
      <c r="AK32" s="119">
        <v>0.5795832903</v>
      </c>
      <c r="AL32" s="119">
        <v>0.66194415390000005</v>
      </c>
      <c r="AM32" s="119">
        <v>0.66102430379999999</v>
      </c>
      <c r="AN32" s="119">
        <v>0.72929632639999997</v>
      </c>
      <c r="AO32" s="119">
        <v>0.5403563736</v>
      </c>
      <c r="AP32" s="119">
        <v>0.51966267820000001</v>
      </c>
      <c r="AQ32" s="119">
        <v>0.55360046299999999</v>
      </c>
      <c r="AR32" s="119">
        <v>0.64739370119999995</v>
      </c>
      <c r="AS32" s="119">
        <v>0.65418499519999995</v>
      </c>
      <c r="AT32" s="119">
        <v>0.66785197210000002</v>
      </c>
      <c r="AU32" s="119">
        <v>0.65504621949999997</v>
      </c>
      <c r="AV32" s="119">
        <v>0.69645444639999998</v>
      </c>
      <c r="AW32" s="119">
        <v>0.6882649756</v>
      </c>
      <c r="AX32" s="119">
        <v>0.85078550060000002</v>
      </c>
      <c r="AY32" s="119">
        <v>0.76028572080000001</v>
      </c>
      <c r="AZ32" s="119">
        <v>0.73463060660000001</v>
      </c>
      <c r="BA32" s="119">
        <v>0.71065644549999996</v>
      </c>
      <c r="BB32" s="119">
        <v>0.6842998991</v>
      </c>
      <c r="BC32" s="119">
        <v>0.67287005950000001</v>
      </c>
      <c r="BD32" s="119">
        <v>0.73463060660000001</v>
      </c>
      <c r="BE32" s="119">
        <v>0.71065644549999996</v>
      </c>
      <c r="BF32" s="119">
        <v>0.6842998991</v>
      </c>
      <c r="BG32" s="119">
        <v>0.67287005950000001</v>
      </c>
    </row>
    <row r="33" spans="1:59" x14ac:dyDescent="0.25">
      <c r="A33" s="5" t="str">
        <f t="shared" si="0"/>
        <v>Total capital ratio201203</v>
      </c>
      <c r="B33" s="116">
        <v>201203</v>
      </c>
      <c r="C33" s="116">
        <v>2</v>
      </c>
      <c r="D33" s="116" t="s">
        <v>16</v>
      </c>
      <c r="E33" s="116">
        <v>-8.7462500000000006E-3</v>
      </c>
      <c r="F33" s="116">
        <v>0.114901166</v>
      </c>
      <c r="G33" s="116">
        <v>0.1387237154</v>
      </c>
      <c r="H33" s="116">
        <v>0.1311231997</v>
      </c>
      <c r="I33" s="116">
        <v>0.13569609830000001</v>
      </c>
      <c r="J33" s="116">
        <v>0.15437677380000001</v>
      </c>
      <c r="K33" s="116">
        <v>0.18760173569999999</v>
      </c>
      <c r="L33" s="117">
        <v>1238109800000</v>
      </c>
      <c r="M33" s="117">
        <v>8989134500000</v>
      </c>
      <c r="N33" s="116">
        <v>0.13923498109999999</v>
      </c>
      <c r="O33" s="116">
        <v>0.13821244969999999</v>
      </c>
      <c r="P33" s="116">
        <v>56</v>
      </c>
      <c r="Q33" s="5"/>
      <c r="R33" s="5"/>
      <c r="S33" s="6"/>
      <c r="T33" s="6"/>
      <c r="U33" s="5"/>
      <c r="V33" s="5" t="str">
        <f t="shared" si="1"/>
        <v>Total capital ratio11</v>
      </c>
      <c r="W33" s="120">
        <v>201503</v>
      </c>
      <c r="X33" s="120">
        <v>2</v>
      </c>
      <c r="Y33" s="120" t="s">
        <v>16</v>
      </c>
      <c r="Z33" s="121">
        <v>8</v>
      </c>
      <c r="AA33" s="120">
        <v>0.15213686269999999</v>
      </c>
      <c r="AB33" s="120">
        <v>11</v>
      </c>
      <c r="AC33" s="5"/>
      <c r="AD33" s="6"/>
      <c r="AE33" s="119">
        <v>36</v>
      </c>
      <c r="AF33" s="119">
        <v>3</v>
      </c>
      <c r="AG33" s="119" t="s">
        <v>18</v>
      </c>
      <c r="AH33" s="119">
        <v>0.49651380000000001</v>
      </c>
      <c r="AI33" s="119">
        <v>0.4251893041</v>
      </c>
      <c r="AJ33" s="119">
        <v>0.42486986929999998</v>
      </c>
      <c r="AK33" s="119">
        <v>0.40370628650000001</v>
      </c>
      <c r="AL33" s="119">
        <v>0.3214303536</v>
      </c>
      <c r="AM33" s="119">
        <v>0.30814289020000002</v>
      </c>
      <c r="AN33" s="119">
        <v>0.2268758505</v>
      </c>
      <c r="AO33" s="119">
        <v>0.43306254640000003</v>
      </c>
      <c r="AP33" s="119">
        <v>0.43401938800000001</v>
      </c>
      <c r="AQ33" s="119">
        <v>0.43256844319999999</v>
      </c>
      <c r="AR33" s="119">
        <v>0.33220841760000003</v>
      </c>
      <c r="AS33" s="119">
        <v>0.32559606250000001</v>
      </c>
      <c r="AT33" s="119">
        <v>0.31124898449999999</v>
      </c>
      <c r="AU33" s="119">
        <v>0.31167407609999997</v>
      </c>
      <c r="AV33" s="119">
        <v>0.2697943813</v>
      </c>
      <c r="AW33" s="119">
        <v>0.26081433209999999</v>
      </c>
      <c r="AX33" s="119">
        <v>0.1182333522</v>
      </c>
      <c r="AY33" s="119">
        <v>0.20760426700000001</v>
      </c>
      <c r="AZ33" s="119">
        <v>0.2153960036</v>
      </c>
      <c r="BA33" s="119">
        <v>0.23764266549999999</v>
      </c>
      <c r="BB33" s="119">
        <v>0.2719374484</v>
      </c>
      <c r="BC33" s="119">
        <v>0.30890868729999998</v>
      </c>
      <c r="BD33" s="119">
        <v>0.2153960036</v>
      </c>
      <c r="BE33" s="119">
        <v>0.23764266549999999</v>
      </c>
      <c r="BF33" s="119">
        <v>0.2719374484</v>
      </c>
      <c r="BG33" s="119">
        <v>0.30890868729999998</v>
      </c>
    </row>
    <row r="34" spans="1:59" x14ac:dyDescent="0.25">
      <c r="A34" s="5" t="str">
        <f t="shared" si="0"/>
        <v>Total capital ratio201206</v>
      </c>
      <c r="B34" s="116">
        <v>201206</v>
      </c>
      <c r="C34" s="116">
        <v>2</v>
      </c>
      <c r="D34" s="116" t="s">
        <v>16</v>
      </c>
      <c r="E34" s="116">
        <v>6.9921941099999996E-2</v>
      </c>
      <c r="F34" s="116">
        <v>0.1204167152</v>
      </c>
      <c r="G34" s="116">
        <v>0.14077375780000001</v>
      </c>
      <c r="H34" s="116">
        <v>0.1391344293</v>
      </c>
      <c r="I34" s="116">
        <v>0.1385457782</v>
      </c>
      <c r="J34" s="116">
        <v>0.15760129649999999</v>
      </c>
      <c r="K34" s="116">
        <v>0.18967718</v>
      </c>
      <c r="L34" s="117">
        <v>1271588500000</v>
      </c>
      <c r="M34" s="117">
        <v>8955462400000</v>
      </c>
      <c r="N34" s="116">
        <v>0.14073628169999999</v>
      </c>
      <c r="O34" s="116">
        <v>0.1408112339</v>
      </c>
      <c r="P34" s="116">
        <v>56</v>
      </c>
      <c r="Q34" s="5"/>
      <c r="R34" s="5"/>
      <c r="S34" s="6"/>
      <c r="T34" s="6"/>
      <c r="U34" s="5"/>
      <c r="V34" s="5" t="str">
        <f t="shared" si="1"/>
        <v>Total capital ratio12</v>
      </c>
      <c r="W34" s="120">
        <v>201503</v>
      </c>
      <c r="X34" s="120">
        <v>2</v>
      </c>
      <c r="Y34" s="120" t="s">
        <v>16</v>
      </c>
      <c r="Z34" s="121" t="s">
        <v>25</v>
      </c>
      <c r="AA34" s="120">
        <v>0.15160883620000001</v>
      </c>
      <c r="AB34" s="120">
        <v>12</v>
      </c>
      <c r="AC34" s="5"/>
      <c r="AD34" s="6"/>
      <c r="AE34" s="119">
        <v>45</v>
      </c>
      <c r="AF34" s="119">
        <v>1</v>
      </c>
      <c r="AG34" s="119" t="s">
        <v>18</v>
      </c>
      <c r="AH34" s="119">
        <v>3.10510284E-2</v>
      </c>
      <c r="AI34" s="119">
        <v>7.4852460999999997E-3</v>
      </c>
      <c r="AJ34" s="119">
        <v>7.5213848000000002E-3</v>
      </c>
      <c r="AK34" s="119">
        <v>7.5731312000000004E-3</v>
      </c>
      <c r="AL34" s="119">
        <v>3.4928745300000001E-2</v>
      </c>
      <c r="AM34" s="119">
        <v>3.8769488099999999E-2</v>
      </c>
      <c r="AN34" s="119">
        <v>3.01727722E-2</v>
      </c>
      <c r="AO34" s="119">
        <v>3.3654139899999998E-2</v>
      </c>
      <c r="AP34" s="119">
        <v>1.26195315E-2</v>
      </c>
      <c r="AQ34" s="119">
        <v>7.5384194000000003E-3</v>
      </c>
      <c r="AR34" s="119">
        <v>1.0142557700000001E-2</v>
      </c>
      <c r="AS34" s="119">
        <v>1.0041856199999999E-2</v>
      </c>
      <c r="AT34" s="119">
        <v>1.0266542300000001E-2</v>
      </c>
      <c r="AU34" s="119">
        <v>1.36704728E-2</v>
      </c>
      <c r="AV34" s="119">
        <v>1.22487698E-2</v>
      </c>
      <c r="AW34" s="119">
        <v>1.3488054100000001E-2</v>
      </c>
      <c r="AX34" s="119">
        <v>1.1056884499999999E-2</v>
      </c>
      <c r="AY34" s="119">
        <v>1.96744594E-2</v>
      </c>
      <c r="AZ34" s="119">
        <v>2.4841230799999999E-2</v>
      </c>
      <c r="BA34" s="119">
        <v>2.0432518399999999E-2</v>
      </c>
      <c r="BB34" s="119">
        <v>1.7664136699999999E-2</v>
      </c>
      <c r="BC34" s="119">
        <v>1.2541294200000001E-2</v>
      </c>
      <c r="BD34" s="119">
        <v>2.4841230799999999E-2</v>
      </c>
      <c r="BE34" s="119">
        <v>2.0432518399999999E-2</v>
      </c>
      <c r="BF34" s="119">
        <v>1.7664136699999999E-2</v>
      </c>
      <c r="BG34" s="119">
        <v>1.2541294200000001E-2</v>
      </c>
    </row>
    <row r="35" spans="1:59" x14ac:dyDescent="0.25">
      <c r="A35" s="5" t="str">
        <f t="shared" si="0"/>
        <v>Total capital ratio201209</v>
      </c>
      <c r="B35" s="116">
        <v>201209</v>
      </c>
      <c r="C35" s="116">
        <v>2</v>
      </c>
      <c r="D35" s="116" t="s">
        <v>16</v>
      </c>
      <c r="E35" s="116">
        <v>6.2279219199999999E-2</v>
      </c>
      <c r="F35" s="116">
        <v>0.11980047990000001</v>
      </c>
      <c r="G35" s="116">
        <v>0.14015665590000001</v>
      </c>
      <c r="H35" s="116">
        <v>0.1396578222</v>
      </c>
      <c r="I35" s="116">
        <v>0.14119917009999999</v>
      </c>
      <c r="J35" s="116">
        <v>0.15759921399999999</v>
      </c>
      <c r="K35" s="116">
        <v>0.19119939650000001</v>
      </c>
      <c r="L35" s="117">
        <v>1280209900000</v>
      </c>
      <c r="M35" s="117">
        <v>8877183200000</v>
      </c>
      <c r="N35" s="116">
        <v>0.14102346599999999</v>
      </c>
      <c r="O35" s="116">
        <v>0.13997109250000001</v>
      </c>
      <c r="P35" s="116">
        <v>56</v>
      </c>
      <c r="Q35" s="5"/>
      <c r="R35" s="5"/>
      <c r="S35" s="6"/>
      <c r="T35" s="6"/>
      <c r="U35" s="5"/>
      <c r="V35" s="5" t="str">
        <f t="shared" si="1"/>
        <v>Total capital ratio13</v>
      </c>
      <c r="W35" s="120">
        <v>201503</v>
      </c>
      <c r="X35" s="120">
        <v>2</v>
      </c>
      <c r="Y35" s="120" t="s">
        <v>16</v>
      </c>
      <c r="Z35" s="121">
        <v>11</v>
      </c>
      <c r="AA35" s="120">
        <v>0.1495449874</v>
      </c>
      <c r="AB35" s="120">
        <v>13</v>
      </c>
      <c r="AC35" s="5"/>
      <c r="AD35" s="6"/>
      <c r="AE35" s="119">
        <v>45</v>
      </c>
      <c r="AF35" s="119">
        <v>2</v>
      </c>
      <c r="AG35" s="119" t="s">
        <v>18</v>
      </c>
      <c r="AH35" s="119">
        <v>0.53041874609999995</v>
      </c>
      <c r="AI35" s="119">
        <v>0.51361819990000002</v>
      </c>
      <c r="AJ35" s="119">
        <v>0.41137764850000003</v>
      </c>
      <c r="AK35" s="119">
        <v>0.51638878050000003</v>
      </c>
      <c r="AL35" s="119">
        <v>0.52836461830000003</v>
      </c>
      <c r="AM35" s="119">
        <v>0.59838573230000003</v>
      </c>
      <c r="AN35" s="119">
        <v>0.60592339520000005</v>
      </c>
      <c r="AO35" s="119">
        <v>0.4299010231</v>
      </c>
      <c r="AP35" s="119">
        <v>0.42517726989999999</v>
      </c>
      <c r="AQ35" s="119">
        <v>0.56309386429999997</v>
      </c>
      <c r="AR35" s="119">
        <v>0.49076021399999997</v>
      </c>
      <c r="AS35" s="119">
        <v>0.50114730149999998</v>
      </c>
      <c r="AT35" s="119">
        <v>0.55407239959999999</v>
      </c>
      <c r="AU35" s="119">
        <v>0.54268387920000005</v>
      </c>
      <c r="AV35" s="119">
        <v>0.55554557169999996</v>
      </c>
      <c r="AW35" s="119">
        <v>0.57904058869999997</v>
      </c>
      <c r="AX35" s="119">
        <v>0.76536024989999996</v>
      </c>
      <c r="AY35" s="119">
        <v>0.70985674119999997</v>
      </c>
      <c r="AZ35" s="119">
        <v>0.70935709039999995</v>
      </c>
      <c r="BA35" s="119">
        <v>0.81607980540000002</v>
      </c>
      <c r="BB35" s="119">
        <v>0.82899975169999995</v>
      </c>
      <c r="BC35" s="119">
        <v>0.63331659750000002</v>
      </c>
      <c r="BD35" s="119">
        <v>0.70935709039999995</v>
      </c>
      <c r="BE35" s="119">
        <v>0.81607980540000002</v>
      </c>
      <c r="BF35" s="119">
        <v>0.82899975169999995</v>
      </c>
      <c r="BG35" s="119">
        <v>0.63331659750000002</v>
      </c>
    </row>
    <row r="36" spans="1:59" x14ac:dyDescent="0.25">
      <c r="A36" s="5" t="str">
        <f t="shared" si="0"/>
        <v>Total capital ratio201212</v>
      </c>
      <c r="B36" s="116">
        <v>201212</v>
      </c>
      <c r="C36" s="116">
        <v>2</v>
      </c>
      <c r="D36" s="116" t="s">
        <v>16</v>
      </c>
      <c r="E36" s="116">
        <v>9.0324467699999994E-2</v>
      </c>
      <c r="F36" s="116">
        <v>0.121217141</v>
      </c>
      <c r="G36" s="116">
        <v>0.13913072200000001</v>
      </c>
      <c r="H36" s="116">
        <v>0.14302056090000001</v>
      </c>
      <c r="I36" s="116">
        <v>0.14414192540000001</v>
      </c>
      <c r="J36" s="116">
        <v>0.162087438</v>
      </c>
      <c r="K36" s="116">
        <v>0.19658574779999999</v>
      </c>
      <c r="L36" s="117">
        <v>1271881000000</v>
      </c>
      <c r="M36" s="117">
        <v>8646174200000</v>
      </c>
      <c r="N36" s="116">
        <v>0.145199038</v>
      </c>
      <c r="O36" s="116">
        <v>0.13810723129999999</v>
      </c>
      <c r="P36" s="116">
        <v>56</v>
      </c>
      <c r="Q36" s="5"/>
      <c r="R36" s="5"/>
      <c r="S36" s="6"/>
      <c r="T36" s="6"/>
      <c r="U36" s="5"/>
      <c r="V36" s="5" t="str">
        <f t="shared" si="1"/>
        <v>Total capital ratio14</v>
      </c>
      <c r="W36" s="120">
        <v>201503</v>
      </c>
      <c r="X36" s="120">
        <v>2</v>
      </c>
      <c r="Y36" s="120" t="s">
        <v>16</v>
      </c>
      <c r="Z36" s="121" t="s">
        <v>38</v>
      </c>
      <c r="AA36" s="120">
        <v>0.144512</v>
      </c>
      <c r="AB36" s="120">
        <v>14</v>
      </c>
      <c r="AC36" s="5"/>
      <c r="AD36" s="6"/>
      <c r="AE36" s="119">
        <v>45</v>
      </c>
      <c r="AF36" s="119">
        <v>3</v>
      </c>
      <c r="AG36" s="119" t="s">
        <v>18</v>
      </c>
      <c r="AH36" s="119">
        <v>0.43853022549999998</v>
      </c>
      <c r="AI36" s="119">
        <v>0.47889655390000002</v>
      </c>
      <c r="AJ36" s="119">
        <v>0.5811009667</v>
      </c>
      <c r="AK36" s="119">
        <v>0.4760380883</v>
      </c>
      <c r="AL36" s="119">
        <v>0.43670663650000002</v>
      </c>
      <c r="AM36" s="119">
        <v>0.36284477949999999</v>
      </c>
      <c r="AN36" s="119">
        <v>0.36390383250000002</v>
      </c>
      <c r="AO36" s="119">
        <v>0.53644483700000001</v>
      </c>
      <c r="AP36" s="119">
        <v>0.56220319860000001</v>
      </c>
      <c r="AQ36" s="119">
        <v>0.42936771629999998</v>
      </c>
      <c r="AR36" s="119">
        <v>0.49909722839999998</v>
      </c>
      <c r="AS36" s="119">
        <v>0.48881084229999999</v>
      </c>
      <c r="AT36" s="119">
        <v>0.4356610581</v>
      </c>
      <c r="AU36" s="119">
        <v>0.443645648</v>
      </c>
      <c r="AV36" s="119">
        <v>0.43220565849999998</v>
      </c>
      <c r="AW36" s="119">
        <v>0.4074713572</v>
      </c>
      <c r="AX36" s="119">
        <v>0.22358286560000001</v>
      </c>
      <c r="AY36" s="119">
        <v>0.27046879940000002</v>
      </c>
      <c r="AZ36" s="119">
        <v>0.2658016788</v>
      </c>
      <c r="BA36" s="119">
        <v>0.16348767619999999</v>
      </c>
      <c r="BB36" s="119">
        <v>0.1533361117</v>
      </c>
      <c r="BC36" s="119">
        <v>0.35414210829999998</v>
      </c>
      <c r="BD36" s="119">
        <v>0.2658016788</v>
      </c>
      <c r="BE36" s="119">
        <v>0.16348767619999999</v>
      </c>
      <c r="BF36" s="119">
        <v>0.1533361117</v>
      </c>
      <c r="BG36" s="119">
        <v>0.35414210829999998</v>
      </c>
    </row>
    <row r="37" spans="1:59" x14ac:dyDescent="0.25">
      <c r="A37" s="5" t="str">
        <f t="shared" si="0"/>
        <v>Total capital ratio201303</v>
      </c>
      <c r="B37" s="116">
        <v>201303</v>
      </c>
      <c r="C37" s="116">
        <v>2</v>
      </c>
      <c r="D37" s="116" t="s">
        <v>16</v>
      </c>
      <c r="E37" s="116">
        <v>9.5764548800000002E-2</v>
      </c>
      <c r="F37" s="116">
        <v>0.1257654456</v>
      </c>
      <c r="G37" s="116">
        <v>0.14353595399999999</v>
      </c>
      <c r="H37" s="116">
        <v>0.14953210189999999</v>
      </c>
      <c r="I37" s="116">
        <v>0.14782421070000001</v>
      </c>
      <c r="J37" s="116">
        <v>0.16343322499999999</v>
      </c>
      <c r="K37" s="116">
        <v>0.1989050238</v>
      </c>
      <c r="L37" s="117">
        <v>1302546700000</v>
      </c>
      <c r="M37" s="117">
        <v>8651192600000</v>
      </c>
      <c r="N37" s="116">
        <v>0.1467245207</v>
      </c>
      <c r="O37" s="116">
        <v>0.14196655590000001</v>
      </c>
      <c r="P37" s="116">
        <v>55</v>
      </c>
      <c r="Q37" s="5"/>
      <c r="R37" s="5"/>
      <c r="S37" s="6"/>
      <c r="T37" s="6"/>
      <c r="U37" s="5"/>
      <c r="V37" s="5" t="str">
        <f t="shared" si="1"/>
        <v>Total capital ratio15</v>
      </c>
      <c r="W37" s="120">
        <v>201503</v>
      </c>
      <c r="X37" s="120">
        <v>2</v>
      </c>
      <c r="Y37" s="120" t="s">
        <v>16</v>
      </c>
      <c r="Z37" s="121">
        <v>10</v>
      </c>
      <c r="AA37" s="120">
        <v>0.1422203199</v>
      </c>
      <c r="AB37" s="120">
        <v>15</v>
      </c>
      <c r="AC37" s="5"/>
      <c r="AD37" s="6"/>
      <c r="AE37" s="119">
        <v>46</v>
      </c>
      <c r="AF37" s="119">
        <v>1</v>
      </c>
      <c r="AG37" s="119" t="s">
        <v>18</v>
      </c>
      <c r="AH37" s="119">
        <v>0.21003287909999999</v>
      </c>
      <c r="AI37" s="119">
        <v>0.19333711370000001</v>
      </c>
      <c r="AJ37" s="119">
        <v>0.1944898112</v>
      </c>
      <c r="AK37" s="119">
        <v>0.1968192896</v>
      </c>
      <c r="AL37" s="119">
        <v>0.20545753310000001</v>
      </c>
      <c r="AM37" s="119">
        <v>0.2304010812</v>
      </c>
      <c r="AN37" s="119">
        <v>0.21477516739999999</v>
      </c>
      <c r="AO37" s="119">
        <v>0.22036407659999999</v>
      </c>
      <c r="AP37" s="119">
        <v>0.1949744393</v>
      </c>
      <c r="AQ37" s="119">
        <v>0.19489721970000001</v>
      </c>
      <c r="AR37" s="119">
        <v>0.19501250040000001</v>
      </c>
      <c r="AS37" s="119">
        <v>0.2033074282</v>
      </c>
      <c r="AT37" s="119">
        <v>0.2005110527</v>
      </c>
      <c r="AU37" s="119">
        <v>0.2000356083</v>
      </c>
      <c r="AV37" s="119">
        <v>0.19743861400000001</v>
      </c>
      <c r="AW37" s="119">
        <v>0.19141723560000001</v>
      </c>
      <c r="AX37" s="119">
        <v>0.19082438260000001</v>
      </c>
      <c r="AY37" s="119">
        <v>0.1841563611</v>
      </c>
      <c r="AZ37" s="119">
        <v>0.1847112679</v>
      </c>
      <c r="BA37" s="119">
        <v>3.9056824400000002E-2</v>
      </c>
      <c r="BB37" s="119">
        <v>3.7060903999999999E-2</v>
      </c>
      <c r="BC37" s="119">
        <v>3.4811855000000003E-2</v>
      </c>
      <c r="BD37" s="119">
        <v>0.1847112679</v>
      </c>
      <c r="BE37" s="119">
        <v>3.9056824400000002E-2</v>
      </c>
      <c r="BF37" s="119">
        <v>3.7060903999999999E-2</v>
      </c>
      <c r="BG37" s="119">
        <v>3.4811855000000003E-2</v>
      </c>
    </row>
    <row r="38" spans="1:59" x14ac:dyDescent="0.25">
      <c r="A38" s="5" t="str">
        <f t="shared" si="0"/>
        <v>Total capital ratio201306</v>
      </c>
      <c r="B38" s="116">
        <v>201306</v>
      </c>
      <c r="C38" s="116">
        <v>2</v>
      </c>
      <c r="D38" s="116" t="s">
        <v>16</v>
      </c>
      <c r="E38" s="116">
        <v>0.10007691170000001</v>
      </c>
      <c r="F38" s="116">
        <v>0.1314491928</v>
      </c>
      <c r="G38" s="116">
        <v>0.1443950702</v>
      </c>
      <c r="H38" s="116">
        <v>0.15295710739999999</v>
      </c>
      <c r="I38" s="116">
        <v>0.15096378890000001</v>
      </c>
      <c r="J38" s="116">
        <v>0.16847550059999999</v>
      </c>
      <c r="K38" s="116">
        <v>0.20929128</v>
      </c>
      <c r="L38" s="117">
        <v>1298175500000</v>
      </c>
      <c r="M38" s="117">
        <v>8441193200000</v>
      </c>
      <c r="N38" s="116">
        <v>0.15219520580000001</v>
      </c>
      <c r="O38" s="116">
        <v>0.1407823222</v>
      </c>
      <c r="P38" s="116">
        <v>55</v>
      </c>
      <c r="Q38" s="5"/>
      <c r="R38" s="5"/>
      <c r="S38" s="6"/>
      <c r="T38" s="6"/>
      <c r="U38" s="5"/>
      <c r="V38" s="5" t="str">
        <f t="shared" si="1"/>
        <v>Total capital ratio16</v>
      </c>
      <c r="W38" s="120">
        <v>201503</v>
      </c>
      <c r="X38" s="120">
        <v>2</v>
      </c>
      <c r="Y38" s="120" t="s">
        <v>16</v>
      </c>
      <c r="Z38" s="121">
        <v>13</v>
      </c>
      <c r="AA38" s="120">
        <v>0.1399887497</v>
      </c>
      <c r="AB38" s="120">
        <v>16</v>
      </c>
      <c r="AC38" s="5"/>
      <c r="AD38" s="6"/>
      <c r="AE38" s="119">
        <v>46</v>
      </c>
      <c r="AF38" s="119">
        <v>2</v>
      </c>
      <c r="AG38" s="119" t="s">
        <v>18</v>
      </c>
      <c r="AH38" s="119">
        <v>0.36311948779999997</v>
      </c>
      <c r="AI38" s="119">
        <v>0.45496566240000003</v>
      </c>
      <c r="AJ38" s="119">
        <v>0.39165953199999998</v>
      </c>
      <c r="AK38" s="119">
        <v>0.37534284449999999</v>
      </c>
      <c r="AL38" s="119">
        <v>0.4591032551</v>
      </c>
      <c r="AM38" s="119">
        <v>0.449645342</v>
      </c>
      <c r="AN38" s="119">
        <v>0.47387292879999998</v>
      </c>
      <c r="AO38" s="119">
        <v>0.60701199640000003</v>
      </c>
      <c r="AP38" s="119">
        <v>0.57282547049999999</v>
      </c>
      <c r="AQ38" s="119">
        <v>0.56605961049999998</v>
      </c>
      <c r="AR38" s="119">
        <v>0.53817698209999998</v>
      </c>
      <c r="AS38" s="119">
        <v>0.56258090770000002</v>
      </c>
      <c r="AT38" s="119">
        <v>0.5653420857</v>
      </c>
      <c r="AU38" s="119">
        <v>0.56463458239999997</v>
      </c>
      <c r="AV38" s="119">
        <v>0.50645033139999995</v>
      </c>
      <c r="AW38" s="119">
        <v>0.41555035839999999</v>
      </c>
      <c r="AX38" s="119">
        <v>0.41573721270000003</v>
      </c>
      <c r="AY38" s="119">
        <v>0.36443316390000002</v>
      </c>
      <c r="AZ38" s="119">
        <v>0.422028768</v>
      </c>
      <c r="BA38" s="119">
        <v>0.59432071789999996</v>
      </c>
      <c r="BB38" s="119">
        <v>0.61057932349999999</v>
      </c>
      <c r="BC38" s="119">
        <v>0.62889388599999996</v>
      </c>
      <c r="BD38" s="119">
        <v>0.422028768</v>
      </c>
      <c r="BE38" s="119">
        <v>0.59432071789999996</v>
      </c>
      <c r="BF38" s="119">
        <v>0.61057932349999999</v>
      </c>
      <c r="BG38" s="119">
        <v>0.62889388599999996</v>
      </c>
    </row>
    <row r="39" spans="1:59" x14ac:dyDescent="0.25">
      <c r="A39" s="5" t="str">
        <f t="shared" si="0"/>
        <v>Total capital ratio201309</v>
      </c>
      <c r="B39" s="116">
        <v>201309</v>
      </c>
      <c r="C39" s="116">
        <v>2</v>
      </c>
      <c r="D39" s="116" t="s">
        <v>16</v>
      </c>
      <c r="E39" s="116">
        <v>9.1979578100000001E-2</v>
      </c>
      <c r="F39" s="116">
        <v>0.13012121879999999</v>
      </c>
      <c r="G39" s="116">
        <v>0.14605751189999999</v>
      </c>
      <c r="H39" s="116">
        <v>0.15383233609999999</v>
      </c>
      <c r="I39" s="116">
        <v>0.1541851296</v>
      </c>
      <c r="J39" s="116">
        <v>0.17050902970000001</v>
      </c>
      <c r="K39" s="116">
        <v>0.20197923679999999</v>
      </c>
      <c r="L39" s="117">
        <v>1296940500000</v>
      </c>
      <c r="M39" s="117">
        <v>8251541000000</v>
      </c>
      <c r="N39" s="116">
        <v>0.15422954010000001</v>
      </c>
      <c r="O39" s="116">
        <v>0.14069482129999999</v>
      </c>
      <c r="P39" s="116">
        <v>55</v>
      </c>
      <c r="Q39" s="5"/>
      <c r="R39" s="5"/>
      <c r="S39" s="6"/>
      <c r="T39" s="6"/>
      <c r="U39" s="5"/>
      <c r="V39" s="5" t="str">
        <f t="shared" si="1"/>
        <v>Total capital ratio17</v>
      </c>
      <c r="W39" s="120">
        <v>201503</v>
      </c>
      <c r="X39" s="120">
        <v>2</v>
      </c>
      <c r="Y39" s="120" t="s">
        <v>16</v>
      </c>
      <c r="Z39" s="121" t="s">
        <v>29</v>
      </c>
      <c r="AA39" s="120">
        <v>0.13657012960000001</v>
      </c>
      <c r="AB39" s="120">
        <v>17</v>
      </c>
      <c r="AC39" s="5"/>
      <c r="AD39" s="6"/>
      <c r="AE39" s="119">
        <v>46</v>
      </c>
      <c r="AF39" s="119">
        <v>3</v>
      </c>
      <c r="AG39" s="119" t="s">
        <v>18</v>
      </c>
      <c r="AH39" s="119">
        <v>0.42684763310000001</v>
      </c>
      <c r="AI39" s="119">
        <v>0.35169722390000002</v>
      </c>
      <c r="AJ39" s="119">
        <v>0.41385065679999999</v>
      </c>
      <c r="AK39" s="119">
        <v>0.4278378659</v>
      </c>
      <c r="AL39" s="119">
        <v>0.33543921180000003</v>
      </c>
      <c r="AM39" s="119">
        <v>0.31995357679999997</v>
      </c>
      <c r="AN39" s="119">
        <v>0.3113519038</v>
      </c>
      <c r="AO39" s="119">
        <v>0.17262392700000001</v>
      </c>
      <c r="AP39" s="119">
        <v>0.23220009019999999</v>
      </c>
      <c r="AQ39" s="119">
        <v>0.23904316980000001</v>
      </c>
      <c r="AR39" s="119">
        <v>0.26681051750000001</v>
      </c>
      <c r="AS39" s="119">
        <v>0.23411166410000001</v>
      </c>
      <c r="AT39" s="119">
        <v>0.23414686160000001</v>
      </c>
      <c r="AU39" s="119">
        <v>0.2353298093</v>
      </c>
      <c r="AV39" s="119">
        <v>0.29611105450000003</v>
      </c>
      <c r="AW39" s="119">
        <v>0.39303240610000001</v>
      </c>
      <c r="AX39" s="119">
        <v>0.39343840460000001</v>
      </c>
      <c r="AY39" s="119">
        <v>0.45141047499999998</v>
      </c>
      <c r="AZ39" s="119">
        <v>0.39325996410000003</v>
      </c>
      <c r="BA39" s="119">
        <v>0.36662245780000002</v>
      </c>
      <c r="BB39" s="119">
        <v>0.3523597725</v>
      </c>
      <c r="BC39" s="119">
        <v>0.33629425889999998</v>
      </c>
      <c r="BD39" s="119">
        <v>0.39325996410000003</v>
      </c>
      <c r="BE39" s="119">
        <v>0.36662245780000002</v>
      </c>
      <c r="BF39" s="119">
        <v>0.3523597725</v>
      </c>
      <c r="BG39" s="119">
        <v>0.33629425889999998</v>
      </c>
    </row>
    <row r="40" spans="1:59" x14ac:dyDescent="0.25">
      <c r="A40" s="5" t="str">
        <f t="shared" si="0"/>
        <v>Total capital ratio201312</v>
      </c>
      <c r="B40" s="116">
        <v>201312</v>
      </c>
      <c r="C40" s="116">
        <v>2</v>
      </c>
      <c r="D40" s="116" t="s">
        <v>16</v>
      </c>
      <c r="E40" s="116">
        <v>0.1094155265</v>
      </c>
      <c r="F40" s="116">
        <v>0.13401867889999999</v>
      </c>
      <c r="G40" s="116">
        <v>0.14817829299999999</v>
      </c>
      <c r="H40" s="116">
        <v>0.15871308719999999</v>
      </c>
      <c r="I40" s="116">
        <v>0.15694336179999999</v>
      </c>
      <c r="J40" s="116">
        <v>0.17408506339999999</v>
      </c>
      <c r="K40" s="116">
        <v>0.21839803329999999</v>
      </c>
      <c r="L40" s="117">
        <v>1288255600000</v>
      </c>
      <c r="M40" s="117">
        <v>8066321400000</v>
      </c>
      <c r="N40" s="116">
        <v>0.14695207690000001</v>
      </c>
      <c r="O40" s="116">
        <v>0.14844707400000001</v>
      </c>
      <c r="P40" s="116">
        <v>55</v>
      </c>
      <c r="Q40" s="5"/>
      <c r="R40" s="5"/>
      <c r="S40" s="6"/>
      <c r="T40" s="6"/>
      <c r="U40" s="5"/>
      <c r="V40" s="5" t="str">
        <f t="shared" si="1"/>
        <v>Total capital ratio18</v>
      </c>
      <c r="W40" s="120">
        <v>201503</v>
      </c>
      <c r="X40" s="120">
        <v>2</v>
      </c>
      <c r="Y40" s="120" t="s">
        <v>16</v>
      </c>
      <c r="Z40" s="121">
        <v>6</v>
      </c>
      <c r="AA40" s="120">
        <v>0.13113162380000001</v>
      </c>
      <c r="AB40" s="120">
        <v>18</v>
      </c>
      <c r="AC40" s="5"/>
      <c r="AD40" s="6"/>
      <c r="AE40" s="5"/>
      <c r="AF40" s="5"/>
      <c r="AG40" s="5"/>
      <c r="AH40" s="5"/>
      <c r="AI40" s="5"/>
      <c r="AJ40" s="5"/>
      <c r="AK40" s="5"/>
      <c r="AL40" s="5"/>
      <c r="AM40" s="5"/>
      <c r="AN40" s="5"/>
      <c r="AO40" s="5"/>
      <c r="AP40" s="5"/>
      <c r="AQ40" s="5"/>
      <c r="AR40" s="5"/>
      <c r="AS40" s="5"/>
      <c r="AT40" s="5"/>
      <c r="AU40" s="5"/>
      <c r="AV40" s="5"/>
      <c r="AW40" s="5"/>
      <c r="AX40" s="5"/>
      <c r="AY40" s="5"/>
      <c r="AZ40" s="5"/>
      <c r="BA40" s="5"/>
      <c r="BB40" s="5"/>
      <c r="BC40" s="118"/>
      <c r="BD40" s="118"/>
      <c r="BE40" s="118"/>
      <c r="BF40" s="5"/>
      <c r="BG40" s="5"/>
    </row>
    <row r="41" spans="1:59" x14ac:dyDescent="0.25">
      <c r="A41" s="5" t="str">
        <f t="shared" si="0"/>
        <v>Total capital ratio201403</v>
      </c>
      <c r="B41" s="116">
        <v>201403</v>
      </c>
      <c r="C41" s="116">
        <v>2</v>
      </c>
      <c r="D41" s="116" t="s">
        <v>16</v>
      </c>
      <c r="E41" s="116">
        <v>0.10784461820000001</v>
      </c>
      <c r="F41" s="116">
        <v>0.13780449359999999</v>
      </c>
      <c r="G41" s="116">
        <v>0.152754</v>
      </c>
      <c r="H41" s="116">
        <v>0.15794534609999999</v>
      </c>
      <c r="I41" s="116">
        <v>0.15131751199999999</v>
      </c>
      <c r="J41" s="116">
        <v>0.18150278210000001</v>
      </c>
      <c r="K41" s="116">
        <v>0.22668010769999999</v>
      </c>
      <c r="L41" s="117">
        <v>1280831300000</v>
      </c>
      <c r="M41" s="117">
        <v>8611180400000</v>
      </c>
      <c r="N41" s="116">
        <v>0.1461986431</v>
      </c>
      <c r="O41" s="116">
        <v>0.15582435980000001</v>
      </c>
      <c r="P41" s="116">
        <v>55</v>
      </c>
      <c r="Q41" s="5"/>
      <c r="R41" s="5"/>
      <c r="S41" s="6"/>
      <c r="T41" s="6"/>
      <c r="U41" s="5"/>
      <c r="V41" s="5" t="str">
        <f t="shared" si="1"/>
        <v>Total capital ratio19</v>
      </c>
      <c r="W41" s="120">
        <v>201503</v>
      </c>
      <c r="X41" s="120">
        <v>2</v>
      </c>
      <c r="Y41" s="120" t="s">
        <v>16</v>
      </c>
      <c r="Z41" s="121" t="s">
        <v>32</v>
      </c>
      <c r="AA41" s="120">
        <v>0.12790813849999999</v>
      </c>
      <c r="AB41" s="120">
        <v>19</v>
      </c>
      <c r="AC41" s="5"/>
      <c r="AD41" s="6"/>
      <c r="AE41" s="5"/>
      <c r="AF41" s="5"/>
      <c r="AG41" s="5"/>
      <c r="AH41" s="5"/>
      <c r="AI41" s="5"/>
      <c r="AJ41" s="5"/>
      <c r="AK41" s="5"/>
      <c r="AL41" s="5"/>
      <c r="AM41" s="5"/>
      <c r="AN41" s="5"/>
      <c r="AO41" s="5"/>
      <c r="AP41" s="5"/>
      <c r="AQ41" s="5"/>
      <c r="AR41" s="5"/>
      <c r="AS41" s="5"/>
      <c r="AT41" s="5"/>
      <c r="AU41" s="5"/>
      <c r="AV41" s="5"/>
      <c r="AW41" s="5"/>
      <c r="AX41" s="5"/>
      <c r="AY41" s="5"/>
      <c r="AZ41" s="5"/>
      <c r="BA41" s="5"/>
      <c r="BB41" s="5"/>
      <c r="BC41" s="118"/>
      <c r="BD41" s="118"/>
      <c r="BE41" s="118"/>
      <c r="BF41" s="5"/>
      <c r="BG41" s="5"/>
    </row>
    <row r="42" spans="1:59" x14ac:dyDescent="0.25">
      <c r="A42" s="5" t="str">
        <f t="shared" si="0"/>
        <v>Total capital ratio201406</v>
      </c>
      <c r="B42" s="116">
        <v>201406</v>
      </c>
      <c r="C42" s="116">
        <v>2</v>
      </c>
      <c r="D42" s="116" t="s">
        <v>16</v>
      </c>
      <c r="E42" s="116">
        <v>0.11714612620000001</v>
      </c>
      <c r="F42" s="116">
        <v>0.14653031259999999</v>
      </c>
      <c r="G42" s="116">
        <v>0.15991556700000001</v>
      </c>
      <c r="H42" s="116">
        <v>0.16451615689999999</v>
      </c>
      <c r="I42" s="116">
        <v>0.1573523097</v>
      </c>
      <c r="J42" s="116">
        <v>0.17594098189999999</v>
      </c>
      <c r="K42" s="116">
        <v>0.24620638280000001</v>
      </c>
      <c r="L42" s="117">
        <v>1331540000000</v>
      </c>
      <c r="M42" s="117">
        <v>8614109800000</v>
      </c>
      <c r="N42" s="116">
        <v>0.15203727219999999</v>
      </c>
      <c r="O42" s="116">
        <v>0.16313895079999999</v>
      </c>
      <c r="P42" s="116">
        <v>55</v>
      </c>
      <c r="Q42" s="5"/>
      <c r="R42" s="5"/>
      <c r="S42" s="6"/>
      <c r="T42" s="6"/>
      <c r="U42" s="5"/>
      <c r="V42" s="5" t="str">
        <f t="shared" si="1"/>
        <v>Total capital ratio20</v>
      </c>
      <c r="W42" s="120">
        <v>201503</v>
      </c>
      <c r="X42" s="120">
        <v>2</v>
      </c>
      <c r="Y42" s="120" t="s">
        <v>16</v>
      </c>
      <c r="Z42" s="121">
        <v>9</v>
      </c>
      <c r="AA42" s="120">
        <v>0.1239079267</v>
      </c>
      <c r="AB42" s="120">
        <v>20</v>
      </c>
      <c r="AC42" s="5"/>
      <c r="AD42" s="6"/>
      <c r="AE42" s="5"/>
      <c r="AF42" s="5"/>
      <c r="AG42" s="5"/>
      <c r="AH42" s="5"/>
      <c r="AI42" s="5"/>
      <c r="AJ42" s="5"/>
      <c r="AK42" s="5"/>
      <c r="AL42" s="5"/>
      <c r="AM42" s="5"/>
      <c r="AN42" s="5"/>
      <c r="AO42" s="5"/>
      <c r="AP42" s="5"/>
      <c r="AQ42" s="5"/>
      <c r="AR42" s="5"/>
      <c r="AS42" s="5"/>
      <c r="AT42" s="5"/>
      <c r="AU42" s="5"/>
      <c r="AV42" s="5"/>
      <c r="AW42" s="5"/>
      <c r="AX42" s="5"/>
      <c r="AY42" s="5"/>
      <c r="AZ42" s="5"/>
      <c r="BA42" s="5"/>
      <c r="BB42" s="5"/>
      <c r="BC42" s="118"/>
      <c r="BD42" s="118"/>
      <c r="BE42" s="118"/>
      <c r="BF42" s="5"/>
      <c r="BG42" s="5"/>
    </row>
    <row r="43" spans="1:59" x14ac:dyDescent="0.25">
      <c r="A43" s="5" t="str">
        <f t="shared" si="0"/>
        <v>Total capital ratio201409</v>
      </c>
      <c r="B43" s="116">
        <v>201409</v>
      </c>
      <c r="C43" s="116">
        <v>2</v>
      </c>
      <c r="D43" s="116" t="s">
        <v>16</v>
      </c>
      <c r="E43" s="116">
        <v>0.12284408030000001</v>
      </c>
      <c r="F43" s="116">
        <v>0.14760388739999999</v>
      </c>
      <c r="G43" s="116">
        <v>0.1630632256</v>
      </c>
      <c r="H43" s="116">
        <v>0.16691496580000001</v>
      </c>
      <c r="I43" s="116">
        <v>0.1606811088</v>
      </c>
      <c r="J43" s="116">
        <v>0.17828640270000001</v>
      </c>
      <c r="K43" s="116">
        <v>0.24895067630000001</v>
      </c>
      <c r="L43" s="117">
        <v>1374407300000</v>
      </c>
      <c r="M43" s="117">
        <v>8711697000000</v>
      </c>
      <c r="N43" s="116">
        <v>0.15845535159999999</v>
      </c>
      <c r="O43" s="116">
        <v>0.16359378399999999</v>
      </c>
      <c r="P43" s="116">
        <v>55</v>
      </c>
      <c r="Q43" s="5"/>
      <c r="R43" s="5"/>
      <c r="S43" s="6"/>
      <c r="T43" s="6"/>
      <c r="U43" s="5"/>
      <c r="V43" s="5" t="str">
        <f t="shared" si="1"/>
        <v>Total capital ratio99</v>
      </c>
      <c r="W43" s="120">
        <v>201503</v>
      </c>
      <c r="X43" s="120">
        <v>2</v>
      </c>
      <c r="Y43" s="120" t="s">
        <v>16</v>
      </c>
      <c r="Z43" s="121" t="s">
        <v>40</v>
      </c>
      <c r="AA43" s="120">
        <v>0.156439579</v>
      </c>
      <c r="AB43" s="120">
        <v>99</v>
      </c>
      <c r="AC43" s="5"/>
      <c r="AD43" s="6"/>
      <c r="AE43" s="5"/>
      <c r="AF43" s="5"/>
      <c r="AG43" s="5"/>
      <c r="AH43" s="5"/>
      <c r="AI43" s="7"/>
      <c r="AJ43" s="8"/>
      <c r="AK43" s="5"/>
      <c r="AL43" s="5"/>
      <c r="AM43" s="5"/>
      <c r="AN43" s="5"/>
      <c r="AO43" s="5"/>
      <c r="AP43" s="5"/>
      <c r="AQ43" s="5"/>
      <c r="AR43" s="5"/>
      <c r="AS43" s="5"/>
      <c r="AT43" s="5"/>
      <c r="AU43" s="5"/>
      <c r="AV43" s="5"/>
      <c r="AW43" s="5"/>
      <c r="AX43" s="5"/>
      <c r="AY43" s="5"/>
      <c r="AZ43" s="5"/>
      <c r="BA43" s="5"/>
      <c r="BB43" s="5"/>
      <c r="BC43" s="118"/>
      <c r="BD43" s="118"/>
      <c r="BE43" s="118"/>
      <c r="BF43" s="5"/>
      <c r="BG43" s="5"/>
    </row>
    <row r="44" spans="1:59" x14ac:dyDescent="0.25">
      <c r="A44" s="5" t="str">
        <f t="shared" si="0"/>
        <v>Total capital ratio201412</v>
      </c>
      <c r="B44" s="116">
        <v>201412</v>
      </c>
      <c r="C44" s="116">
        <v>2</v>
      </c>
      <c r="D44" s="116" t="s">
        <v>16</v>
      </c>
      <c r="E44" s="116">
        <v>0.1249168702</v>
      </c>
      <c r="F44" s="116">
        <v>0.1447015499</v>
      </c>
      <c r="G44" s="116">
        <v>0.16118804249999999</v>
      </c>
      <c r="H44" s="116">
        <v>0.1662713304</v>
      </c>
      <c r="I44" s="116">
        <v>0.16086494330000001</v>
      </c>
      <c r="J44" s="116">
        <v>0.181404698</v>
      </c>
      <c r="K44" s="116">
        <v>0.25491153640000003</v>
      </c>
      <c r="L44" s="117">
        <v>1359083400000</v>
      </c>
      <c r="M44" s="117">
        <v>8635580600000</v>
      </c>
      <c r="N44" s="116">
        <v>0.15643874790000001</v>
      </c>
      <c r="O44" s="116">
        <v>0.16363294519999999</v>
      </c>
      <c r="P44" s="116">
        <v>55</v>
      </c>
      <c r="Q44" s="5"/>
      <c r="R44" s="5"/>
      <c r="S44" s="6"/>
      <c r="T44" s="6"/>
      <c r="U44" s="5"/>
      <c r="V44" s="5" t="str">
        <f t="shared" si="1"/>
        <v>CET1 ratio (was T1 excluding hybrids until Q4 2013)1</v>
      </c>
      <c r="W44" s="120">
        <v>201503</v>
      </c>
      <c r="X44" s="120">
        <v>3</v>
      </c>
      <c r="Y44" s="120" t="s">
        <v>186</v>
      </c>
      <c r="Z44" s="121" t="s">
        <v>34</v>
      </c>
      <c r="AA44" s="120">
        <v>0.1853088819</v>
      </c>
      <c r="AB44" s="120">
        <v>1</v>
      </c>
      <c r="AC44" s="5"/>
      <c r="AD44" s="6"/>
      <c r="AE44" s="5"/>
      <c r="AF44" s="5"/>
      <c r="AG44" s="5"/>
      <c r="AH44" s="5"/>
      <c r="AI44" s="7"/>
      <c r="AJ44" s="8"/>
      <c r="AK44" s="5"/>
      <c r="AL44" s="5"/>
      <c r="AM44" s="5"/>
      <c r="AN44" s="5"/>
      <c r="AO44" s="5"/>
      <c r="AP44" s="5"/>
      <c r="AQ44" s="5"/>
      <c r="AR44" s="5"/>
      <c r="AS44" s="5"/>
      <c r="AT44" s="5"/>
      <c r="AU44" s="5"/>
      <c r="AV44" s="5"/>
      <c r="AW44" s="5"/>
      <c r="AX44" s="5"/>
      <c r="AY44" s="5"/>
      <c r="AZ44" s="5"/>
      <c r="BA44" s="5"/>
      <c r="BB44" s="5"/>
      <c r="BC44" s="118"/>
      <c r="BD44" s="118"/>
      <c r="BE44" s="118"/>
      <c r="BF44" s="5"/>
      <c r="BG44" s="5"/>
    </row>
    <row r="45" spans="1:59" x14ac:dyDescent="0.25">
      <c r="A45" s="5" t="str">
        <f t="shared" si="0"/>
        <v>Total capital ratio201503</v>
      </c>
      <c r="B45" s="116">
        <v>201503</v>
      </c>
      <c r="C45" s="116">
        <v>2</v>
      </c>
      <c r="D45" s="116" t="s">
        <v>16</v>
      </c>
      <c r="E45" s="116">
        <v>0.1217155771</v>
      </c>
      <c r="F45" s="116">
        <v>0.1399887497</v>
      </c>
      <c r="G45" s="116">
        <v>0.156439579</v>
      </c>
      <c r="H45" s="116">
        <v>0.1643107868</v>
      </c>
      <c r="I45" s="116">
        <v>0.1594623912</v>
      </c>
      <c r="J45" s="116">
        <v>0.1776581153</v>
      </c>
      <c r="K45" s="116">
        <v>0.26173052879999997</v>
      </c>
      <c r="L45" s="117">
        <v>1427301900000</v>
      </c>
      <c r="M45" s="117">
        <v>9096086900000</v>
      </c>
      <c r="N45" s="116">
        <v>0.156773989</v>
      </c>
      <c r="O45" s="116">
        <v>0.1553656118</v>
      </c>
      <c r="P45" s="116">
        <v>54</v>
      </c>
      <c r="Q45" s="5"/>
      <c r="R45" s="5"/>
      <c r="S45" s="6"/>
      <c r="T45" s="6"/>
      <c r="U45" s="5"/>
      <c r="V45" s="5" t="str">
        <f t="shared" si="1"/>
        <v>CET1 ratio (was T1 excluding hybrids until Q4 2013)2</v>
      </c>
      <c r="W45" s="120">
        <v>201503</v>
      </c>
      <c r="X45" s="120">
        <v>3</v>
      </c>
      <c r="Y45" s="120" t="s">
        <v>186</v>
      </c>
      <c r="Z45" s="121">
        <v>4</v>
      </c>
      <c r="AA45" s="120">
        <v>0.1671436395</v>
      </c>
      <c r="AB45" s="120">
        <v>2</v>
      </c>
      <c r="AC45" s="5"/>
      <c r="AD45" s="6"/>
      <c r="AE45" s="5"/>
      <c r="AF45" s="5"/>
      <c r="AG45" s="5"/>
      <c r="AH45" s="5"/>
      <c r="AI45" s="7"/>
      <c r="AJ45" s="8"/>
      <c r="AK45" s="5"/>
      <c r="AL45" s="5"/>
      <c r="AM45" s="5"/>
      <c r="AN45" s="5"/>
      <c r="AO45" s="5"/>
      <c r="AP45" s="5"/>
      <c r="AQ45" s="5"/>
      <c r="AR45" s="5"/>
      <c r="AS45" s="5"/>
      <c r="AT45" s="5"/>
      <c r="AU45" s="5"/>
      <c r="AV45" s="5"/>
      <c r="AW45" s="5"/>
      <c r="AX45" s="5"/>
      <c r="AY45" s="5"/>
      <c r="AZ45" s="5"/>
      <c r="BA45" s="5"/>
      <c r="BB45" s="5"/>
      <c r="BC45" s="118"/>
      <c r="BD45" s="118"/>
      <c r="BE45" s="118"/>
      <c r="BF45" s="5"/>
    </row>
    <row r="46" spans="1:59" x14ac:dyDescent="0.25">
      <c r="A46" s="5" t="str">
        <f t="shared" si="0"/>
        <v>CET1 ratio (was T1 excluding hybrids until Q4 2013)200912</v>
      </c>
      <c r="B46" s="116">
        <v>200912</v>
      </c>
      <c r="C46" s="116">
        <v>3</v>
      </c>
      <c r="D46" s="116" t="s">
        <v>186</v>
      </c>
      <c r="E46" s="116">
        <v>5.8387026699999997E-2</v>
      </c>
      <c r="F46" s="116">
        <v>7.1403312999999996E-2</v>
      </c>
      <c r="G46" s="116">
        <v>8.6058393100000005E-2</v>
      </c>
      <c r="H46" s="116">
        <v>8.9713925700000002E-2</v>
      </c>
      <c r="I46" s="116">
        <v>8.9513875300000004E-2</v>
      </c>
      <c r="J46" s="116">
        <v>0.10704928480000001</v>
      </c>
      <c r="K46" s="116">
        <v>0.13337870160000001</v>
      </c>
      <c r="L46" s="117">
        <v>808556564594</v>
      </c>
      <c r="M46" s="117">
        <v>9058972800000</v>
      </c>
      <c r="N46" s="116">
        <v>9.4580945299999997E-2</v>
      </c>
      <c r="O46" s="116">
        <v>7.6773934899999993E-2</v>
      </c>
      <c r="P46" s="116">
        <v>49</v>
      </c>
      <c r="Q46" s="5"/>
      <c r="R46" s="5"/>
      <c r="S46" s="6"/>
      <c r="T46" s="6"/>
      <c r="U46" s="5"/>
      <c r="V46" s="5" t="str">
        <f t="shared" si="1"/>
        <v>CET1 ratio (was T1 excluding hybrids until Q4 2013)3</v>
      </c>
      <c r="W46" s="120">
        <v>201503</v>
      </c>
      <c r="X46" s="120">
        <v>3</v>
      </c>
      <c r="Y46" s="120" t="s">
        <v>186</v>
      </c>
      <c r="Z46" s="121">
        <v>3</v>
      </c>
      <c r="AA46" s="120">
        <v>0.15707295590000001</v>
      </c>
      <c r="AB46" s="120">
        <v>3</v>
      </c>
      <c r="AC46" s="5"/>
      <c r="AD46" s="6"/>
      <c r="AE46" s="5"/>
      <c r="AF46" s="5"/>
      <c r="AG46" s="5"/>
      <c r="AH46" s="5"/>
      <c r="AI46" s="7"/>
      <c r="AJ46" s="8"/>
      <c r="AK46" s="5"/>
      <c r="AL46" s="5"/>
      <c r="AM46" s="5"/>
      <c r="AN46" s="5"/>
      <c r="AO46" s="5"/>
      <c r="AP46" s="5"/>
      <c r="AQ46" s="5"/>
      <c r="AR46" s="5"/>
      <c r="AS46" s="5"/>
      <c r="AT46" s="5"/>
      <c r="AU46" s="5"/>
      <c r="AV46" s="5"/>
      <c r="AW46" s="5"/>
      <c r="AX46" s="5"/>
      <c r="AY46" s="5"/>
      <c r="AZ46" s="5"/>
      <c r="BA46" s="5"/>
      <c r="BB46" s="5"/>
      <c r="BC46" s="5"/>
      <c r="BD46" s="5"/>
      <c r="BE46" s="5"/>
      <c r="BF46" s="5"/>
    </row>
    <row r="47" spans="1:59" x14ac:dyDescent="0.25">
      <c r="A47" s="5" t="str">
        <f t="shared" si="0"/>
        <v>CET1 ratio (was T1 excluding hybrids until Q4 2013)201003</v>
      </c>
      <c r="B47" s="116">
        <v>201003</v>
      </c>
      <c r="C47" s="116">
        <v>3</v>
      </c>
      <c r="D47" s="116" t="s">
        <v>186</v>
      </c>
      <c r="E47" s="116">
        <v>6.3214577100000002E-2</v>
      </c>
      <c r="F47" s="116">
        <v>7.3341878200000002E-2</v>
      </c>
      <c r="G47" s="116">
        <v>8.45549206E-2</v>
      </c>
      <c r="H47" s="116">
        <v>9.2035997300000005E-2</v>
      </c>
      <c r="I47" s="116">
        <v>9.0286693700000004E-2</v>
      </c>
      <c r="J47" s="116">
        <v>0.1077065125</v>
      </c>
      <c r="K47" s="116">
        <v>0.13986253509999999</v>
      </c>
      <c r="L47" s="117">
        <v>858765957215</v>
      </c>
      <c r="M47" s="117">
        <v>9548040100000</v>
      </c>
      <c r="N47" s="116">
        <v>9.5923807299999997E-2</v>
      </c>
      <c r="O47" s="116">
        <v>7.9205955800000005E-2</v>
      </c>
      <c r="P47" s="116">
        <v>49</v>
      </c>
      <c r="Q47" s="5"/>
      <c r="R47" s="5"/>
      <c r="S47" s="6"/>
      <c r="T47" s="6"/>
      <c r="U47" s="5"/>
      <c r="V47" s="5" t="str">
        <f t="shared" si="1"/>
        <v>CET1 ratio (was T1 excluding hybrids until Q4 2013)4</v>
      </c>
      <c r="W47" s="120">
        <v>201503</v>
      </c>
      <c r="X47" s="120">
        <v>3</v>
      </c>
      <c r="Y47" s="120" t="s">
        <v>186</v>
      </c>
      <c r="Z47" s="121">
        <v>1</v>
      </c>
      <c r="AA47" s="120">
        <v>0.14547010699999999</v>
      </c>
      <c r="AB47" s="120">
        <v>4</v>
      </c>
      <c r="AC47" s="5"/>
      <c r="AD47" s="6"/>
      <c r="AE47" s="5"/>
      <c r="AF47" s="5"/>
      <c r="AG47" s="5"/>
      <c r="AH47" s="5"/>
      <c r="AI47" s="7"/>
      <c r="AJ47" s="8"/>
      <c r="AK47" s="5"/>
      <c r="AL47" s="5"/>
      <c r="AM47" s="5"/>
      <c r="AN47" s="5"/>
      <c r="AO47" s="5"/>
      <c r="AP47" s="5"/>
      <c r="AQ47" s="5"/>
      <c r="AR47" s="5"/>
      <c r="AS47" s="5"/>
      <c r="AT47" s="5"/>
      <c r="AU47" s="5"/>
      <c r="AV47" s="5"/>
      <c r="AW47" s="5"/>
      <c r="AX47" s="5"/>
      <c r="AY47" s="5"/>
      <c r="AZ47" s="5"/>
      <c r="BA47" s="5"/>
      <c r="BB47" s="5"/>
      <c r="BC47" s="5"/>
      <c r="BD47" s="5"/>
      <c r="BE47" s="5"/>
      <c r="BF47" s="5"/>
    </row>
    <row r="48" spans="1:59" x14ac:dyDescent="0.25">
      <c r="A48" s="5" t="str">
        <f t="shared" si="0"/>
        <v>CET1 ratio (was T1 excluding hybrids until Q4 2013)201006</v>
      </c>
      <c r="B48" s="116">
        <v>201006</v>
      </c>
      <c r="C48" s="116">
        <v>3</v>
      </c>
      <c r="D48" s="116" t="s">
        <v>186</v>
      </c>
      <c r="E48" s="116">
        <v>6.0869118E-2</v>
      </c>
      <c r="F48" s="116">
        <v>7.2096305700000002E-2</v>
      </c>
      <c r="G48" s="116">
        <v>8.6368065499999994E-2</v>
      </c>
      <c r="H48" s="116">
        <v>9.0606422000000006E-2</v>
      </c>
      <c r="I48" s="116">
        <v>9.2043327300000005E-2</v>
      </c>
      <c r="J48" s="116">
        <v>0.1059700123</v>
      </c>
      <c r="K48" s="116">
        <v>0.1244605563</v>
      </c>
      <c r="L48" s="117">
        <v>883658625816</v>
      </c>
      <c r="M48" s="117">
        <v>9605831900000</v>
      </c>
      <c r="N48" s="116">
        <v>0.1003163457</v>
      </c>
      <c r="O48" s="116">
        <v>8.0418499300000001E-2</v>
      </c>
      <c r="P48" s="116">
        <v>50</v>
      </c>
      <c r="Q48" s="5"/>
      <c r="R48" s="5"/>
      <c r="S48" s="6"/>
      <c r="T48" s="6"/>
      <c r="U48" s="5"/>
      <c r="V48" s="5" t="str">
        <f t="shared" si="1"/>
        <v>CET1 ratio (was T1 excluding hybrids until Q4 2013)5</v>
      </c>
      <c r="W48" s="120">
        <v>201503</v>
      </c>
      <c r="X48" s="120">
        <v>3</v>
      </c>
      <c r="Y48" s="120" t="s">
        <v>186</v>
      </c>
      <c r="Z48" s="121">
        <v>2</v>
      </c>
      <c r="AA48" s="120">
        <v>0.14270431680000001</v>
      </c>
      <c r="AB48" s="120">
        <v>5</v>
      </c>
      <c r="AC48" s="5"/>
      <c r="AD48" s="6"/>
      <c r="AE48" s="5"/>
      <c r="AF48" s="5"/>
      <c r="AG48" s="5"/>
      <c r="AH48" s="5"/>
      <c r="AI48" s="7"/>
      <c r="AJ48" s="8"/>
      <c r="AK48" s="5"/>
      <c r="AL48" s="5"/>
      <c r="AM48" s="5"/>
      <c r="AN48" s="5"/>
      <c r="AO48" s="5"/>
      <c r="AP48" s="5"/>
      <c r="AQ48" s="5"/>
      <c r="AR48" s="5"/>
      <c r="AS48" s="5"/>
      <c r="AT48" s="5"/>
      <c r="AU48" s="5"/>
      <c r="AV48" s="5"/>
      <c r="AW48" s="5"/>
      <c r="AX48" s="5"/>
      <c r="AY48" s="5"/>
      <c r="AZ48" s="5"/>
      <c r="BA48" s="5"/>
      <c r="BB48" s="5"/>
      <c r="BC48" s="5"/>
      <c r="BD48" s="5"/>
      <c r="BE48" s="5"/>
      <c r="BF48" s="5"/>
    </row>
    <row r="49" spans="1:58" x14ac:dyDescent="0.25">
      <c r="A49" s="5" t="str">
        <f t="shared" si="0"/>
        <v>CET1 ratio (was T1 excluding hybrids until Q4 2013)201009</v>
      </c>
      <c r="B49" s="116">
        <v>201009</v>
      </c>
      <c r="C49" s="116">
        <v>3</v>
      </c>
      <c r="D49" s="116" t="s">
        <v>186</v>
      </c>
      <c r="E49" s="116">
        <v>5.8585232199999997E-2</v>
      </c>
      <c r="F49" s="116">
        <v>7.3926678600000004E-2</v>
      </c>
      <c r="G49" s="116">
        <v>9.2727426799999998E-2</v>
      </c>
      <c r="H49" s="116">
        <v>9.2507406599999994E-2</v>
      </c>
      <c r="I49" s="116">
        <v>9.3371505499999993E-2</v>
      </c>
      <c r="J49" s="116">
        <v>0.1108475255</v>
      </c>
      <c r="K49" s="116">
        <v>0.12422389239999999</v>
      </c>
      <c r="L49" s="117">
        <v>859941888449</v>
      </c>
      <c r="M49" s="117">
        <v>9271452200000</v>
      </c>
      <c r="N49" s="116">
        <v>0.1004245619</v>
      </c>
      <c r="O49" s="116">
        <v>8.5415813800000004E-2</v>
      </c>
      <c r="P49" s="116">
        <v>51</v>
      </c>
      <c r="Q49" s="5"/>
      <c r="R49" s="5"/>
      <c r="S49" s="6"/>
      <c r="T49" s="6"/>
      <c r="U49" s="5"/>
      <c r="V49" s="5" t="str">
        <f t="shared" si="1"/>
        <v>CET1 ratio (was T1 excluding hybrids until Q4 2013)6</v>
      </c>
      <c r="W49" s="120">
        <v>201503</v>
      </c>
      <c r="X49" s="120">
        <v>3</v>
      </c>
      <c r="Y49" s="120" t="s">
        <v>186</v>
      </c>
      <c r="Z49" s="121">
        <v>5</v>
      </c>
      <c r="AA49" s="120">
        <v>0.14079712150000001</v>
      </c>
      <c r="AB49" s="120">
        <v>6</v>
      </c>
      <c r="AC49" s="5"/>
      <c r="AD49" s="6"/>
      <c r="AE49" s="5"/>
      <c r="AF49" s="5"/>
      <c r="AG49" s="5"/>
      <c r="AH49" s="5"/>
      <c r="AI49" s="7"/>
      <c r="AJ49" s="8"/>
      <c r="AK49" s="5"/>
      <c r="AL49" s="5"/>
      <c r="AM49" s="5"/>
      <c r="AN49" s="5"/>
      <c r="AO49" s="5"/>
      <c r="AP49" s="5"/>
      <c r="AQ49" s="5"/>
      <c r="AR49" s="5"/>
      <c r="AS49" s="5"/>
      <c r="AT49" s="5"/>
      <c r="AU49" s="5"/>
      <c r="AV49" s="5"/>
      <c r="AW49" s="5"/>
      <c r="AX49" s="5"/>
      <c r="AY49" s="5"/>
      <c r="AZ49" s="5"/>
      <c r="BA49" s="5"/>
      <c r="BB49" s="5"/>
      <c r="BC49" s="5"/>
      <c r="BD49" s="5"/>
      <c r="BE49" s="5"/>
      <c r="BF49" s="5"/>
    </row>
    <row r="50" spans="1:58" x14ac:dyDescent="0.25">
      <c r="A50" s="5" t="str">
        <f t="shared" si="0"/>
        <v>CET1 ratio (was T1 excluding hybrids until Q4 2013)201012</v>
      </c>
      <c r="B50" s="116">
        <v>201012</v>
      </c>
      <c r="C50" s="116">
        <v>3</v>
      </c>
      <c r="D50" s="116" t="s">
        <v>186</v>
      </c>
      <c r="E50" s="116">
        <v>5.1995164500000003E-2</v>
      </c>
      <c r="F50" s="116">
        <v>7.7031475599999996E-2</v>
      </c>
      <c r="G50" s="116">
        <v>8.5050014899999998E-2</v>
      </c>
      <c r="H50" s="116">
        <v>9.2009267300000003E-2</v>
      </c>
      <c r="I50" s="116">
        <v>8.9905681099999996E-2</v>
      </c>
      <c r="J50" s="116">
        <v>0.1038157245</v>
      </c>
      <c r="K50" s="116">
        <v>0.13642412979999999</v>
      </c>
      <c r="L50" s="117">
        <v>831288394736</v>
      </c>
      <c r="M50" s="117">
        <v>9179947200000</v>
      </c>
      <c r="N50" s="116">
        <v>8.93780832E-2</v>
      </c>
      <c r="O50" s="116">
        <v>8.2748960799999993E-2</v>
      </c>
      <c r="P50" s="116">
        <v>51</v>
      </c>
      <c r="Q50" s="5"/>
      <c r="R50" s="5"/>
      <c r="S50" s="6"/>
      <c r="T50" s="6"/>
      <c r="U50" s="5"/>
      <c r="V50" s="5" t="str">
        <f t="shared" si="1"/>
        <v>CET1 ratio (was T1 excluding hybrids until Q4 2013)7</v>
      </c>
      <c r="W50" s="120">
        <v>201503</v>
      </c>
      <c r="X50" s="120">
        <v>3</v>
      </c>
      <c r="Y50" s="120" t="s">
        <v>186</v>
      </c>
      <c r="Z50" s="121">
        <v>7</v>
      </c>
      <c r="AA50" s="120">
        <v>0.1399855981</v>
      </c>
      <c r="AB50" s="120">
        <v>7</v>
      </c>
      <c r="AC50" s="5"/>
      <c r="AD50" s="6"/>
      <c r="AE50" s="5"/>
      <c r="AF50" s="5"/>
      <c r="AG50" s="5"/>
      <c r="AH50" s="5"/>
      <c r="AI50" s="7"/>
      <c r="AJ50" s="8"/>
      <c r="AK50" s="5"/>
      <c r="AL50" s="5"/>
      <c r="AM50" s="5"/>
      <c r="AN50" s="5"/>
      <c r="AO50" s="5"/>
      <c r="AP50" s="5"/>
      <c r="AQ50" s="5"/>
      <c r="AR50" s="5"/>
      <c r="AS50" s="5"/>
      <c r="AT50" s="5"/>
      <c r="AU50" s="5"/>
      <c r="AV50" s="5"/>
      <c r="AW50" s="5"/>
      <c r="AX50" s="5"/>
      <c r="AY50" s="5"/>
      <c r="AZ50" s="5"/>
      <c r="BA50" s="5"/>
      <c r="BB50" s="5"/>
      <c r="BC50" s="5"/>
      <c r="BD50" s="5"/>
      <c r="BE50" s="5"/>
      <c r="BF50" s="5"/>
    </row>
    <row r="51" spans="1:58" x14ac:dyDescent="0.25">
      <c r="A51" s="5" t="str">
        <f t="shared" si="0"/>
        <v>CET1 ratio (was T1 excluding hybrids until Q4 2013)201103</v>
      </c>
      <c r="B51" s="116">
        <v>201103</v>
      </c>
      <c r="C51" s="116">
        <v>3</v>
      </c>
      <c r="D51" s="116" t="s">
        <v>186</v>
      </c>
      <c r="E51" s="116">
        <v>5.9233606500000001E-2</v>
      </c>
      <c r="F51" s="116">
        <v>8.1618936399999995E-2</v>
      </c>
      <c r="G51" s="116">
        <v>9.0452761000000007E-2</v>
      </c>
      <c r="H51" s="116">
        <v>9.7133702099999997E-2</v>
      </c>
      <c r="I51" s="116">
        <v>9.3067360099999996E-2</v>
      </c>
      <c r="J51" s="116">
        <v>0.1089266882</v>
      </c>
      <c r="K51" s="116">
        <v>0.14648235449999999</v>
      </c>
      <c r="L51" s="117">
        <v>838994832929</v>
      </c>
      <c r="M51" s="117">
        <v>8954968400000</v>
      </c>
      <c r="N51" s="116">
        <v>9.5681201300000004E-2</v>
      </c>
      <c r="O51" s="116">
        <v>8.9340862500000007E-2</v>
      </c>
      <c r="P51" s="116">
        <v>51</v>
      </c>
      <c r="Q51" s="5"/>
      <c r="R51" s="5"/>
      <c r="S51" s="6"/>
      <c r="T51" s="6"/>
      <c r="U51" s="5"/>
      <c r="V51" s="5" t="str">
        <f t="shared" si="1"/>
        <v>CET1 ratio (was T1 excluding hybrids until Q4 2013)8</v>
      </c>
      <c r="W51" s="120">
        <v>201503</v>
      </c>
      <c r="X51" s="120">
        <v>3</v>
      </c>
      <c r="Y51" s="120" t="s">
        <v>186</v>
      </c>
      <c r="Z51" s="121">
        <v>13</v>
      </c>
      <c r="AA51" s="120">
        <v>0.1386703504</v>
      </c>
      <c r="AB51" s="120">
        <v>8</v>
      </c>
      <c r="AC51" s="5"/>
      <c r="AD51" s="6"/>
      <c r="AE51" s="5"/>
      <c r="AF51" s="5"/>
      <c r="AG51" s="5"/>
      <c r="AH51" s="5"/>
      <c r="AI51" s="7"/>
      <c r="AJ51" s="8"/>
      <c r="AK51" s="5"/>
      <c r="AL51" s="5"/>
      <c r="AM51" s="5"/>
      <c r="AN51" s="5"/>
      <c r="AO51" s="5"/>
      <c r="AP51" s="5"/>
      <c r="AQ51" s="5"/>
      <c r="AR51" s="5"/>
      <c r="AS51" s="5"/>
      <c r="AT51" s="5"/>
      <c r="AU51" s="5"/>
      <c r="AV51" s="5"/>
      <c r="AW51" s="5"/>
      <c r="AX51" s="5"/>
      <c r="AY51" s="5"/>
      <c r="AZ51" s="5"/>
      <c r="BA51" s="5"/>
      <c r="BB51" s="5"/>
      <c r="BC51" s="5"/>
      <c r="BD51" s="5"/>
      <c r="BE51" s="5"/>
      <c r="BF51" s="5"/>
    </row>
    <row r="52" spans="1:58" x14ac:dyDescent="0.25">
      <c r="A52" s="5" t="str">
        <f t="shared" si="0"/>
        <v>CET1 ratio (was T1 excluding hybrids until Q4 2013)201106</v>
      </c>
      <c r="B52" s="116">
        <v>201106</v>
      </c>
      <c r="C52" s="116">
        <v>3</v>
      </c>
      <c r="D52" s="116" t="s">
        <v>186</v>
      </c>
      <c r="E52" s="116">
        <v>6.0177101099999998E-2</v>
      </c>
      <c r="F52" s="116">
        <v>7.8805795100000006E-2</v>
      </c>
      <c r="G52" s="116">
        <v>9.3474511400000002E-2</v>
      </c>
      <c r="H52" s="116">
        <v>9.6553465899999996E-2</v>
      </c>
      <c r="I52" s="116">
        <v>9.3129119799999993E-2</v>
      </c>
      <c r="J52" s="116">
        <v>0.1034549595</v>
      </c>
      <c r="K52" s="116">
        <v>0.1437444769</v>
      </c>
      <c r="L52" s="117">
        <v>841688937301</v>
      </c>
      <c r="M52" s="117">
        <v>8863577500000</v>
      </c>
      <c r="N52" s="116">
        <v>9.64836949E-2</v>
      </c>
      <c r="O52" s="116">
        <v>8.6702923400000007E-2</v>
      </c>
      <c r="P52" s="116">
        <v>56</v>
      </c>
      <c r="Q52" s="5"/>
      <c r="R52" s="5"/>
      <c r="S52" s="6"/>
      <c r="T52" s="6"/>
      <c r="U52" s="5"/>
      <c r="V52" s="5" t="str">
        <f t="shared" si="1"/>
        <v>CET1 ratio (was T1 excluding hybrids until Q4 2013)9</v>
      </c>
      <c r="W52" s="120">
        <v>201503</v>
      </c>
      <c r="X52" s="120">
        <v>3</v>
      </c>
      <c r="Y52" s="120" t="s">
        <v>186</v>
      </c>
      <c r="Z52" s="121">
        <v>12</v>
      </c>
      <c r="AA52" s="120">
        <v>0.13845150740000001</v>
      </c>
      <c r="AB52" s="120">
        <v>9</v>
      </c>
      <c r="AC52" s="5"/>
      <c r="AD52" s="6"/>
      <c r="AE52" s="5"/>
      <c r="AF52" s="5"/>
      <c r="AG52" s="5"/>
      <c r="AH52" s="5"/>
      <c r="AI52" s="7"/>
      <c r="AJ52" s="8"/>
      <c r="AK52" s="5"/>
      <c r="AL52" s="5"/>
      <c r="AM52" s="5"/>
      <c r="AN52" s="5"/>
      <c r="AO52" s="5"/>
      <c r="AP52" s="5"/>
      <c r="AQ52" s="5"/>
      <c r="AR52" s="5"/>
      <c r="AS52" s="5"/>
      <c r="AT52" s="5"/>
      <c r="AU52" s="5"/>
      <c r="AV52" s="5"/>
      <c r="AW52" s="5"/>
      <c r="AX52" s="5"/>
      <c r="AY52" s="5"/>
      <c r="AZ52" s="5"/>
      <c r="BA52" s="5"/>
      <c r="BB52" s="5"/>
      <c r="BC52" s="5"/>
      <c r="BD52" s="5"/>
      <c r="BE52" s="5"/>
      <c r="BF52" s="5"/>
    </row>
    <row r="53" spans="1:58" x14ac:dyDescent="0.25">
      <c r="A53" s="5" t="str">
        <f t="shared" si="0"/>
        <v>CET1 ratio (was T1 excluding hybrids until Q4 2013)201109</v>
      </c>
      <c r="B53" s="116">
        <v>201109</v>
      </c>
      <c r="C53" s="116">
        <v>3</v>
      </c>
      <c r="D53" s="116" t="s">
        <v>186</v>
      </c>
      <c r="E53" s="116">
        <v>6.0898796599999999E-2</v>
      </c>
      <c r="F53" s="116">
        <v>7.9693018599999998E-2</v>
      </c>
      <c r="G53" s="116">
        <v>9.3806124699999993E-2</v>
      </c>
      <c r="H53" s="116">
        <v>9.7419735100000002E-2</v>
      </c>
      <c r="I53" s="116">
        <v>9.4140386899999998E-2</v>
      </c>
      <c r="J53" s="116">
        <v>0.10564082230000001</v>
      </c>
      <c r="K53" s="116">
        <v>0.16039914659999999</v>
      </c>
      <c r="L53" s="117">
        <v>865324857055</v>
      </c>
      <c r="M53" s="117">
        <v>9024727100000</v>
      </c>
      <c r="N53" s="116">
        <v>9.3899866900000004E-2</v>
      </c>
      <c r="O53" s="116">
        <v>9.3712382499999997E-2</v>
      </c>
      <c r="P53" s="116">
        <v>56</v>
      </c>
      <c r="Q53" s="5"/>
      <c r="R53" s="5"/>
      <c r="S53" s="6"/>
      <c r="T53" s="6"/>
      <c r="U53" s="5"/>
      <c r="V53" s="5" t="str">
        <f t="shared" si="1"/>
        <v>CET1 ratio (was T1 excluding hybrids until Q4 2013)10</v>
      </c>
      <c r="W53" s="120">
        <v>201503</v>
      </c>
      <c r="X53" s="120">
        <v>3</v>
      </c>
      <c r="Y53" s="120" t="s">
        <v>186</v>
      </c>
      <c r="Z53" s="121" t="s">
        <v>17</v>
      </c>
      <c r="AA53" s="120">
        <v>0.12885337429999999</v>
      </c>
      <c r="AB53" s="120">
        <v>10</v>
      </c>
      <c r="AC53" s="5"/>
      <c r="AD53" s="6"/>
      <c r="AE53" s="5"/>
      <c r="AF53" s="5"/>
      <c r="AG53" s="5"/>
      <c r="AH53" s="5"/>
      <c r="AI53" s="7"/>
      <c r="AJ53" s="8"/>
      <c r="AK53" s="5"/>
      <c r="AL53" s="5"/>
      <c r="AM53" s="5"/>
      <c r="AN53" s="5"/>
      <c r="AO53" s="5"/>
      <c r="AP53" s="5"/>
      <c r="AQ53" s="5"/>
      <c r="AR53" s="5"/>
      <c r="AS53" s="5"/>
      <c r="AT53" s="5"/>
      <c r="AU53" s="5"/>
      <c r="AV53" s="5"/>
      <c r="AW53" s="5"/>
      <c r="AX53" s="5"/>
      <c r="AY53" s="5"/>
      <c r="AZ53" s="5"/>
      <c r="BA53" s="5"/>
      <c r="BB53" s="5"/>
      <c r="BC53" s="5"/>
      <c r="BD53" s="5"/>
      <c r="BE53" s="5"/>
      <c r="BF53" s="5"/>
    </row>
    <row r="54" spans="1:58" x14ac:dyDescent="0.25">
      <c r="A54" s="5" t="str">
        <f t="shared" si="0"/>
        <v>CET1 ratio (was T1 excluding hybrids until Q4 2013)201112</v>
      </c>
      <c r="B54" s="116">
        <v>201112</v>
      </c>
      <c r="C54" s="116">
        <v>3</v>
      </c>
      <c r="D54" s="116" t="s">
        <v>186</v>
      </c>
      <c r="E54" s="116">
        <v>-3.6261784999999998E-2</v>
      </c>
      <c r="F54" s="116">
        <v>8.05891792E-2</v>
      </c>
      <c r="G54" s="116">
        <v>9.3559573199999996E-2</v>
      </c>
      <c r="H54" s="116">
        <v>8.6696425999999993E-2</v>
      </c>
      <c r="I54" s="116">
        <v>9.2398571900000004E-2</v>
      </c>
      <c r="J54" s="116">
        <v>0.1053999752</v>
      </c>
      <c r="K54" s="116">
        <v>0.16006517510000001</v>
      </c>
      <c r="L54" s="117">
        <v>871505741955</v>
      </c>
      <c r="M54" s="117">
        <v>9205574900000</v>
      </c>
      <c r="N54" s="116">
        <v>9.6000099699999994E-2</v>
      </c>
      <c r="O54" s="116">
        <v>9.3440050999999996E-2</v>
      </c>
      <c r="P54" s="116">
        <v>56</v>
      </c>
      <c r="Q54" s="5"/>
      <c r="R54" s="5"/>
      <c r="S54" s="6"/>
      <c r="T54" s="6"/>
      <c r="U54" s="5"/>
      <c r="V54" s="5" t="str">
        <f t="shared" si="1"/>
        <v>CET1 ratio (was T1 excluding hybrids until Q4 2013)11</v>
      </c>
      <c r="W54" s="120">
        <v>201503</v>
      </c>
      <c r="X54" s="120">
        <v>3</v>
      </c>
      <c r="Y54" s="120" t="s">
        <v>186</v>
      </c>
      <c r="Z54" s="121" t="s">
        <v>32</v>
      </c>
      <c r="AA54" s="120">
        <v>0.1260684933</v>
      </c>
      <c r="AB54" s="120">
        <v>11</v>
      </c>
      <c r="AC54" s="5"/>
      <c r="AD54" s="6"/>
      <c r="AE54" s="5"/>
      <c r="AF54" s="5"/>
      <c r="AG54" s="5"/>
      <c r="AH54" s="5"/>
      <c r="AI54" s="7"/>
      <c r="AJ54" s="8"/>
      <c r="AK54" s="5"/>
      <c r="AL54" s="5"/>
      <c r="AM54" s="5"/>
      <c r="AN54" s="5"/>
      <c r="AO54" s="5"/>
      <c r="AP54" s="5"/>
      <c r="AQ54" s="5"/>
      <c r="AR54" s="5"/>
      <c r="AS54" s="5"/>
      <c r="AT54" s="5"/>
      <c r="AU54" s="5"/>
      <c r="AV54" s="5"/>
      <c r="AW54" s="5"/>
      <c r="AX54" s="5"/>
      <c r="AY54" s="5"/>
      <c r="AZ54" s="5"/>
      <c r="BA54" s="5"/>
      <c r="BB54" s="5"/>
      <c r="BC54" s="5"/>
      <c r="BD54" s="5"/>
      <c r="BE54" s="5"/>
      <c r="BF54" s="5"/>
    </row>
    <row r="55" spans="1:58" x14ac:dyDescent="0.25">
      <c r="A55" s="5" t="str">
        <f t="shared" si="0"/>
        <v>CET1 ratio (was T1 excluding hybrids until Q4 2013)201203</v>
      </c>
      <c r="B55" s="116">
        <v>201203</v>
      </c>
      <c r="C55" s="116">
        <v>3</v>
      </c>
      <c r="D55" s="116" t="s">
        <v>186</v>
      </c>
      <c r="E55" s="116">
        <v>-4.0661750000000003E-2</v>
      </c>
      <c r="F55" s="116">
        <v>8.3368080499999997E-2</v>
      </c>
      <c r="G55" s="116">
        <v>9.9861499000000006E-2</v>
      </c>
      <c r="H55" s="116">
        <v>9.1794627500000003E-2</v>
      </c>
      <c r="I55" s="116">
        <v>9.7950709600000005E-2</v>
      </c>
      <c r="J55" s="116">
        <v>0.1126310745</v>
      </c>
      <c r="K55" s="116">
        <v>0.16036191159999999</v>
      </c>
      <c r="L55" s="117">
        <v>894875121399</v>
      </c>
      <c r="M55" s="117">
        <v>8989134500000</v>
      </c>
      <c r="N55" s="116">
        <v>9.9581296E-2</v>
      </c>
      <c r="O55" s="116">
        <v>0.100141702</v>
      </c>
      <c r="P55" s="116">
        <v>56</v>
      </c>
      <c r="Q55" s="5"/>
      <c r="R55" s="5"/>
      <c r="S55" s="6"/>
      <c r="T55" s="6"/>
      <c r="U55" s="5"/>
      <c r="V55" s="5" t="str">
        <f t="shared" si="1"/>
        <v>CET1 ratio (was T1 excluding hybrids until Q4 2013)12</v>
      </c>
      <c r="W55" s="120">
        <v>201503</v>
      </c>
      <c r="X55" s="120">
        <v>3</v>
      </c>
      <c r="Y55" s="120" t="s">
        <v>186</v>
      </c>
      <c r="Z55" s="121" t="s">
        <v>38</v>
      </c>
      <c r="AA55" s="120">
        <v>0.1223538689</v>
      </c>
      <c r="AB55" s="120">
        <v>12</v>
      </c>
      <c r="AC55" s="5"/>
      <c r="AD55" s="6"/>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x14ac:dyDescent="0.25">
      <c r="A56" s="5" t="str">
        <f t="shared" si="0"/>
        <v>CET1 ratio (was T1 excluding hybrids until Q4 2013)201206</v>
      </c>
      <c r="B56" s="116">
        <v>201206</v>
      </c>
      <c r="C56" s="116">
        <v>3</v>
      </c>
      <c r="D56" s="116" t="s">
        <v>186</v>
      </c>
      <c r="E56" s="116">
        <v>4.0175770600000001E-2</v>
      </c>
      <c r="F56" s="116">
        <v>9.3219178E-2</v>
      </c>
      <c r="G56" s="116">
        <v>0.1033136355</v>
      </c>
      <c r="H56" s="116">
        <v>0.1011201847</v>
      </c>
      <c r="I56" s="116">
        <v>0.1024929727</v>
      </c>
      <c r="J56" s="116">
        <v>0.1117179133</v>
      </c>
      <c r="K56" s="116">
        <v>0.1616984877</v>
      </c>
      <c r="L56" s="117">
        <v>938323987258</v>
      </c>
      <c r="M56" s="117">
        <v>8955462400000</v>
      </c>
      <c r="N56" s="116">
        <v>0.1022281281</v>
      </c>
      <c r="O56" s="116">
        <v>0.1037945051</v>
      </c>
      <c r="P56" s="116">
        <v>56</v>
      </c>
      <c r="Q56" s="5"/>
      <c r="R56" s="5"/>
      <c r="S56" s="6"/>
      <c r="T56" s="6"/>
      <c r="U56" s="5"/>
      <c r="V56" s="5" t="str">
        <f t="shared" si="1"/>
        <v>CET1 ratio (was T1 excluding hybrids until Q4 2013)13</v>
      </c>
      <c r="W56" s="120">
        <v>201503</v>
      </c>
      <c r="X56" s="120">
        <v>3</v>
      </c>
      <c r="Y56" s="120" t="s">
        <v>186</v>
      </c>
      <c r="Z56" s="121">
        <v>8</v>
      </c>
      <c r="AA56" s="120">
        <v>0.1218319511</v>
      </c>
      <c r="AB56" s="120">
        <v>13</v>
      </c>
      <c r="AC56" s="5"/>
      <c r="AD56" s="6"/>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x14ac:dyDescent="0.25">
      <c r="A57" s="5" t="str">
        <f t="shared" si="0"/>
        <v>CET1 ratio (was T1 excluding hybrids until Q4 2013)201209</v>
      </c>
      <c r="B57" s="116">
        <v>201209</v>
      </c>
      <c r="C57" s="116">
        <v>3</v>
      </c>
      <c r="D57" s="116" t="s">
        <v>186</v>
      </c>
      <c r="E57" s="116">
        <v>2.7070891600000001E-2</v>
      </c>
      <c r="F57" s="116">
        <v>9.4096936199999995E-2</v>
      </c>
      <c r="G57" s="116">
        <v>0.10509054969999999</v>
      </c>
      <c r="H57" s="116">
        <v>0.1023075936</v>
      </c>
      <c r="I57" s="116">
        <v>0.1051873243</v>
      </c>
      <c r="J57" s="116">
        <v>0.1139939422</v>
      </c>
      <c r="K57" s="116">
        <v>0.1594634801</v>
      </c>
      <c r="L57" s="117">
        <v>953282131228</v>
      </c>
      <c r="M57" s="117">
        <v>8877183200000</v>
      </c>
      <c r="N57" s="116">
        <v>0.1066807914</v>
      </c>
      <c r="O57" s="116">
        <v>0.1043734714</v>
      </c>
      <c r="P57" s="116">
        <v>56</v>
      </c>
      <c r="Q57" s="5"/>
      <c r="R57" s="5"/>
      <c r="S57" s="6"/>
      <c r="T57" s="6"/>
      <c r="U57" s="5"/>
      <c r="V57" s="5" t="str">
        <f t="shared" si="1"/>
        <v>CET1 ratio (was T1 excluding hybrids until Q4 2013)14</v>
      </c>
      <c r="W57" s="120">
        <v>201503</v>
      </c>
      <c r="X57" s="120">
        <v>3</v>
      </c>
      <c r="Y57" s="120" t="s">
        <v>186</v>
      </c>
      <c r="Z57" s="121">
        <v>6</v>
      </c>
      <c r="AA57" s="120">
        <v>0.11835430969999999</v>
      </c>
      <c r="AB57" s="120">
        <v>14</v>
      </c>
      <c r="AC57" s="5"/>
      <c r="AD57" s="6"/>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x14ac:dyDescent="0.25">
      <c r="A58" s="5" t="str">
        <f t="shared" si="0"/>
        <v>CET1 ratio (was T1 excluding hybrids until Q4 2013)201212</v>
      </c>
      <c r="B58" s="116">
        <v>201212</v>
      </c>
      <c r="C58" s="116">
        <v>3</v>
      </c>
      <c r="D58" s="116" t="s">
        <v>186</v>
      </c>
      <c r="E58" s="116">
        <v>3.5580401499999997E-2</v>
      </c>
      <c r="F58" s="116">
        <v>9.5235084999999997E-2</v>
      </c>
      <c r="G58" s="116">
        <v>0.10684284550000001</v>
      </c>
      <c r="H58" s="116">
        <v>0.10506237</v>
      </c>
      <c r="I58" s="116">
        <v>0.10775617949999999</v>
      </c>
      <c r="J58" s="116">
        <v>0.1164804738</v>
      </c>
      <c r="K58" s="116">
        <v>0.16149596150000001</v>
      </c>
      <c r="L58" s="117">
        <v>947707587814</v>
      </c>
      <c r="M58" s="117">
        <v>8646174200000</v>
      </c>
      <c r="N58" s="116">
        <v>0.1072581355</v>
      </c>
      <c r="O58" s="116">
        <v>0.1066457844</v>
      </c>
      <c r="P58" s="116">
        <v>56</v>
      </c>
      <c r="Q58" s="5"/>
      <c r="R58" s="5"/>
      <c r="S58" s="6"/>
      <c r="T58" s="6"/>
      <c r="U58" s="5"/>
      <c r="V58" s="5" t="str">
        <f t="shared" si="1"/>
        <v>CET1 ratio (was T1 excluding hybrids until Q4 2013)15</v>
      </c>
      <c r="W58" s="120">
        <v>201503</v>
      </c>
      <c r="X58" s="120">
        <v>3</v>
      </c>
      <c r="Y58" s="120" t="s">
        <v>186</v>
      </c>
      <c r="Z58" s="121">
        <v>10</v>
      </c>
      <c r="AA58" s="120">
        <v>0.11728192580000001</v>
      </c>
      <c r="AB58" s="120">
        <v>15</v>
      </c>
      <c r="AC58" s="5"/>
      <c r="AD58" s="6"/>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x14ac:dyDescent="0.25">
      <c r="A59" s="5" t="str">
        <f t="shared" si="0"/>
        <v>CET1 ratio (was T1 excluding hybrids until Q4 2013)201303</v>
      </c>
      <c r="B59" s="116">
        <v>201303</v>
      </c>
      <c r="C59" s="116">
        <v>3</v>
      </c>
      <c r="D59" s="116" t="s">
        <v>186</v>
      </c>
      <c r="E59" s="116">
        <v>8.5248650199999998E-2</v>
      </c>
      <c r="F59" s="116">
        <v>9.8430128399999997E-2</v>
      </c>
      <c r="G59" s="116">
        <v>0.1072043166</v>
      </c>
      <c r="H59" s="116">
        <v>0.11216953139999999</v>
      </c>
      <c r="I59" s="116">
        <v>0.10787548819999999</v>
      </c>
      <c r="J59" s="116">
        <v>0.1228327364</v>
      </c>
      <c r="K59" s="116">
        <v>0.15019072729999999</v>
      </c>
      <c r="L59" s="117">
        <v>954162428013</v>
      </c>
      <c r="M59" s="117">
        <v>8651192600000</v>
      </c>
      <c r="N59" s="116">
        <v>0.1025071882</v>
      </c>
      <c r="O59" s="116">
        <v>0.11051427799999999</v>
      </c>
      <c r="P59" s="116">
        <v>55</v>
      </c>
      <c r="Q59" s="5"/>
      <c r="R59" s="5"/>
      <c r="S59" s="6"/>
      <c r="T59" s="6"/>
      <c r="U59" s="5"/>
      <c r="V59" s="5" t="str">
        <f t="shared" si="1"/>
        <v>CET1 ratio (was T1 excluding hybrids until Q4 2013)16</v>
      </c>
      <c r="W59" s="120">
        <v>201503</v>
      </c>
      <c r="X59" s="120">
        <v>3</v>
      </c>
      <c r="Y59" s="120" t="s">
        <v>186</v>
      </c>
      <c r="Z59" s="121" t="s">
        <v>25</v>
      </c>
      <c r="AA59" s="120">
        <v>0.11302466949999999</v>
      </c>
      <c r="AB59" s="120">
        <v>16</v>
      </c>
      <c r="AC59" s="5"/>
      <c r="AD59" s="6"/>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x14ac:dyDescent="0.25">
      <c r="A60" s="5" t="str">
        <f t="shared" si="0"/>
        <v>CET1 ratio (was T1 excluding hybrids until Q4 2013)201306</v>
      </c>
      <c r="B60" s="116">
        <v>201306</v>
      </c>
      <c r="C60" s="116">
        <v>3</v>
      </c>
      <c r="D60" s="116" t="s">
        <v>186</v>
      </c>
      <c r="E60" s="116">
        <v>8.5356785099999999E-2</v>
      </c>
      <c r="F60" s="116">
        <v>0.10007691170000001</v>
      </c>
      <c r="G60" s="116">
        <v>0.1102114848</v>
      </c>
      <c r="H60" s="116">
        <v>0.1166787207</v>
      </c>
      <c r="I60" s="116">
        <v>0.1113701649</v>
      </c>
      <c r="J60" s="116">
        <v>0.12630815870000001</v>
      </c>
      <c r="K60" s="116">
        <v>0.15399323940000001</v>
      </c>
      <c r="L60" s="117">
        <v>954334213982</v>
      </c>
      <c r="M60" s="117">
        <v>8441193200000</v>
      </c>
      <c r="N60" s="116">
        <v>0.1067895846</v>
      </c>
      <c r="O60" s="116">
        <v>0.1105608287</v>
      </c>
      <c r="P60" s="116">
        <v>55</v>
      </c>
      <c r="Q60" s="5"/>
      <c r="R60" s="5"/>
      <c r="S60" s="6"/>
      <c r="T60" s="6"/>
      <c r="U60" s="5"/>
      <c r="V60" s="5" t="str">
        <f t="shared" si="1"/>
        <v>CET1 ratio (was T1 excluding hybrids until Q4 2013)17</v>
      </c>
      <c r="W60" s="120">
        <v>201503</v>
      </c>
      <c r="X60" s="120">
        <v>3</v>
      </c>
      <c r="Y60" s="120" t="s">
        <v>186</v>
      </c>
      <c r="Z60" s="121" t="s">
        <v>23</v>
      </c>
      <c r="AA60" s="120">
        <v>0.1116250895</v>
      </c>
      <c r="AB60" s="120">
        <v>17</v>
      </c>
      <c r="AC60" s="5"/>
      <c r="AD60" s="6"/>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x14ac:dyDescent="0.25">
      <c r="A61" s="5" t="str">
        <f t="shared" si="0"/>
        <v>CET1 ratio (was T1 excluding hybrids until Q4 2013)201309</v>
      </c>
      <c r="B61" s="116">
        <v>201309</v>
      </c>
      <c r="C61" s="116">
        <v>3</v>
      </c>
      <c r="D61" s="116" t="s">
        <v>186</v>
      </c>
      <c r="E61" s="116">
        <v>8.3773058900000003E-2</v>
      </c>
      <c r="F61" s="116">
        <v>0.10240907859999999</v>
      </c>
      <c r="G61" s="116">
        <v>0.11092436510000001</v>
      </c>
      <c r="H61" s="116">
        <v>0.1179362</v>
      </c>
      <c r="I61" s="116">
        <v>0.1141839057</v>
      </c>
      <c r="J61" s="116">
        <v>0.13060888509999999</v>
      </c>
      <c r="K61" s="116">
        <v>0.155587318</v>
      </c>
      <c r="L61" s="117">
        <v>955881025627</v>
      </c>
      <c r="M61" s="117">
        <v>8251541000000</v>
      </c>
      <c r="N61" s="116">
        <v>0.1127872194</v>
      </c>
      <c r="O61" s="116">
        <v>0.1103788243</v>
      </c>
      <c r="P61" s="116">
        <v>55</v>
      </c>
      <c r="Q61" s="5"/>
      <c r="R61" s="5"/>
      <c r="S61" s="6"/>
      <c r="T61" s="6"/>
      <c r="U61" s="5"/>
      <c r="V61" s="5" t="str">
        <f t="shared" si="1"/>
        <v>CET1 ratio (was T1 excluding hybrids until Q4 2013)18</v>
      </c>
      <c r="W61" s="120">
        <v>201503</v>
      </c>
      <c r="X61" s="120">
        <v>3</v>
      </c>
      <c r="Y61" s="120" t="s">
        <v>186</v>
      </c>
      <c r="Z61" s="121">
        <v>9</v>
      </c>
      <c r="AA61" s="120">
        <v>0.10891722769999999</v>
      </c>
      <c r="AB61" s="120">
        <v>18</v>
      </c>
      <c r="AC61" s="5"/>
      <c r="AD61" s="6"/>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x14ac:dyDescent="0.25">
      <c r="A62" s="5" t="str">
        <f t="shared" si="0"/>
        <v>CET1 ratio (was T1 excluding hybrids until Q4 2013)201312</v>
      </c>
      <c r="B62" s="116">
        <v>201312</v>
      </c>
      <c r="C62" s="116">
        <v>3</v>
      </c>
      <c r="D62" s="116" t="s">
        <v>186</v>
      </c>
      <c r="E62" s="116">
        <v>9.2054949699999999E-2</v>
      </c>
      <c r="F62" s="116">
        <v>0.10440222659999999</v>
      </c>
      <c r="G62" s="116">
        <v>0.1142312863</v>
      </c>
      <c r="H62" s="116">
        <v>0.1225758221</v>
      </c>
      <c r="I62" s="116">
        <v>0.1157157385</v>
      </c>
      <c r="J62" s="116">
        <v>0.1350205038</v>
      </c>
      <c r="K62" s="116">
        <v>0.16061297450000001</v>
      </c>
      <c r="L62" s="117">
        <v>942344958184</v>
      </c>
      <c r="M62" s="117">
        <v>8066321400000</v>
      </c>
      <c r="N62" s="116">
        <v>0.1133315765</v>
      </c>
      <c r="O62" s="116">
        <v>0.1152509449</v>
      </c>
      <c r="P62" s="116">
        <v>55</v>
      </c>
      <c r="Q62" s="5"/>
      <c r="R62" s="5"/>
      <c r="S62" s="6"/>
      <c r="T62" s="6"/>
      <c r="U62" s="5"/>
      <c r="V62" s="5" t="str">
        <f t="shared" si="1"/>
        <v>CET1 ratio (was T1 excluding hybrids until Q4 2013)19</v>
      </c>
      <c r="W62" s="120">
        <v>201503</v>
      </c>
      <c r="X62" s="120">
        <v>3</v>
      </c>
      <c r="Y62" s="120" t="s">
        <v>186</v>
      </c>
      <c r="Z62" s="121" t="s">
        <v>29</v>
      </c>
      <c r="AA62" s="120">
        <v>0.1064664751</v>
      </c>
      <c r="AB62" s="120">
        <v>19</v>
      </c>
      <c r="AC62" s="5"/>
      <c r="AD62" s="6"/>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x14ac:dyDescent="0.25">
      <c r="A63" s="5" t="str">
        <f t="shared" si="0"/>
        <v>CET1 ratio (was T1 excluding hybrids until Q4 2013)201403</v>
      </c>
      <c r="B63" s="116">
        <v>201403</v>
      </c>
      <c r="C63" s="116">
        <v>3</v>
      </c>
      <c r="D63" s="116" t="s">
        <v>186</v>
      </c>
      <c r="E63" s="116">
        <v>9.1887009699999994E-2</v>
      </c>
      <c r="F63" s="116">
        <v>0.10744681270000001</v>
      </c>
      <c r="G63" s="116">
        <v>0.1200054368</v>
      </c>
      <c r="H63" s="116">
        <v>0.1249228617</v>
      </c>
      <c r="I63" s="116">
        <v>0.11402295899999999</v>
      </c>
      <c r="J63" s="116">
        <v>0.13978455040000001</v>
      </c>
      <c r="K63" s="116">
        <v>0.17845117220000001</v>
      </c>
      <c r="L63" s="117">
        <v>962419533100</v>
      </c>
      <c r="M63" s="117">
        <v>8611180400000</v>
      </c>
      <c r="N63" s="116">
        <v>0.1090917828</v>
      </c>
      <c r="O63" s="116">
        <v>0.1230836597</v>
      </c>
      <c r="P63" s="116">
        <v>55</v>
      </c>
      <c r="Q63" s="5"/>
      <c r="R63" s="5"/>
      <c r="S63" s="6"/>
      <c r="T63" s="6"/>
      <c r="U63" s="5"/>
      <c r="V63" s="5" t="str">
        <f t="shared" si="1"/>
        <v>CET1 ratio (was T1 excluding hybrids until Q4 2013)20</v>
      </c>
      <c r="W63" s="120">
        <v>201503</v>
      </c>
      <c r="X63" s="120">
        <v>3</v>
      </c>
      <c r="Y63" s="120" t="s">
        <v>186</v>
      </c>
      <c r="Z63" s="121">
        <v>11</v>
      </c>
      <c r="AA63" s="120">
        <v>0.1048979788</v>
      </c>
      <c r="AB63" s="120">
        <v>20</v>
      </c>
      <c r="AC63" s="5"/>
      <c r="AD63" s="6"/>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x14ac:dyDescent="0.25">
      <c r="A64" s="5" t="str">
        <f t="shared" si="0"/>
        <v>CET1 ratio (was T1 excluding hybrids until Q4 2013)201406</v>
      </c>
      <c r="B64" s="116">
        <v>201406</v>
      </c>
      <c r="C64" s="116">
        <v>3</v>
      </c>
      <c r="D64" s="116" t="s">
        <v>186</v>
      </c>
      <c r="E64" s="116">
        <v>0.100756078</v>
      </c>
      <c r="F64" s="116">
        <v>0.1110172785</v>
      </c>
      <c r="G64" s="116">
        <v>0.1257700648</v>
      </c>
      <c r="H64" s="116">
        <v>0.1302701788</v>
      </c>
      <c r="I64" s="116">
        <v>0.1182869813</v>
      </c>
      <c r="J64" s="116">
        <v>0.14591870500000001</v>
      </c>
      <c r="K64" s="116">
        <v>0.17605936050000001</v>
      </c>
      <c r="L64" s="117">
        <v>1000139300000</v>
      </c>
      <c r="M64" s="117">
        <v>8614109800000</v>
      </c>
      <c r="N64" s="116">
        <v>0.1097774765</v>
      </c>
      <c r="O64" s="116">
        <v>0.13255714029999999</v>
      </c>
      <c r="P64" s="116">
        <v>55</v>
      </c>
      <c r="Q64" s="5"/>
      <c r="R64" s="5"/>
      <c r="S64" s="6"/>
      <c r="T64" s="6"/>
      <c r="U64" s="5"/>
      <c r="V64" s="5" t="str">
        <f t="shared" si="1"/>
        <v>CET1 ratio (was T1 excluding hybrids until Q4 2013)99</v>
      </c>
      <c r="W64" s="120">
        <v>201503</v>
      </c>
      <c r="X64" s="120">
        <v>3</v>
      </c>
      <c r="Y64" s="120" t="s">
        <v>186</v>
      </c>
      <c r="Z64" s="121" t="s">
        <v>40</v>
      </c>
      <c r="AA64" s="120">
        <v>0.12611635869999999</v>
      </c>
      <c r="AB64" s="120">
        <v>99</v>
      </c>
      <c r="AC64" s="5"/>
      <c r="AD64" s="6"/>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row r="65" spans="1:58" x14ac:dyDescent="0.25">
      <c r="A65" s="5" t="str">
        <f t="shared" si="0"/>
        <v>CET1 ratio (was T1 excluding hybrids until Q4 2013)201409</v>
      </c>
      <c r="B65" s="116">
        <v>201409</v>
      </c>
      <c r="C65" s="116">
        <v>3</v>
      </c>
      <c r="D65" s="116" t="s">
        <v>186</v>
      </c>
      <c r="E65" s="116">
        <v>0.1023888199</v>
      </c>
      <c r="F65" s="116">
        <v>0.1150425606</v>
      </c>
      <c r="G65" s="116">
        <v>0.13056157800000001</v>
      </c>
      <c r="H65" s="116">
        <v>0.1329929155</v>
      </c>
      <c r="I65" s="116">
        <v>0.12100998860000001</v>
      </c>
      <c r="J65" s="116">
        <v>0.14814848850000001</v>
      </c>
      <c r="K65" s="116">
        <v>0.17078860679999999</v>
      </c>
      <c r="L65" s="117">
        <v>1036080100000</v>
      </c>
      <c r="M65" s="117">
        <v>8711697000000</v>
      </c>
      <c r="N65" s="116">
        <v>0.1152591917</v>
      </c>
      <c r="O65" s="116">
        <v>0.13500611949999999</v>
      </c>
      <c r="P65" s="116">
        <v>55</v>
      </c>
      <c r="Q65" s="5"/>
      <c r="R65" s="5"/>
      <c r="S65" s="6"/>
      <c r="T65" s="6"/>
      <c r="U65" s="5"/>
      <c r="V65" s="5" t="str">
        <f t="shared" ref="V65:V96" si="2">CONCATENATE(Y65,AB65)</f>
        <v>Impaired loans and Past due (&gt;90 days) loans to total loans1</v>
      </c>
      <c r="W65" s="120">
        <v>201503</v>
      </c>
      <c r="X65" s="120">
        <v>13</v>
      </c>
      <c r="Y65" s="120" t="s">
        <v>19</v>
      </c>
      <c r="Z65" s="121">
        <v>13</v>
      </c>
      <c r="AA65" s="120">
        <v>0.66169074409999995</v>
      </c>
      <c r="AB65" s="120">
        <v>1</v>
      </c>
      <c r="AC65" s="5"/>
      <c r="AD65" s="6"/>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row>
    <row r="66" spans="1:58" x14ac:dyDescent="0.25">
      <c r="A66" s="5" t="str">
        <f t="shared" ref="A66:A67" si="3">CONCATENATE(D66,B66)</f>
        <v>CET1 ratio (was T1 excluding hybrids until Q4 2013)201412</v>
      </c>
      <c r="B66" s="116">
        <v>201412</v>
      </c>
      <c r="C66" s="116">
        <v>3</v>
      </c>
      <c r="D66" s="116" t="s">
        <v>186</v>
      </c>
      <c r="E66" s="116">
        <v>9.9764011700000002E-2</v>
      </c>
      <c r="F66" s="116">
        <v>0.10971245</v>
      </c>
      <c r="G66" s="116">
        <v>0.12511095529999999</v>
      </c>
      <c r="H66" s="116">
        <v>0.13238926449999999</v>
      </c>
      <c r="I66" s="116">
        <v>0.1213109374</v>
      </c>
      <c r="J66" s="116">
        <v>0.14694576670000001</v>
      </c>
      <c r="K66" s="116">
        <v>0.1942202458</v>
      </c>
      <c r="L66" s="117">
        <v>1027076400000</v>
      </c>
      <c r="M66" s="117">
        <v>8635580600000</v>
      </c>
      <c r="N66" s="116">
        <v>0.1167557308</v>
      </c>
      <c r="O66" s="116">
        <v>0.13532299179999999</v>
      </c>
      <c r="P66" s="116">
        <v>55</v>
      </c>
      <c r="Q66" s="5"/>
      <c r="R66" s="5"/>
      <c r="S66" s="6"/>
      <c r="T66" s="6"/>
      <c r="U66" s="5"/>
      <c r="V66" s="5" t="str">
        <f t="shared" si="2"/>
        <v>Impaired loans and Past due (&gt;90 days) loans to total loans2</v>
      </c>
      <c r="W66" s="120">
        <v>201503</v>
      </c>
      <c r="X66" s="120">
        <v>13</v>
      </c>
      <c r="Y66" s="120" t="s">
        <v>19</v>
      </c>
      <c r="Z66" s="121" t="s">
        <v>32</v>
      </c>
      <c r="AA66" s="120">
        <v>0.41827543950000001</v>
      </c>
      <c r="AB66" s="120">
        <v>2</v>
      </c>
      <c r="AC66" s="5"/>
      <c r="AD66" s="6"/>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row>
    <row r="67" spans="1:58" x14ac:dyDescent="0.25">
      <c r="A67" s="5" t="str">
        <f t="shared" si="3"/>
        <v>CET1 ratio (was T1 excluding hybrids until Q4 2013)201503</v>
      </c>
      <c r="B67" s="116">
        <v>201503</v>
      </c>
      <c r="C67" s="116">
        <v>3</v>
      </c>
      <c r="D67" s="116" t="s">
        <v>186</v>
      </c>
      <c r="E67" s="116">
        <v>9.4103948600000001E-2</v>
      </c>
      <c r="F67" s="116">
        <v>0.10961350540000001</v>
      </c>
      <c r="G67" s="116">
        <v>0.12611635869999999</v>
      </c>
      <c r="H67" s="116">
        <v>0.13064443070000001</v>
      </c>
      <c r="I67" s="116">
        <v>0.12053730880000001</v>
      </c>
      <c r="J67" s="116">
        <v>0.1407906652</v>
      </c>
      <c r="K67" s="116">
        <v>0.20436078769999999</v>
      </c>
      <c r="L67" s="117">
        <v>1076809200000</v>
      </c>
      <c r="M67" s="117">
        <v>9096086900000</v>
      </c>
      <c r="N67" s="116">
        <v>0.1171308979</v>
      </c>
      <c r="O67" s="116">
        <v>0.12967496179999999</v>
      </c>
      <c r="P67" s="116">
        <v>54</v>
      </c>
      <c r="Q67" s="5"/>
      <c r="R67" s="5"/>
      <c r="S67" s="6"/>
      <c r="T67" s="6"/>
      <c r="U67" s="5"/>
      <c r="V67" s="5" t="str">
        <f t="shared" si="2"/>
        <v>Impaired loans and Past due (&gt;90 days) loans to total loans3</v>
      </c>
      <c r="W67" s="120">
        <v>201503</v>
      </c>
      <c r="X67" s="120">
        <v>13</v>
      </c>
      <c r="Y67" s="120" t="s">
        <v>19</v>
      </c>
      <c r="Z67" s="121">
        <v>3</v>
      </c>
      <c r="AA67" s="120">
        <v>0.30850843430000002</v>
      </c>
      <c r="AB67" s="120">
        <v>3</v>
      </c>
      <c r="AC67" s="5"/>
      <c r="AD67" s="6"/>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row>
    <row r="68" spans="1:58" x14ac:dyDescent="0.25">
      <c r="A68" s="5" t="str">
        <f t="shared" ref="A68:A111" si="4">CONCATENATE(D68,B68)</f>
        <v>Impaired loans and Past due (&gt;90 days) loans to total loans200912</v>
      </c>
      <c r="B68" s="116">
        <v>200912</v>
      </c>
      <c r="C68" s="116">
        <v>13</v>
      </c>
      <c r="D68" s="116" t="s">
        <v>19</v>
      </c>
      <c r="E68" s="116">
        <v>1.04857653E-2</v>
      </c>
      <c r="F68" s="116">
        <v>3.1049814299999999E-2</v>
      </c>
      <c r="G68" s="116">
        <v>4.9284701E-2</v>
      </c>
      <c r="H68" s="116">
        <v>7.37127068E-2</v>
      </c>
      <c r="I68" s="116">
        <v>5.0834241000000002E-2</v>
      </c>
      <c r="J68" s="116">
        <v>9.8207026000000003E-2</v>
      </c>
      <c r="K68" s="116">
        <v>0.1972939557</v>
      </c>
      <c r="L68" s="117">
        <v>642648396017</v>
      </c>
      <c r="M68" s="117">
        <v>11952819000000</v>
      </c>
      <c r="N68" s="116">
        <v>4.09669374E-2</v>
      </c>
      <c r="O68" s="116">
        <v>6.9786905199999999E-2</v>
      </c>
      <c r="P68" s="116">
        <v>45</v>
      </c>
      <c r="Q68" s="5"/>
      <c r="R68" s="5"/>
      <c r="S68" s="6"/>
      <c r="T68" s="6"/>
      <c r="U68" s="5"/>
      <c r="V68" s="5" t="str">
        <f t="shared" si="2"/>
        <v>Impaired loans and Past due (&gt;90 days) loans to total loans4</v>
      </c>
      <c r="W68" s="120">
        <v>201503</v>
      </c>
      <c r="X68" s="120">
        <v>13</v>
      </c>
      <c r="Y68" s="120" t="s">
        <v>19</v>
      </c>
      <c r="Z68" s="121">
        <v>1</v>
      </c>
      <c r="AA68" s="120">
        <v>0.2223150931</v>
      </c>
      <c r="AB68" s="120">
        <v>4</v>
      </c>
      <c r="AC68" s="5"/>
      <c r="AD68" s="6"/>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row>
    <row r="69" spans="1:58" x14ac:dyDescent="0.25">
      <c r="A69" s="5" t="str">
        <f t="shared" si="4"/>
        <v>Impaired loans and Past due (&gt;90 days) loans to total loans201003</v>
      </c>
      <c r="B69" s="116">
        <v>201003</v>
      </c>
      <c r="C69" s="116">
        <v>13</v>
      </c>
      <c r="D69" s="116" t="s">
        <v>19</v>
      </c>
      <c r="E69" s="116">
        <v>9.1425998999999994E-3</v>
      </c>
      <c r="F69" s="116">
        <v>3.1374011700000003E-2</v>
      </c>
      <c r="G69" s="116">
        <v>5.10323466E-2</v>
      </c>
      <c r="H69" s="116">
        <v>7.3252359700000005E-2</v>
      </c>
      <c r="I69" s="116">
        <v>4.9357030699999999E-2</v>
      </c>
      <c r="J69" s="116">
        <v>9.9068887300000005E-2</v>
      </c>
      <c r="K69" s="116">
        <v>0.18278768209999999</v>
      </c>
      <c r="L69" s="117">
        <v>627772943456</v>
      </c>
      <c r="M69" s="117">
        <v>12098333000000</v>
      </c>
      <c r="N69" s="116">
        <v>3.8981505600000001E-2</v>
      </c>
      <c r="O69" s="116">
        <v>7.2053944199999997E-2</v>
      </c>
      <c r="P69" s="116">
        <v>45</v>
      </c>
      <c r="Q69" s="5"/>
      <c r="R69" s="5"/>
      <c r="S69" s="6"/>
      <c r="T69" s="6"/>
      <c r="U69" s="5"/>
      <c r="V69" s="5" t="str">
        <f t="shared" si="2"/>
        <v>Impaired loans and Past due (&gt;90 days) loans to total loans5</v>
      </c>
      <c r="W69" s="120">
        <v>201503</v>
      </c>
      <c r="X69" s="120">
        <v>13</v>
      </c>
      <c r="Y69" s="120" t="s">
        <v>19</v>
      </c>
      <c r="Z69" s="121">
        <v>9</v>
      </c>
      <c r="AA69" s="120">
        <v>0.2162616819</v>
      </c>
      <c r="AB69" s="120">
        <v>5</v>
      </c>
      <c r="AC69" s="5"/>
      <c r="AD69" s="6"/>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row>
    <row r="70" spans="1:58" x14ac:dyDescent="0.25">
      <c r="A70" s="5" t="str">
        <f t="shared" si="4"/>
        <v>Impaired loans and Past due (&gt;90 days) loans to total loans201006</v>
      </c>
      <c r="B70" s="116">
        <v>201006</v>
      </c>
      <c r="C70" s="116">
        <v>13</v>
      </c>
      <c r="D70" s="116" t="s">
        <v>19</v>
      </c>
      <c r="E70" s="116">
        <v>9.3606897000000008E-3</v>
      </c>
      <c r="F70" s="116">
        <v>3.3260657200000002E-2</v>
      </c>
      <c r="G70" s="116">
        <v>5.3923801899999999E-2</v>
      </c>
      <c r="H70" s="116">
        <v>7.8242910400000004E-2</v>
      </c>
      <c r="I70" s="116">
        <v>5.0973831099999999E-2</v>
      </c>
      <c r="J70" s="116">
        <v>0.1068142925</v>
      </c>
      <c r="K70" s="116">
        <v>0.23877718340000001</v>
      </c>
      <c r="L70" s="117">
        <v>667419137610</v>
      </c>
      <c r="M70" s="117">
        <v>12461428000000</v>
      </c>
      <c r="N70" s="116">
        <v>3.98421864E-2</v>
      </c>
      <c r="O70" s="116">
        <v>7.6549528399999997E-2</v>
      </c>
      <c r="P70" s="116">
        <v>45</v>
      </c>
      <c r="Q70" s="5"/>
      <c r="R70" s="5"/>
      <c r="S70" s="6"/>
      <c r="T70" s="6"/>
      <c r="U70" s="5"/>
      <c r="V70" s="5" t="str">
        <f t="shared" si="2"/>
        <v>Impaired loans and Past due (&gt;90 days) loans to total loans6</v>
      </c>
      <c r="W70" s="120">
        <v>201503</v>
      </c>
      <c r="X70" s="120">
        <v>13</v>
      </c>
      <c r="Y70" s="120" t="s">
        <v>19</v>
      </c>
      <c r="Z70" s="121" t="s">
        <v>29</v>
      </c>
      <c r="AA70" s="120">
        <v>0.20940374149999999</v>
      </c>
      <c r="AB70" s="120">
        <v>6</v>
      </c>
      <c r="AC70" s="5"/>
      <c r="AD70" s="6"/>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row>
    <row r="71" spans="1:58" x14ac:dyDescent="0.25">
      <c r="A71" s="5" t="str">
        <f t="shared" si="4"/>
        <v>Impaired loans and Past due (&gt;90 days) loans to total loans201009</v>
      </c>
      <c r="B71" s="116">
        <v>201009</v>
      </c>
      <c r="C71" s="116">
        <v>13</v>
      </c>
      <c r="D71" s="116" t="s">
        <v>19</v>
      </c>
      <c r="E71" s="116">
        <v>9.4006325000000005E-3</v>
      </c>
      <c r="F71" s="116">
        <v>2.8017118800000001E-2</v>
      </c>
      <c r="G71" s="116">
        <v>4.9800608400000002E-2</v>
      </c>
      <c r="H71" s="116">
        <v>8.0985520399999997E-2</v>
      </c>
      <c r="I71" s="116">
        <v>5.29090246E-2</v>
      </c>
      <c r="J71" s="116">
        <v>0.1091776307</v>
      </c>
      <c r="K71" s="116">
        <v>0.2420068128</v>
      </c>
      <c r="L71" s="117">
        <v>697562343826</v>
      </c>
      <c r="M71" s="117">
        <v>12374543000000</v>
      </c>
      <c r="N71" s="116">
        <v>4.0500591500000002E-2</v>
      </c>
      <c r="O71" s="116">
        <v>7.02817092E-2</v>
      </c>
      <c r="P71" s="116">
        <v>46</v>
      </c>
      <c r="Q71" s="5"/>
      <c r="R71" s="5"/>
      <c r="S71" s="6"/>
      <c r="T71" s="6"/>
      <c r="U71" s="5"/>
      <c r="V71" s="5" t="str">
        <f t="shared" si="2"/>
        <v>Impaired loans and Past due (&gt;90 days) loans to total loans7</v>
      </c>
      <c r="W71" s="120">
        <v>201503</v>
      </c>
      <c r="X71" s="120">
        <v>13</v>
      </c>
      <c r="Y71" s="120" t="s">
        <v>19</v>
      </c>
      <c r="Z71" s="121">
        <v>12</v>
      </c>
      <c r="AA71" s="120">
        <v>0.18483079729999999</v>
      </c>
      <c r="AB71" s="120">
        <v>7</v>
      </c>
      <c r="AC71" s="5"/>
      <c r="AD71" s="6"/>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row>
    <row r="72" spans="1:58" x14ac:dyDescent="0.25">
      <c r="A72" s="5" t="str">
        <f t="shared" si="4"/>
        <v>Impaired loans and Past due (&gt;90 days) loans to total loans201012</v>
      </c>
      <c r="B72" s="116">
        <v>201012</v>
      </c>
      <c r="C72" s="116">
        <v>13</v>
      </c>
      <c r="D72" s="116" t="s">
        <v>19</v>
      </c>
      <c r="E72" s="116">
        <v>8.2056127E-3</v>
      </c>
      <c r="F72" s="116">
        <v>3.0490595499999999E-2</v>
      </c>
      <c r="G72" s="116">
        <v>5.3970658300000002E-2</v>
      </c>
      <c r="H72" s="116">
        <v>7.8574228900000001E-2</v>
      </c>
      <c r="I72" s="116">
        <v>5.3132939900000002E-2</v>
      </c>
      <c r="J72" s="116">
        <v>0.1049834852</v>
      </c>
      <c r="K72" s="116">
        <v>0.19526371149999999</v>
      </c>
      <c r="L72" s="117">
        <v>697805861149</v>
      </c>
      <c r="M72" s="117">
        <v>12320806000000</v>
      </c>
      <c r="N72" s="116">
        <v>4.9490942500000003E-2</v>
      </c>
      <c r="O72" s="116">
        <v>7.1132744600000006E-2</v>
      </c>
      <c r="P72" s="116">
        <v>46</v>
      </c>
      <c r="Q72" s="5"/>
      <c r="R72" s="5"/>
      <c r="S72" s="6"/>
      <c r="T72" s="6"/>
      <c r="U72" s="5"/>
      <c r="V72" s="5" t="str">
        <f t="shared" si="2"/>
        <v>Impaired loans and Past due (&gt;90 days) loans to total loans8</v>
      </c>
      <c r="W72" s="120">
        <v>201503</v>
      </c>
      <c r="X72" s="120">
        <v>13</v>
      </c>
      <c r="Y72" s="120" t="s">
        <v>19</v>
      </c>
      <c r="Z72" s="121">
        <v>11</v>
      </c>
      <c r="AA72" s="120">
        <v>0.10538841259999999</v>
      </c>
      <c r="AB72" s="120">
        <v>8</v>
      </c>
      <c r="AC72" s="5"/>
      <c r="AD72" s="6"/>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row>
    <row r="73" spans="1:58" x14ac:dyDescent="0.25">
      <c r="A73" s="5" t="str">
        <f t="shared" si="4"/>
        <v>Impaired loans and Past due (&gt;90 days) loans to total loans201103</v>
      </c>
      <c r="B73" s="116">
        <v>201103</v>
      </c>
      <c r="C73" s="116">
        <v>13</v>
      </c>
      <c r="D73" s="116" t="s">
        <v>19</v>
      </c>
      <c r="E73" s="116">
        <v>7.6762015999999999E-3</v>
      </c>
      <c r="F73" s="116">
        <v>2.8669498200000001E-2</v>
      </c>
      <c r="G73" s="116">
        <v>5.3634209299999999E-2</v>
      </c>
      <c r="H73" s="116">
        <v>8.0470034300000007E-2</v>
      </c>
      <c r="I73" s="116">
        <v>5.17830242E-2</v>
      </c>
      <c r="J73" s="116">
        <v>0.1128901267</v>
      </c>
      <c r="K73" s="116">
        <v>0.20613499730000001</v>
      </c>
      <c r="L73" s="117">
        <v>672429941498</v>
      </c>
      <c r="M73" s="117">
        <v>12191206000000</v>
      </c>
      <c r="N73" s="116">
        <v>3.9916208600000003E-2</v>
      </c>
      <c r="O73" s="116">
        <v>6.9090186400000003E-2</v>
      </c>
      <c r="P73" s="116">
        <v>46</v>
      </c>
      <c r="Q73" s="5"/>
      <c r="R73" s="5"/>
      <c r="S73" s="6"/>
      <c r="T73" s="6"/>
      <c r="U73" s="5"/>
      <c r="V73" s="5" t="str">
        <f t="shared" si="2"/>
        <v>Impaired loans and Past due (&gt;90 days) loans to total loans9</v>
      </c>
      <c r="W73" s="120">
        <v>201503</v>
      </c>
      <c r="X73" s="120">
        <v>13</v>
      </c>
      <c r="Y73" s="120" t="s">
        <v>19</v>
      </c>
      <c r="Z73" s="121" t="s">
        <v>38</v>
      </c>
      <c r="AA73" s="120">
        <v>7.8161882700000004E-2</v>
      </c>
      <c r="AB73" s="120">
        <v>9</v>
      </c>
      <c r="AC73" s="5"/>
      <c r="AD73" s="6"/>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row>
    <row r="74" spans="1:58" x14ac:dyDescent="0.25">
      <c r="A74" s="5" t="str">
        <f t="shared" si="4"/>
        <v>Impaired loans and Past due (&gt;90 days) loans to total loans201106</v>
      </c>
      <c r="B74" s="116">
        <v>201106</v>
      </c>
      <c r="C74" s="116">
        <v>13</v>
      </c>
      <c r="D74" s="116" t="s">
        <v>19</v>
      </c>
      <c r="E74" s="116">
        <v>7.5845556999999996E-3</v>
      </c>
      <c r="F74" s="116">
        <v>2.5462189699999999E-2</v>
      </c>
      <c r="G74" s="116">
        <v>5.6139904999999997E-2</v>
      </c>
      <c r="H74" s="116">
        <v>8.3454254300000003E-2</v>
      </c>
      <c r="I74" s="116">
        <v>5.3542683600000002E-2</v>
      </c>
      <c r="J74" s="116">
        <v>0.1237032428</v>
      </c>
      <c r="K74" s="116">
        <v>0.29752947070000002</v>
      </c>
      <c r="L74" s="117">
        <v>708797755453</v>
      </c>
      <c r="M74" s="117">
        <v>12137071000000</v>
      </c>
      <c r="N74" s="116">
        <v>3.7815122999999999E-2</v>
      </c>
      <c r="O74" s="116">
        <v>7.5822368099999995E-2</v>
      </c>
      <c r="P74" s="116">
        <v>52</v>
      </c>
      <c r="Q74" s="5"/>
      <c r="R74" s="5"/>
      <c r="S74" s="6"/>
      <c r="T74" s="6"/>
      <c r="U74" s="5"/>
      <c r="V74" s="5" t="str">
        <f t="shared" si="2"/>
        <v>Impaired loans and Past due (&gt;90 days) loans to total loans10</v>
      </c>
      <c r="W74" s="120">
        <v>201503</v>
      </c>
      <c r="X74" s="120">
        <v>13</v>
      </c>
      <c r="Y74" s="120" t="s">
        <v>19</v>
      </c>
      <c r="Z74" s="121">
        <v>10</v>
      </c>
      <c r="AA74" s="120">
        <v>7.3957108600000002E-2</v>
      </c>
      <c r="AB74" s="120">
        <v>10</v>
      </c>
      <c r="AC74" s="5"/>
      <c r="AD74" s="6"/>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row>
    <row r="75" spans="1:58" x14ac:dyDescent="0.25">
      <c r="A75" s="5" t="str">
        <f t="shared" si="4"/>
        <v>Impaired loans and Past due (&gt;90 days) loans to total loans201109</v>
      </c>
      <c r="B75" s="116">
        <v>201109</v>
      </c>
      <c r="C75" s="116">
        <v>13</v>
      </c>
      <c r="D75" s="116" t="s">
        <v>19</v>
      </c>
      <c r="E75" s="116">
        <v>6.9654241E-3</v>
      </c>
      <c r="F75" s="116">
        <v>2.58022197E-2</v>
      </c>
      <c r="G75" s="116">
        <v>5.6082960199999997E-2</v>
      </c>
      <c r="H75" s="116">
        <v>8.6411948899999994E-2</v>
      </c>
      <c r="I75" s="116">
        <v>5.3586929200000001E-2</v>
      </c>
      <c r="J75" s="116">
        <v>0.13066402839999999</v>
      </c>
      <c r="K75" s="116">
        <v>0.31617628050000002</v>
      </c>
      <c r="L75" s="117">
        <v>727870263297</v>
      </c>
      <c r="M75" s="117">
        <v>12444724000000</v>
      </c>
      <c r="N75" s="116">
        <v>3.8188988700000003E-2</v>
      </c>
      <c r="O75" s="116">
        <v>7.8972905999999995E-2</v>
      </c>
      <c r="P75" s="116">
        <v>52</v>
      </c>
      <c r="Q75" s="5"/>
      <c r="R75" s="5"/>
      <c r="S75" s="6"/>
      <c r="T75" s="6"/>
      <c r="U75" s="5"/>
      <c r="V75" s="5" t="str">
        <f t="shared" si="2"/>
        <v>Impaired loans and Past due (&gt;90 days) loans to total loans11</v>
      </c>
      <c r="W75" s="120">
        <v>201503</v>
      </c>
      <c r="X75" s="120">
        <v>13</v>
      </c>
      <c r="Y75" s="120" t="s">
        <v>19</v>
      </c>
      <c r="Z75" s="121">
        <v>6</v>
      </c>
      <c r="AA75" s="120">
        <v>7.2365323100000004E-2</v>
      </c>
      <c r="AB75" s="120">
        <v>11</v>
      </c>
      <c r="AC75" s="5"/>
      <c r="AD75" s="6"/>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row>
    <row r="76" spans="1:58" x14ac:dyDescent="0.25">
      <c r="A76" s="5" t="str">
        <f t="shared" si="4"/>
        <v>Impaired loans and Past due (&gt;90 days) loans to total loans201112</v>
      </c>
      <c r="B76" s="116">
        <v>201112</v>
      </c>
      <c r="C76" s="116">
        <v>13</v>
      </c>
      <c r="D76" s="116" t="s">
        <v>19</v>
      </c>
      <c r="E76" s="116">
        <v>6.7087542999999996E-3</v>
      </c>
      <c r="F76" s="116">
        <v>2.4529413699999999E-2</v>
      </c>
      <c r="G76" s="116">
        <v>6.3797256699999999E-2</v>
      </c>
      <c r="H76" s="116">
        <v>9.3254823900000006E-2</v>
      </c>
      <c r="I76" s="116">
        <v>5.8320479199999997E-2</v>
      </c>
      <c r="J76" s="116">
        <v>0.14069751990000001</v>
      </c>
      <c r="K76" s="116">
        <v>0.31439112969999999</v>
      </c>
      <c r="L76" s="117">
        <v>776020973587</v>
      </c>
      <c r="M76" s="117">
        <v>12326201000000</v>
      </c>
      <c r="N76" s="116">
        <v>4.0535870000000002E-2</v>
      </c>
      <c r="O76" s="116">
        <v>7.71657855E-2</v>
      </c>
      <c r="P76" s="116">
        <v>55</v>
      </c>
      <c r="Q76" s="5"/>
      <c r="R76" s="5"/>
      <c r="S76" s="6"/>
      <c r="T76" s="6"/>
      <c r="U76" s="5"/>
      <c r="V76" s="5" t="str">
        <f t="shared" si="2"/>
        <v>Impaired loans and Past due (&gt;90 days) loans to total loans12</v>
      </c>
      <c r="W76" s="120">
        <v>201503</v>
      </c>
      <c r="X76" s="120">
        <v>13</v>
      </c>
      <c r="Y76" s="120" t="s">
        <v>19</v>
      </c>
      <c r="Z76" s="121">
        <v>5</v>
      </c>
      <c r="AA76" s="120">
        <v>5.5057280600000001E-2</v>
      </c>
      <c r="AB76" s="120">
        <v>12</v>
      </c>
      <c r="AC76" s="5"/>
      <c r="AD76" s="6"/>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row>
    <row r="77" spans="1:58" x14ac:dyDescent="0.25">
      <c r="A77" s="5" t="str">
        <f t="shared" si="4"/>
        <v>Impaired loans and Past due (&gt;90 days) loans to total loans201203</v>
      </c>
      <c r="B77" s="116">
        <v>201203</v>
      </c>
      <c r="C77" s="116">
        <v>13</v>
      </c>
      <c r="D77" s="116" t="s">
        <v>19</v>
      </c>
      <c r="E77" s="116">
        <v>8.5892043000000001E-3</v>
      </c>
      <c r="F77" s="116">
        <v>2.51737213E-2</v>
      </c>
      <c r="G77" s="116">
        <v>6.7308488200000002E-2</v>
      </c>
      <c r="H77" s="116">
        <v>9.9105479400000002E-2</v>
      </c>
      <c r="I77" s="116">
        <v>5.9283289900000001E-2</v>
      </c>
      <c r="J77" s="116">
        <v>0.15177095400000001</v>
      </c>
      <c r="K77" s="116">
        <v>0.32613438169999998</v>
      </c>
      <c r="L77" s="117">
        <v>772393437045</v>
      </c>
      <c r="M77" s="117">
        <v>12162315000000</v>
      </c>
      <c r="N77" s="116">
        <v>4.1164235899999999E-2</v>
      </c>
      <c r="O77" s="116">
        <v>8.5946248099999997E-2</v>
      </c>
      <c r="P77" s="116">
        <v>55</v>
      </c>
      <c r="Q77" s="5"/>
      <c r="R77" s="5"/>
      <c r="S77" s="6"/>
      <c r="T77" s="6"/>
      <c r="U77" s="5"/>
      <c r="V77" s="5" t="str">
        <f t="shared" si="2"/>
        <v>Impaired loans and Past due (&gt;90 days) loans to total loans13</v>
      </c>
      <c r="W77" s="120">
        <v>201503</v>
      </c>
      <c r="X77" s="120">
        <v>13</v>
      </c>
      <c r="Y77" s="120" t="s">
        <v>19</v>
      </c>
      <c r="Z77" s="121" t="s">
        <v>25</v>
      </c>
      <c r="AA77" s="120">
        <v>5.4773314699999999E-2</v>
      </c>
      <c r="AB77" s="120">
        <v>13</v>
      </c>
      <c r="AC77" s="5"/>
      <c r="AD77" s="6"/>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row>
    <row r="78" spans="1:58" x14ac:dyDescent="0.25">
      <c r="A78" s="5" t="str">
        <f t="shared" si="4"/>
        <v>Impaired loans and Past due (&gt;90 days) loans to total loans201206</v>
      </c>
      <c r="B78" s="116">
        <v>201206</v>
      </c>
      <c r="C78" s="116">
        <v>13</v>
      </c>
      <c r="D78" s="116" t="s">
        <v>19</v>
      </c>
      <c r="E78" s="116">
        <v>8.7252205999999999E-3</v>
      </c>
      <c r="F78" s="116">
        <v>2.80125245E-2</v>
      </c>
      <c r="G78" s="116">
        <v>6.2824645799999995E-2</v>
      </c>
      <c r="H78" s="116">
        <v>0.1022915286</v>
      </c>
      <c r="I78" s="116">
        <v>6.0072396E-2</v>
      </c>
      <c r="J78" s="116">
        <v>0.15836362400000001</v>
      </c>
      <c r="K78" s="116">
        <v>0.32767599159999999</v>
      </c>
      <c r="L78" s="117">
        <v>796379718704</v>
      </c>
      <c r="M78" s="117">
        <v>12346668000000</v>
      </c>
      <c r="N78" s="116">
        <v>4.0905972800000003E-2</v>
      </c>
      <c r="O78" s="116">
        <v>8.3556617499999999E-2</v>
      </c>
      <c r="P78" s="116">
        <v>55</v>
      </c>
      <c r="Q78" s="5"/>
      <c r="R78" s="5"/>
      <c r="S78" s="6"/>
      <c r="T78" s="6"/>
      <c r="U78" s="5"/>
      <c r="V78" s="5" t="str">
        <f t="shared" si="2"/>
        <v>Impaired loans and Past due (&gt;90 days) loans to total loans14</v>
      </c>
      <c r="W78" s="120">
        <v>201503</v>
      </c>
      <c r="X78" s="120">
        <v>13</v>
      </c>
      <c r="Y78" s="120" t="s">
        <v>19</v>
      </c>
      <c r="Z78" s="121">
        <v>2</v>
      </c>
      <c r="AA78" s="120">
        <v>5.3533818699999999E-2</v>
      </c>
      <c r="AB78" s="120">
        <v>14</v>
      </c>
      <c r="AC78" s="5"/>
      <c r="AD78" s="6"/>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58" x14ac:dyDescent="0.25">
      <c r="A79" s="5" t="str">
        <f t="shared" si="4"/>
        <v>Impaired loans and Past due (&gt;90 days) loans to total loans201209</v>
      </c>
      <c r="B79" s="116">
        <v>201209</v>
      </c>
      <c r="C79" s="116">
        <v>13</v>
      </c>
      <c r="D79" s="116" t="s">
        <v>19</v>
      </c>
      <c r="E79" s="116">
        <v>9.0254189999999998E-3</v>
      </c>
      <c r="F79" s="116">
        <v>2.8343377900000001E-2</v>
      </c>
      <c r="G79" s="116">
        <v>7.3129646300000004E-2</v>
      </c>
      <c r="H79" s="116">
        <v>0.1104398471</v>
      </c>
      <c r="I79" s="116">
        <v>6.3196583299999998E-2</v>
      </c>
      <c r="J79" s="116">
        <v>0.16342349319999999</v>
      </c>
      <c r="K79" s="116">
        <v>0.34633406760000002</v>
      </c>
      <c r="L79" s="117">
        <v>833329835516</v>
      </c>
      <c r="M79" s="117">
        <v>12272438000000</v>
      </c>
      <c r="N79" s="116">
        <v>3.8906359299999999E-2</v>
      </c>
      <c r="O79" s="116">
        <v>8.69913727E-2</v>
      </c>
      <c r="P79" s="116">
        <v>55</v>
      </c>
      <c r="Q79" s="5"/>
      <c r="R79" s="5"/>
      <c r="S79" s="6"/>
      <c r="T79" s="6"/>
      <c r="U79" s="5"/>
      <c r="V79" s="5" t="str">
        <f t="shared" si="2"/>
        <v>Impaired loans and Past due (&gt;90 days) loans to total loans15</v>
      </c>
      <c r="W79" s="120">
        <v>201503</v>
      </c>
      <c r="X79" s="120">
        <v>13</v>
      </c>
      <c r="Y79" s="120" t="s">
        <v>19</v>
      </c>
      <c r="Z79" s="121" t="s">
        <v>23</v>
      </c>
      <c r="AA79" s="120">
        <v>3.09383053E-2</v>
      </c>
      <c r="AB79" s="120">
        <v>15</v>
      </c>
      <c r="AC79" s="5"/>
      <c r="AD79" s="6"/>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row>
    <row r="80" spans="1:58" x14ac:dyDescent="0.25">
      <c r="A80" s="5" t="str">
        <f t="shared" si="4"/>
        <v>Impaired loans and Past due (&gt;90 days) loans to total loans201212</v>
      </c>
      <c r="B80" s="116">
        <v>201212</v>
      </c>
      <c r="C80" s="116">
        <v>13</v>
      </c>
      <c r="D80" s="116" t="s">
        <v>19</v>
      </c>
      <c r="E80" s="116">
        <v>8.7119652999999991E-3</v>
      </c>
      <c r="F80" s="116">
        <v>3.1411497500000003E-2</v>
      </c>
      <c r="G80" s="116">
        <v>7.3340122699999996E-2</v>
      </c>
      <c r="H80" s="116">
        <v>0.1132002468</v>
      </c>
      <c r="I80" s="116">
        <v>6.4789373299999994E-2</v>
      </c>
      <c r="J80" s="116">
        <v>0.17254807</v>
      </c>
      <c r="K80" s="116">
        <v>0.36377422609999999</v>
      </c>
      <c r="L80" s="117">
        <v>834186892038</v>
      </c>
      <c r="M80" s="117">
        <v>11838482000000</v>
      </c>
      <c r="N80" s="116">
        <v>3.9500196600000002E-2</v>
      </c>
      <c r="O80" s="116">
        <v>8.9668702899999994E-2</v>
      </c>
      <c r="P80" s="116">
        <v>55</v>
      </c>
      <c r="Q80" s="5"/>
      <c r="R80" s="5"/>
      <c r="S80" s="6"/>
      <c r="T80" s="6"/>
      <c r="U80" s="5"/>
      <c r="V80" s="5" t="str">
        <f t="shared" si="2"/>
        <v>Impaired loans and Past due (&gt;90 days) loans to total loans16</v>
      </c>
      <c r="W80" s="120">
        <v>201503</v>
      </c>
      <c r="X80" s="120">
        <v>13</v>
      </c>
      <c r="Y80" s="120" t="s">
        <v>19</v>
      </c>
      <c r="Z80" s="121">
        <v>8</v>
      </c>
      <c r="AA80" s="120">
        <v>3.07671497E-2</v>
      </c>
      <c r="AB80" s="120">
        <v>16</v>
      </c>
      <c r="AC80" s="5"/>
      <c r="AD80" s="6"/>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1:58" x14ac:dyDescent="0.25">
      <c r="A81" s="5" t="str">
        <f t="shared" si="4"/>
        <v>Impaired loans and Past due (&gt;90 days) loans to total loans201303</v>
      </c>
      <c r="B81" s="116">
        <v>201303</v>
      </c>
      <c r="C81" s="116">
        <v>13</v>
      </c>
      <c r="D81" s="116" t="s">
        <v>19</v>
      </c>
      <c r="E81" s="116">
        <v>8.4647433000000008E-3</v>
      </c>
      <c r="F81" s="116">
        <v>2.9515644000000001E-2</v>
      </c>
      <c r="G81" s="116">
        <v>6.6557110500000002E-2</v>
      </c>
      <c r="H81" s="116">
        <v>0.1135558718</v>
      </c>
      <c r="I81" s="116">
        <v>6.4684025399999998E-2</v>
      </c>
      <c r="J81" s="116">
        <v>0.17622739060000001</v>
      </c>
      <c r="K81" s="116">
        <v>0.38663851360000001</v>
      </c>
      <c r="L81" s="117">
        <v>856578128410</v>
      </c>
      <c r="M81" s="117">
        <v>12039214000000</v>
      </c>
      <c r="N81" s="116">
        <v>3.9153658899999999E-2</v>
      </c>
      <c r="O81" s="116">
        <v>9.3977954299999999E-2</v>
      </c>
      <c r="P81" s="116">
        <v>54</v>
      </c>
      <c r="Q81" s="5"/>
      <c r="R81" s="5"/>
      <c r="S81" s="6"/>
      <c r="T81" s="6"/>
      <c r="U81" s="5"/>
      <c r="V81" s="5" t="str">
        <f t="shared" si="2"/>
        <v>Impaired loans and Past due (&gt;90 days) loans to total loans17</v>
      </c>
      <c r="W81" s="120">
        <v>201503</v>
      </c>
      <c r="X81" s="120">
        <v>13</v>
      </c>
      <c r="Y81" s="120" t="s">
        <v>19</v>
      </c>
      <c r="Z81" s="121">
        <v>7</v>
      </c>
      <c r="AA81" s="120">
        <v>3.0114562800000001E-2</v>
      </c>
      <c r="AB81" s="120">
        <v>17</v>
      </c>
      <c r="AC81" s="5"/>
      <c r="AD81" s="6"/>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row>
    <row r="82" spans="1:58" x14ac:dyDescent="0.25">
      <c r="A82" s="5" t="str">
        <f t="shared" si="4"/>
        <v>Impaired loans and Past due (&gt;90 days) loans to total loans201306</v>
      </c>
      <c r="B82" s="116">
        <v>201306</v>
      </c>
      <c r="C82" s="116">
        <v>13</v>
      </c>
      <c r="D82" s="116" t="s">
        <v>19</v>
      </c>
      <c r="E82" s="116">
        <v>1.0452895199999999E-2</v>
      </c>
      <c r="F82" s="116">
        <v>3.2089627699999998E-2</v>
      </c>
      <c r="G82" s="116">
        <v>6.6852236900000001E-2</v>
      </c>
      <c r="H82" s="116">
        <v>0.12009486549999999</v>
      </c>
      <c r="I82" s="116">
        <v>6.7502185500000006E-2</v>
      </c>
      <c r="J82" s="116">
        <v>0.1759338224</v>
      </c>
      <c r="K82" s="116">
        <v>0.4081286046</v>
      </c>
      <c r="L82" s="117">
        <v>877922643534</v>
      </c>
      <c r="M82" s="117">
        <v>11797976000000</v>
      </c>
      <c r="N82" s="116">
        <v>3.93776089E-2</v>
      </c>
      <c r="O82" s="116">
        <v>9.6645327200000006E-2</v>
      </c>
      <c r="P82" s="116">
        <v>54</v>
      </c>
      <c r="Q82" s="5"/>
      <c r="R82" s="5"/>
      <c r="S82" s="6"/>
      <c r="T82" s="6"/>
      <c r="U82" s="5"/>
      <c r="V82" s="5" t="str">
        <f t="shared" si="2"/>
        <v>Impaired loans and Past due (&gt;90 days) loans to total loans18</v>
      </c>
      <c r="W82" s="120">
        <v>201503</v>
      </c>
      <c r="X82" s="120">
        <v>13</v>
      </c>
      <c r="Y82" s="120" t="s">
        <v>19</v>
      </c>
      <c r="Z82" s="121" t="s">
        <v>17</v>
      </c>
      <c r="AA82" s="120">
        <v>2.6733969400000002E-2</v>
      </c>
      <c r="AB82" s="120">
        <v>18</v>
      </c>
      <c r="AC82" s="5"/>
      <c r="AD82" s="6"/>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x14ac:dyDescent="0.25">
      <c r="A83" s="5" t="str">
        <f t="shared" si="4"/>
        <v>Impaired loans and Past due (&gt;90 days) loans to total loans201309</v>
      </c>
      <c r="B83" s="116">
        <v>201309</v>
      </c>
      <c r="C83" s="116">
        <v>13</v>
      </c>
      <c r="D83" s="116" t="s">
        <v>19</v>
      </c>
      <c r="E83" s="116">
        <v>1.0592529700000001E-2</v>
      </c>
      <c r="F83" s="116">
        <v>2.8946397400000001E-2</v>
      </c>
      <c r="G83" s="116">
        <v>6.5209136099999995E-2</v>
      </c>
      <c r="H83" s="116">
        <v>0.1186340764</v>
      </c>
      <c r="I83" s="116">
        <v>6.6273152399999993E-2</v>
      </c>
      <c r="J83" s="116">
        <v>0.15658738450000001</v>
      </c>
      <c r="K83" s="116">
        <v>0.42918335260000001</v>
      </c>
      <c r="L83" s="117">
        <v>852980411752</v>
      </c>
      <c r="M83" s="117">
        <v>11724001000000</v>
      </c>
      <c r="N83" s="116">
        <v>3.8667745199999999E-2</v>
      </c>
      <c r="O83" s="116">
        <v>9.0403019000000001E-2</v>
      </c>
      <c r="P83" s="116">
        <v>54</v>
      </c>
      <c r="Q83" s="5"/>
      <c r="R83" s="5"/>
      <c r="S83" s="6"/>
      <c r="T83" s="6"/>
      <c r="U83" s="5"/>
      <c r="V83" s="5" t="str">
        <f t="shared" si="2"/>
        <v>Impaired loans and Past due (&gt;90 days) loans to total loans19</v>
      </c>
      <c r="W83" s="120">
        <v>201503</v>
      </c>
      <c r="X83" s="120">
        <v>13</v>
      </c>
      <c r="Y83" s="120" t="s">
        <v>19</v>
      </c>
      <c r="Z83" s="121">
        <v>4</v>
      </c>
      <c r="AA83" s="120">
        <v>1.3663185099999999E-2</v>
      </c>
      <c r="AB83" s="120">
        <v>19</v>
      </c>
      <c r="AC83" s="5"/>
      <c r="AD83" s="6"/>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x14ac:dyDescent="0.25">
      <c r="A84" s="5" t="str">
        <f t="shared" si="4"/>
        <v>Impaired loans and Past due (&gt;90 days) loans to total loans201312</v>
      </c>
      <c r="B84" s="116">
        <v>201312</v>
      </c>
      <c r="C84" s="116">
        <v>13</v>
      </c>
      <c r="D84" s="116" t="s">
        <v>19</v>
      </c>
      <c r="E84" s="116">
        <v>1.0647085800000001E-2</v>
      </c>
      <c r="F84" s="116">
        <v>2.98974818E-2</v>
      </c>
      <c r="G84" s="116">
        <v>6.4772060100000001E-2</v>
      </c>
      <c r="H84" s="116">
        <v>0.1207942945</v>
      </c>
      <c r="I84" s="116">
        <v>6.8081335100000001E-2</v>
      </c>
      <c r="J84" s="116">
        <v>0.16182571209999999</v>
      </c>
      <c r="K84" s="116">
        <v>0.4312780141</v>
      </c>
      <c r="L84" s="117">
        <v>852485459088</v>
      </c>
      <c r="M84" s="117">
        <v>11367637000000</v>
      </c>
      <c r="N84" s="116">
        <v>3.8539532500000001E-2</v>
      </c>
      <c r="O84" s="116">
        <v>9.7393338499999996E-2</v>
      </c>
      <c r="P84" s="116">
        <v>54</v>
      </c>
      <c r="Q84" s="5"/>
      <c r="R84" s="5"/>
      <c r="S84" s="6"/>
      <c r="T84" s="6"/>
      <c r="U84" s="5"/>
      <c r="V84" s="5" t="str">
        <f t="shared" si="2"/>
        <v>Impaired loans and Past due (&gt;90 days) loans to total loans20</v>
      </c>
      <c r="W84" s="120">
        <v>201503</v>
      </c>
      <c r="X84" s="120">
        <v>13</v>
      </c>
      <c r="Y84" s="120" t="s">
        <v>19</v>
      </c>
      <c r="Z84" s="121" t="s">
        <v>34</v>
      </c>
      <c r="AA84" s="120">
        <v>9.2298311000000004E-3</v>
      </c>
      <c r="AB84" s="120">
        <v>20</v>
      </c>
      <c r="AC84" s="5"/>
      <c r="AD84" s="6"/>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x14ac:dyDescent="0.25">
      <c r="A85" s="5" t="str">
        <f t="shared" si="4"/>
        <v>Impaired loans and Past due (&gt;90 days) loans to total loans201403</v>
      </c>
      <c r="B85" s="116">
        <v>201403</v>
      </c>
      <c r="C85" s="116">
        <v>13</v>
      </c>
      <c r="D85" s="116" t="s">
        <v>19</v>
      </c>
      <c r="E85" s="116">
        <v>1.0296692E-2</v>
      </c>
      <c r="F85" s="116">
        <v>3.0107383000000001E-2</v>
      </c>
      <c r="G85" s="116">
        <v>6.0595361700000003E-2</v>
      </c>
      <c r="H85" s="116">
        <v>0.12200232699999999</v>
      </c>
      <c r="I85" s="116">
        <v>6.78958598E-2</v>
      </c>
      <c r="J85" s="116">
        <v>0.1635768893</v>
      </c>
      <c r="K85" s="116">
        <v>0.45022417720000002</v>
      </c>
      <c r="L85" s="117">
        <v>848236514019</v>
      </c>
      <c r="M85" s="117">
        <v>11323730000000</v>
      </c>
      <c r="N85" s="116">
        <v>3.8001345200000002E-2</v>
      </c>
      <c r="O85" s="116">
        <v>9.1515795900000002E-2</v>
      </c>
      <c r="P85" s="116">
        <v>54</v>
      </c>
      <c r="Q85" s="5"/>
      <c r="R85" s="5"/>
      <c r="S85" s="6"/>
      <c r="T85" s="6"/>
      <c r="U85" s="5"/>
      <c r="V85" s="5" t="str">
        <f t="shared" si="2"/>
        <v>Impaired loans and Past due (&gt;90 days) loans to total loans99</v>
      </c>
      <c r="W85" s="120">
        <v>201503</v>
      </c>
      <c r="X85" s="120">
        <v>13</v>
      </c>
      <c r="Y85" s="120" t="s">
        <v>19</v>
      </c>
      <c r="Z85" s="121" t="s">
        <v>40</v>
      </c>
      <c r="AA85" s="120">
        <v>6.6526398299999998E-2</v>
      </c>
      <c r="AB85" s="120">
        <v>99</v>
      </c>
      <c r="AC85" s="5"/>
      <c r="AD85" s="6"/>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x14ac:dyDescent="0.25">
      <c r="A86" s="5" t="str">
        <f t="shared" si="4"/>
        <v>Impaired loans and Past due (&gt;90 days) loans to total loans201406</v>
      </c>
      <c r="B86" s="116">
        <v>201406</v>
      </c>
      <c r="C86" s="116">
        <v>13</v>
      </c>
      <c r="D86" s="116" t="s">
        <v>19</v>
      </c>
      <c r="E86" s="116">
        <v>1.1322541199999999E-2</v>
      </c>
      <c r="F86" s="116">
        <v>2.9332655700000002E-2</v>
      </c>
      <c r="G86" s="116">
        <v>6.2453606199999998E-2</v>
      </c>
      <c r="H86" s="116">
        <v>0.1230293536</v>
      </c>
      <c r="I86" s="116">
        <v>6.6187095000000001E-2</v>
      </c>
      <c r="J86" s="116">
        <v>0.17114076559999999</v>
      </c>
      <c r="K86" s="116">
        <v>0.4517580034</v>
      </c>
      <c r="L86" s="117">
        <v>849986969516</v>
      </c>
      <c r="M86" s="117">
        <v>11679712000000</v>
      </c>
      <c r="N86" s="116">
        <v>3.96947681E-2</v>
      </c>
      <c r="O86" s="116">
        <v>9.2455723399999995E-2</v>
      </c>
      <c r="P86" s="116">
        <v>54</v>
      </c>
      <c r="Q86" s="5"/>
      <c r="R86" s="5"/>
      <c r="S86" s="6"/>
      <c r="T86" s="6"/>
      <c r="U86" s="5"/>
      <c r="V86" s="5" t="str">
        <f t="shared" si="2"/>
        <v>Coverage ratio (specific allowances for loans to total gross impaired loans)1</v>
      </c>
      <c r="W86" s="120">
        <v>201503</v>
      </c>
      <c r="X86" s="120">
        <v>14</v>
      </c>
      <c r="Y86" s="120" t="s">
        <v>20</v>
      </c>
      <c r="Z86" s="121">
        <v>4</v>
      </c>
      <c r="AA86" s="120">
        <v>0.74094647339999997</v>
      </c>
      <c r="AB86" s="120">
        <v>1</v>
      </c>
      <c r="AC86" s="5"/>
      <c r="AD86" s="6"/>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x14ac:dyDescent="0.25">
      <c r="A87" s="5" t="str">
        <f t="shared" si="4"/>
        <v>Impaired loans and Past due (&gt;90 days) loans to total loans201409</v>
      </c>
      <c r="B87" s="116">
        <v>201409</v>
      </c>
      <c r="C87" s="116">
        <v>13</v>
      </c>
      <c r="D87" s="116" t="s">
        <v>19</v>
      </c>
      <c r="E87" s="116">
        <v>1.43115968E-2</v>
      </c>
      <c r="F87" s="116">
        <v>2.9571277100000001E-2</v>
      </c>
      <c r="G87" s="116">
        <v>6.7925995200000006E-2</v>
      </c>
      <c r="H87" s="116">
        <v>0.13517525699999999</v>
      </c>
      <c r="I87" s="116">
        <v>7.0282380800000002E-2</v>
      </c>
      <c r="J87" s="116">
        <v>0.18348121310000001</v>
      </c>
      <c r="K87" s="116">
        <v>0.51298305690000001</v>
      </c>
      <c r="L87" s="117">
        <v>907882733246</v>
      </c>
      <c r="M87" s="117">
        <v>11839294000000</v>
      </c>
      <c r="N87" s="116">
        <v>4.1005636900000003E-2</v>
      </c>
      <c r="O87" s="116">
        <v>9.2442132199999999E-2</v>
      </c>
      <c r="P87" s="116">
        <v>55</v>
      </c>
      <c r="Q87" s="5"/>
      <c r="R87" s="5"/>
      <c r="S87" s="6"/>
      <c r="T87" s="6"/>
      <c r="U87" s="5"/>
      <c r="V87" s="5" t="str">
        <f t="shared" si="2"/>
        <v>Coverage ratio (specific allowances for loans to total gross impaired loans)2</v>
      </c>
      <c r="W87" s="120">
        <v>201503</v>
      </c>
      <c r="X87" s="120">
        <v>14</v>
      </c>
      <c r="Y87" s="120" t="s">
        <v>20</v>
      </c>
      <c r="Z87" s="121">
        <v>12</v>
      </c>
      <c r="AA87" s="120">
        <v>0.62736079280000001</v>
      </c>
      <c r="AB87" s="120">
        <v>2</v>
      </c>
      <c r="AC87" s="5"/>
      <c r="AD87" s="6"/>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x14ac:dyDescent="0.25">
      <c r="A88" s="5" t="str">
        <f t="shared" si="4"/>
        <v>Impaired loans and Past due (&gt;90 days) loans to total loans201412</v>
      </c>
      <c r="B88" s="116">
        <v>201412</v>
      </c>
      <c r="C88" s="116">
        <v>13</v>
      </c>
      <c r="D88" s="116" t="s">
        <v>19</v>
      </c>
      <c r="E88" s="116">
        <v>1.24021364E-2</v>
      </c>
      <c r="F88" s="116">
        <v>2.8750338E-2</v>
      </c>
      <c r="G88" s="116">
        <v>5.8249348700000002E-2</v>
      </c>
      <c r="H88" s="116">
        <v>0.12882552880000001</v>
      </c>
      <c r="I88" s="116">
        <v>6.9567304100000005E-2</v>
      </c>
      <c r="J88" s="116">
        <v>0.17967743159999999</v>
      </c>
      <c r="K88" s="116">
        <v>0.4812486259</v>
      </c>
      <c r="L88" s="117">
        <v>886534246668</v>
      </c>
      <c r="M88" s="117">
        <v>11544902000000</v>
      </c>
      <c r="N88" s="116">
        <v>4.2940039499999999E-2</v>
      </c>
      <c r="O88" s="116">
        <v>8.8741418000000002E-2</v>
      </c>
      <c r="P88" s="116">
        <v>55</v>
      </c>
      <c r="Q88" s="5"/>
      <c r="R88" s="5"/>
      <c r="S88" s="6"/>
      <c r="T88" s="6"/>
      <c r="U88" s="5"/>
      <c r="V88" s="5" t="str">
        <f t="shared" si="2"/>
        <v>Coverage ratio (specific allowances for loans to total gross impaired loans)3</v>
      </c>
      <c r="W88" s="120">
        <v>201503</v>
      </c>
      <c r="X88" s="120">
        <v>14</v>
      </c>
      <c r="Y88" s="120" t="s">
        <v>20</v>
      </c>
      <c r="Z88" s="121">
        <v>3</v>
      </c>
      <c r="AA88" s="120">
        <v>0.61598378740000004</v>
      </c>
      <c r="AB88" s="120">
        <v>3</v>
      </c>
      <c r="AC88" s="5"/>
      <c r="AD88" s="6"/>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x14ac:dyDescent="0.25">
      <c r="A89" s="5" t="str">
        <f t="shared" si="4"/>
        <v>Impaired loans and Past due (&gt;90 days) loans to total loans201503</v>
      </c>
      <c r="B89" s="116">
        <v>201503</v>
      </c>
      <c r="C89" s="116">
        <v>13</v>
      </c>
      <c r="D89" s="116" t="s">
        <v>19</v>
      </c>
      <c r="E89" s="116">
        <v>1.21868464E-2</v>
      </c>
      <c r="F89" s="116">
        <v>2.8769554900000001E-2</v>
      </c>
      <c r="G89" s="116">
        <v>6.6526398299999998E-2</v>
      </c>
      <c r="H89" s="116">
        <v>0.1349122106</v>
      </c>
      <c r="I89" s="116">
        <v>6.8019080900000001E-2</v>
      </c>
      <c r="J89" s="116">
        <v>0.17983382310000001</v>
      </c>
      <c r="K89" s="116">
        <v>0.5108695647</v>
      </c>
      <c r="L89" s="117">
        <v>875200531852</v>
      </c>
      <c r="M89" s="117">
        <v>12249343000000</v>
      </c>
      <c r="N89" s="116">
        <v>3.9625706199999999E-2</v>
      </c>
      <c r="O89" s="116">
        <v>9.5104979000000006E-2</v>
      </c>
      <c r="P89" s="116">
        <v>52</v>
      </c>
      <c r="Q89" s="5"/>
      <c r="R89" s="5"/>
      <c r="S89" s="6"/>
      <c r="T89" s="6"/>
      <c r="U89" s="5"/>
      <c r="V89" s="5" t="str">
        <f t="shared" si="2"/>
        <v>Coverage ratio (specific allowances for loans to total gross impaired loans)4</v>
      </c>
      <c r="W89" s="120">
        <v>201503</v>
      </c>
      <c r="X89" s="120">
        <v>14</v>
      </c>
      <c r="Y89" s="120" t="s">
        <v>20</v>
      </c>
      <c r="Z89" s="121">
        <v>11</v>
      </c>
      <c r="AA89" s="120">
        <v>0.6003950991</v>
      </c>
      <c r="AB89" s="120">
        <v>4</v>
      </c>
      <c r="AC89" s="5"/>
      <c r="AD89" s="6"/>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x14ac:dyDescent="0.25">
      <c r="A90" s="5" t="str">
        <f t="shared" si="4"/>
        <v>Coverage ratio (specific allowances for loans to total gross impaired loans)200912</v>
      </c>
      <c r="B90" s="116">
        <v>200912</v>
      </c>
      <c r="C90" s="116">
        <v>14</v>
      </c>
      <c r="D90" s="116" t="s">
        <v>20</v>
      </c>
      <c r="E90" s="116">
        <v>0.1773974498</v>
      </c>
      <c r="F90" s="116">
        <v>0.34544287299999998</v>
      </c>
      <c r="G90" s="116">
        <v>0.40980581230000002</v>
      </c>
      <c r="H90" s="116">
        <v>0.43960474490000001</v>
      </c>
      <c r="I90" s="116">
        <v>0.41626501589999998</v>
      </c>
      <c r="J90" s="116">
        <v>0.50652661070000005</v>
      </c>
      <c r="K90" s="116">
        <v>0.72875816989999997</v>
      </c>
      <c r="L90" s="117">
        <v>234818129815</v>
      </c>
      <c r="M90" s="117">
        <v>578738401424</v>
      </c>
      <c r="N90" s="116">
        <v>0.4510593792</v>
      </c>
      <c r="O90" s="116">
        <v>0.40664971919999998</v>
      </c>
      <c r="P90" s="116">
        <v>45</v>
      </c>
      <c r="Q90" s="5"/>
      <c r="R90" s="5"/>
      <c r="S90" s="6"/>
      <c r="T90" s="6"/>
      <c r="U90" s="5"/>
      <c r="V90" s="5" t="str">
        <f t="shared" si="2"/>
        <v>Coverage ratio (specific allowances for loans to total gross impaired loans)5</v>
      </c>
      <c r="W90" s="120">
        <v>201503</v>
      </c>
      <c r="X90" s="120">
        <v>14</v>
      </c>
      <c r="Y90" s="120" t="s">
        <v>20</v>
      </c>
      <c r="Z90" s="121">
        <v>10</v>
      </c>
      <c r="AA90" s="120">
        <v>0.5905955719</v>
      </c>
      <c r="AB90" s="120">
        <v>5</v>
      </c>
      <c r="AC90" s="5"/>
      <c r="AD90" s="6"/>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x14ac:dyDescent="0.25">
      <c r="A91" s="5" t="str">
        <f t="shared" si="4"/>
        <v>Coverage ratio (specific allowances for loans to total gross impaired loans)201003</v>
      </c>
      <c r="B91" s="116">
        <v>201003</v>
      </c>
      <c r="C91" s="116">
        <v>14</v>
      </c>
      <c r="D91" s="116" t="s">
        <v>20</v>
      </c>
      <c r="E91" s="116">
        <v>0.19308766939999999</v>
      </c>
      <c r="F91" s="116">
        <v>0.34773457740000002</v>
      </c>
      <c r="G91" s="116">
        <v>0.4147919605</v>
      </c>
      <c r="H91" s="116">
        <v>0.43919050669999998</v>
      </c>
      <c r="I91" s="116">
        <v>0.41682988529999998</v>
      </c>
      <c r="J91" s="116">
        <v>0.50096956560000006</v>
      </c>
      <c r="K91" s="116">
        <v>0.72246512289999998</v>
      </c>
      <c r="L91" s="117">
        <v>240308098300</v>
      </c>
      <c r="M91" s="117">
        <v>590663873625</v>
      </c>
      <c r="N91" s="116">
        <v>0.45179934090000001</v>
      </c>
      <c r="O91" s="116">
        <v>0.39954646110000003</v>
      </c>
      <c r="P91" s="116">
        <v>45</v>
      </c>
      <c r="Q91" s="5"/>
      <c r="R91" s="5"/>
      <c r="S91" s="6"/>
      <c r="T91" s="6"/>
      <c r="U91" s="5"/>
      <c r="V91" s="5" t="str">
        <f t="shared" si="2"/>
        <v>Coverage ratio (specific allowances for loans to total gross impaired loans)6</v>
      </c>
      <c r="W91" s="120">
        <v>201503</v>
      </c>
      <c r="X91" s="120">
        <v>14</v>
      </c>
      <c r="Y91" s="120" t="s">
        <v>20</v>
      </c>
      <c r="Z91" s="121" t="s">
        <v>25</v>
      </c>
      <c r="AA91" s="120">
        <v>0.57707338100000005</v>
      </c>
      <c r="AB91" s="120">
        <v>6</v>
      </c>
      <c r="AC91" s="5"/>
      <c r="AD91" s="6"/>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x14ac:dyDescent="0.25">
      <c r="A92" s="5" t="str">
        <f t="shared" si="4"/>
        <v>Coverage ratio (specific allowances for loans to total gross impaired loans)201006</v>
      </c>
      <c r="B92" s="116">
        <v>201006</v>
      </c>
      <c r="C92" s="116">
        <v>14</v>
      </c>
      <c r="D92" s="116" t="s">
        <v>20</v>
      </c>
      <c r="E92" s="116">
        <v>0.19661828810000001</v>
      </c>
      <c r="F92" s="116">
        <v>0.35204009990000001</v>
      </c>
      <c r="G92" s="116">
        <v>0.4149520143</v>
      </c>
      <c r="H92" s="116">
        <v>0.43771533419999997</v>
      </c>
      <c r="I92" s="116">
        <v>0.41638379850000001</v>
      </c>
      <c r="J92" s="116">
        <v>0.4936363446</v>
      </c>
      <c r="K92" s="116">
        <v>0.71608295359999996</v>
      </c>
      <c r="L92" s="117">
        <v>254424234600</v>
      </c>
      <c r="M92" s="117">
        <v>625780239636</v>
      </c>
      <c r="N92" s="116">
        <v>0.44748503960000002</v>
      </c>
      <c r="O92" s="116">
        <v>0.39729749349999999</v>
      </c>
      <c r="P92" s="116">
        <v>45</v>
      </c>
      <c r="Q92" s="5"/>
      <c r="R92" s="5"/>
      <c r="S92" s="6"/>
      <c r="T92" s="6"/>
      <c r="U92" s="5"/>
      <c r="V92" s="5" t="str">
        <f t="shared" si="2"/>
        <v>Coverage ratio (specific allowances for loans to total gross impaired loans)7</v>
      </c>
      <c r="W92" s="120">
        <v>201503</v>
      </c>
      <c r="X92" s="120">
        <v>14</v>
      </c>
      <c r="Y92" s="120" t="s">
        <v>20</v>
      </c>
      <c r="Z92" s="121">
        <v>6</v>
      </c>
      <c r="AA92" s="120">
        <v>0.56981084900000001</v>
      </c>
      <c r="AB92" s="120">
        <v>7</v>
      </c>
      <c r="AC92" s="5"/>
      <c r="AD92" s="6"/>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x14ac:dyDescent="0.25">
      <c r="A93" s="5" t="str">
        <f t="shared" si="4"/>
        <v>Coverage ratio (specific allowances for loans to total gross impaired loans)201009</v>
      </c>
      <c r="B93" s="116">
        <v>201009</v>
      </c>
      <c r="C93" s="116">
        <v>14</v>
      </c>
      <c r="D93" s="116" t="s">
        <v>20</v>
      </c>
      <c r="E93" s="116">
        <v>0.2062141555</v>
      </c>
      <c r="F93" s="116">
        <v>0.34613241750000001</v>
      </c>
      <c r="G93" s="116">
        <v>0.42350492480000002</v>
      </c>
      <c r="H93" s="116">
        <v>0.43940292339999998</v>
      </c>
      <c r="I93" s="116">
        <v>0.42523838559999999</v>
      </c>
      <c r="J93" s="116">
        <v>0.51521985029999995</v>
      </c>
      <c r="K93" s="116">
        <v>0.70961301050000003</v>
      </c>
      <c r="L93" s="117">
        <v>272505591318</v>
      </c>
      <c r="M93" s="117">
        <v>655032570356</v>
      </c>
      <c r="N93" s="116">
        <v>0.45265829990000001</v>
      </c>
      <c r="O93" s="116">
        <v>0.40070567829999998</v>
      </c>
      <c r="P93" s="116">
        <v>46</v>
      </c>
      <c r="Q93" s="5"/>
      <c r="R93" s="5"/>
      <c r="S93" s="6"/>
      <c r="T93" s="6"/>
      <c r="U93" s="5"/>
      <c r="V93" s="5" t="str">
        <f t="shared" si="2"/>
        <v>Coverage ratio (specific allowances for loans to total gross impaired loans)8</v>
      </c>
      <c r="W93" s="120">
        <v>201503</v>
      </c>
      <c r="X93" s="120">
        <v>14</v>
      </c>
      <c r="Y93" s="120" t="s">
        <v>20</v>
      </c>
      <c r="Z93" s="121">
        <v>5</v>
      </c>
      <c r="AA93" s="120">
        <v>0.52399993330000005</v>
      </c>
      <c r="AB93" s="120">
        <v>8</v>
      </c>
      <c r="AC93" s="5"/>
      <c r="AD93" s="6"/>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x14ac:dyDescent="0.25">
      <c r="A94" s="5" t="str">
        <f t="shared" si="4"/>
        <v>Coverage ratio (specific allowances for loans to total gross impaired loans)201012</v>
      </c>
      <c r="B94" s="116">
        <v>201012</v>
      </c>
      <c r="C94" s="116">
        <v>14</v>
      </c>
      <c r="D94" s="116" t="s">
        <v>20</v>
      </c>
      <c r="E94" s="116">
        <v>0.2212896959</v>
      </c>
      <c r="F94" s="116">
        <v>0.34529166280000001</v>
      </c>
      <c r="G94" s="116">
        <v>0.4250333094</v>
      </c>
      <c r="H94" s="116">
        <v>0.43868988510000001</v>
      </c>
      <c r="I94" s="116">
        <v>0.4138004133</v>
      </c>
      <c r="J94" s="116">
        <v>0.51886361709999995</v>
      </c>
      <c r="K94" s="116">
        <v>0.70305676859999999</v>
      </c>
      <c r="L94" s="117">
        <v>259115429902</v>
      </c>
      <c r="M94" s="117">
        <v>643345848078</v>
      </c>
      <c r="N94" s="116">
        <v>0.442660524</v>
      </c>
      <c r="O94" s="116">
        <v>0.40706273320000003</v>
      </c>
      <c r="P94" s="116">
        <v>46</v>
      </c>
      <c r="Q94" s="5"/>
      <c r="R94" s="5"/>
      <c r="S94" s="6"/>
      <c r="T94" s="6"/>
      <c r="U94" s="5"/>
      <c r="V94" s="5" t="str">
        <f t="shared" si="2"/>
        <v>Coverage ratio (specific allowances for loans to total gross impaired loans)9</v>
      </c>
      <c r="W94" s="120">
        <v>201503</v>
      </c>
      <c r="X94" s="120">
        <v>14</v>
      </c>
      <c r="Y94" s="120" t="s">
        <v>20</v>
      </c>
      <c r="Z94" s="121">
        <v>2</v>
      </c>
      <c r="AA94" s="120">
        <v>0.50589983989999998</v>
      </c>
      <c r="AB94" s="120">
        <v>9</v>
      </c>
      <c r="AC94" s="5"/>
      <c r="AD94" s="6"/>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row>
    <row r="95" spans="1:58" x14ac:dyDescent="0.25">
      <c r="A95" s="5" t="str">
        <f t="shared" si="4"/>
        <v>Coverage ratio (specific allowances for loans to total gross impaired loans)201103</v>
      </c>
      <c r="B95" s="116">
        <v>201103</v>
      </c>
      <c r="C95" s="116">
        <v>14</v>
      </c>
      <c r="D95" s="116" t="s">
        <v>20</v>
      </c>
      <c r="E95" s="116">
        <v>0.21251009330000001</v>
      </c>
      <c r="F95" s="116">
        <v>0.3456431573</v>
      </c>
      <c r="G95" s="116">
        <v>0.43456300650000002</v>
      </c>
      <c r="H95" s="116">
        <v>0.44240874450000001</v>
      </c>
      <c r="I95" s="116">
        <v>0.42348667670000001</v>
      </c>
      <c r="J95" s="116">
        <v>0.50866979990000005</v>
      </c>
      <c r="K95" s="116">
        <v>0.7378899645</v>
      </c>
      <c r="L95" s="117">
        <v>260767534881</v>
      </c>
      <c r="M95" s="117">
        <v>630462052571</v>
      </c>
      <c r="N95" s="116">
        <v>0.4388615877</v>
      </c>
      <c r="O95" s="116">
        <v>0.40866627849999998</v>
      </c>
      <c r="P95" s="116">
        <v>46</v>
      </c>
      <c r="Q95" s="5"/>
      <c r="R95" s="5"/>
      <c r="S95" s="6"/>
      <c r="T95" s="6"/>
      <c r="U95" s="5"/>
      <c r="V95" s="5" t="str">
        <f t="shared" si="2"/>
        <v>Coverage ratio (specific allowances for loans to total gross impaired loans)10</v>
      </c>
      <c r="W95" s="120">
        <v>201503</v>
      </c>
      <c r="X95" s="120">
        <v>14</v>
      </c>
      <c r="Y95" s="120" t="s">
        <v>20</v>
      </c>
      <c r="Z95" s="121">
        <v>7</v>
      </c>
      <c r="AA95" s="120">
        <v>0.50231388990000003</v>
      </c>
      <c r="AB95" s="120">
        <v>10</v>
      </c>
      <c r="AC95" s="5"/>
      <c r="AD95" s="6"/>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row>
    <row r="96" spans="1:58" x14ac:dyDescent="0.25">
      <c r="A96" s="5" t="str">
        <f t="shared" si="4"/>
        <v>Coverage ratio (specific allowances for loans to total gross impaired loans)201106</v>
      </c>
      <c r="B96" s="116">
        <v>201106</v>
      </c>
      <c r="C96" s="116">
        <v>14</v>
      </c>
      <c r="D96" s="116" t="s">
        <v>20</v>
      </c>
      <c r="E96" s="116">
        <v>0.1958082528</v>
      </c>
      <c r="F96" s="116">
        <v>0.33759977679999997</v>
      </c>
      <c r="G96" s="116">
        <v>0.4283466903</v>
      </c>
      <c r="H96" s="116">
        <v>0.44012633870000001</v>
      </c>
      <c r="I96" s="116">
        <v>0.41158706830000003</v>
      </c>
      <c r="J96" s="116">
        <v>0.49299145640000003</v>
      </c>
      <c r="K96" s="116">
        <v>1</v>
      </c>
      <c r="L96" s="117">
        <v>268774986829</v>
      </c>
      <c r="M96" s="117">
        <v>667119119783</v>
      </c>
      <c r="N96" s="116">
        <v>0.44401051520000001</v>
      </c>
      <c r="O96" s="116">
        <v>0.39968350660000002</v>
      </c>
      <c r="P96" s="116">
        <v>52</v>
      </c>
      <c r="Q96" s="5"/>
      <c r="R96" s="5"/>
      <c r="S96" s="6"/>
      <c r="T96" s="6"/>
      <c r="U96" s="5"/>
      <c r="V96" s="5" t="str">
        <f t="shared" si="2"/>
        <v>Coverage ratio (specific allowances for loans to total gross impaired loans)11</v>
      </c>
      <c r="W96" s="120">
        <v>201503</v>
      </c>
      <c r="X96" s="120">
        <v>14</v>
      </c>
      <c r="Y96" s="120" t="s">
        <v>20</v>
      </c>
      <c r="Z96" s="121" t="s">
        <v>38</v>
      </c>
      <c r="AA96" s="120">
        <v>0.50010828880000002</v>
      </c>
      <c r="AB96" s="120">
        <v>11</v>
      </c>
      <c r="AC96" s="5"/>
      <c r="AD96" s="6"/>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row>
    <row r="97" spans="1:58" x14ac:dyDescent="0.25">
      <c r="A97" s="5" t="str">
        <f t="shared" si="4"/>
        <v>Coverage ratio (specific allowances for loans to total gross impaired loans)201109</v>
      </c>
      <c r="B97" s="116">
        <v>201109</v>
      </c>
      <c r="C97" s="116">
        <v>14</v>
      </c>
      <c r="D97" s="116" t="s">
        <v>20</v>
      </c>
      <c r="E97" s="116">
        <v>0.19350985479999999</v>
      </c>
      <c r="F97" s="116">
        <v>0.33796952250000001</v>
      </c>
      <c r="G97" s="116">
        <v>0.418708727</v>
      </c>
      <c r="H97" s="116">
        <v>0.42998778939999999</v>
      </c>
      <c r="I97" s="116">
        <v>0.40724937309999998</v>
      </c>
      <c r="J97" s="116">
        <v>0.47236114470000001</v>
      </c>
      <c r="K97" s="116">
        <v>0.79919932400000004</v>
      </c>
      <c r="L97" s="117">
        <v>272618382120</v>
      </c>
      <c r="M97" s="117">
        <v>682958374752</v>
      </c>
      <c r="N97" s="116">
        <v>0.4521691357</v>
      </c>
      <c r="O97" s="116">
        <v>0.39206472599999997</v>
      </c>
      <c r="P97" s="116">
        <v>52</v>
      </c>
      <c r="Q97" s="5"/>
      <c r="R97" s="5"/>
      <c r="S97" s="6"/>
      <c r="T97" s="6"/>
      <c r="U97" s="5"/>
      <c r="V97" s="5" t="str">
        <f t="shared" ref="V97:V106" si="5">CONCATENATE(Y97,AB97)</f>
        <v>Coverage ratio (specific allowances for loans to total gross impaired loans)12</v>
      </c>
      <c r="W97" s="120">
        <v>201503</v>
      </c>
      <c r="X97" s="120">
        <v>14</v>
      </c>
      <c r="Y97" s="120" t="s">
        <v>20</v>
      </c>
      <c r="Z97" s="121">
        <v>1</v>
      </c>
      <c r="AA97" s="120">
        <v>0.49597502710000002</v>
      </c>
      <c r="AB97" s="120">
        <v>12</v>
      </c>
      <c r="AC97" s="5"/>
      <c r="AD97" s="6"/>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row>
    <row r="98" spans="1:58" x14ac:dyDescent="0.25">
      <c r="A98" s="5" t="str">
        <f t="shared" si="4"/>
        <v>Coverage ratio (specific allowances for loans to total gross impaired loans)201112</v>
      </c>
      <c r="B98" s="116">
        <v>201112</v>
      </c>
      <c r="C98" s="116">
        <v>14</v>
      </c>
      <c r="D98" s="116" t="s">
        <v>20</v>
      </c>
      <c r="E98" s="116">
        <v>0.1979542094</v>
      </c>
      <c r="F98" s="116">
        <v>0.34287960989999999</v>
      </c>
      <c r="G98" s="116">
        <v>0.4150219671</v>
      </c>
      <c r="H98" s="116">
        <v>0.4377806138</v>
      </c>
      <c r="I98" s="116">
        <v>0.41044661900000001</v>
      </c>
      <c r="J98" s="116">
        <v>0.51146454299999999</v>
      </c>
      <c r="K98" s="116">
        <v>0.82555282559999998</v>
      </c>
      <c r="L98" s="117">
        <v>289084070538</v>
      </c>
      <c r="M98" s="117">
        <v>736004299918</v>
      </c>
      <c r="N98" s="116">
        <v>0.44554808159999998</v>
      </c>
      <c r="O98" s="116">
        <v>0.39836818940000002</v>
      </c>
      <c r="P98" s="116">
        <v>55</v>
      </c>
      <c r="Q98" s="5"/>
      <c r="R98" s="5"/>
      <c r="S98" s="6"/>
      <c r="T98" s="6"/>
      <c r="U98" s="5"/>
      <c r="V98" s="5" t="str">
        <f t="shared" si="5"/>
        <v>Coverage ratio (specific allowances for loans to total gross impaired loans)13</v>
      </c>
      <c r="W98" s="120">
        <v>201503</v>
      </c>
      <c r="X98" s="120">
        <v>14</v>
      </c>
      <c r="Y98" s="120" t="s">
        <v>20</v>
      </c>
      <c r="Z98" s="121" t="s">
        <v>32</v>
      </c>
      <c r="AA98" s="120">
        <v>0.481110971</v>
      </c>
      <c r="AB98" s="120">
        <v>13</v>
      </c>
      <c r="AC98" s="5"/>
      <c r="AD98" s="6"/>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row>
    <row r="99" spans="1:58" x14ac:dyDescent="0.25">
      <c r="A99" s="5" t="str">
        <f t="shared" si="4"/>
        <v>Coverage ratio (specific allowances for loans to total gross impaired loans)201203</v>
      </c>
      <c r="B99" s="116">
        <v>201203</v>
      </c>
      <c r="C99" s="116">
        <v>14</v>
      </c>
      <c r="D99" s="116" t="s">
        <v>20</v>
      </c>
      <c r="E99" s="116">
        <v>0.19235418670000001</v>
      </c>
      <c r="F99" s="116">
        <v>0.3478433628</v>
      </c>
      <c r="G99" s="116">
        <v>0.41421834759999998</v>
      </c>
      <c r="H99" s="116">
        <v>0.44116382409999999</v>
      </c>
      <c r="I99" s="116">
        <v>0.41024420890000002</v>
      </c>
      <c r="J99" s="116">
        <v>0.51369009740000005</v>
      </c>
      <c r="K99" s="116">
        <v>0.81650230219999997</v>
      </c>
      <c r="L99" s="117">
        <v>288546405428</v>
      </c>
      <c r="M99" s="117">
        <v>737029787512</v>
      </c>
      <c r="N99" s="116">
        <v>0.43166524179999999</v>
      </c>
      <c r="O99" s="116">
        <v>0.41164621429999998</v>
      </c>
      <c r="P99" s="116">
        <v>55</v>
      </c>
      <c r="Q99" s="5"/>
      <c r="R99" s="5"/>
      <c r="S99" s="6"/>
      <c r="T99" s="6"/>
      <c r="U99" s="5"/>
      <c r="V99" s="5" t="str">
        <f t="shared" si="5"/>
        <v>Coverage ratio (specific allowances for loans to total gross impaired loans)14</v>
      </c>
      <c r="W99" s="120">
        <v>201503</v>
      </c>
      <c r="X99" s="120">
        <v>14</v>
      </c>
      <c r="Y99" s="120" t="s">
        <v>20</v>
      </c>
      <c r="Z99" s="121" t="s">
        <v>29</v>
      </c>
      <c r="AA99" s="120">
        <v>0.48017661779999998</v>
      </c>
      <c r="AB99" s="120">
        <v>14</v>
      </c>
      <c r="AC99" s="5"/>
      <c r="AD99" s="6"/>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row>
    <row r="100" spans="1:58" x14ac:dyDescent="0.25">
      <c r="A100" s="5" t="str">
        <f t="shared" si="4"/>
        <v>Coverage ratio (specific allowances for loans to total gross impaired loans)201206</v>
      </c>
      <c r="B100" s="116">
        <v>201206</v>
      </c>
      <c r="C100" s="116">
        <v>14</v>
      </c>
      <c r="D100" s="116" t="s">
        <v>20</v>
      </c>
      <c r="E100" s="116">
        <v>0.20058109139999999</v>
      </c>
      <c r="F100" s="116">
        <v>0.35826349530000001</v>
      </c>
      <c r="G100" s="116">
        <v>0.41780327760000002</v>
      </c>
      <c r="H100" s="116">
        <v>0.44221908189999998</v>
      </c>
      <c r="I100" s="116">
        <v>0.41331763599999999</v>
      </c>
      <c r="J100" s="116">
        <v>0.50576556029999997</v>
      </c>
      <c r="K100" s="116">
        <v>0.80709194790000005</v>
      </c>
      <c r="L100" s="117">
        <v>300613700789</v>
      </c>
      <c r="M100" s="117">
        <v>759587194338</v>
      </c>
      <c r="N100" s="116">
        <v>0.45819448639999999</v>
      </c>
      <c r="O100" s="116">
        <v>0.40861871640000003</v>
      </c>
      <c r="P100" s="116">
        <v>55</v>
      </c>
      <c r="Q100" s="5"/>
      <c r="R100" s="5"/>
      <c r="S100" s="6"/>
      <c r="T100" s="6"/>
      <c r="U100" s="5"/>
      <c r="V100" s="5" t="str">
        <f t="shared" si="5"/>
        <v>Coverage ratio (specific allowances for loans to total gross impaired loans)15</v>
      </c>
      <c r="W100" s="120">
        <v>201503</v>
      </c>
      <c r="X100" s="120">
        <v>14</v>
      </c>
      <c r="Y100" s="120" t="s">
        <v>20</v>
      </c>
      <c r="Z100" s="121" t="s">
        <v>34</v>
      </c>
      <c r="AA100" s="120">
        <v>0.47353979940000002</v>
      </c>
      <c r="AB100" s="120">
        <v>15</v>
      </c>
      <c r="AC100" s="5"/>
      <c r="AD100" s="6"/>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row>
    <row r="101" spans="1:58" x14ac:dyDescent="0.25">
      <c r="A101" s="5" t="str">
        <f t="shared" si="4"/>
        <v>Coverage ratio (specific allowances for loans to total gross impaired loans)201209</v>
      </c>
      <c r="B101" s="116">
        <v>201209</v>
      </c>
      <c r="C101" s="116">
        <v>14</v>
      </c>
      <c r="D101" s="116" t="s">
        <v>20</v>
      </c>
      <c r="E101" s="116">
        <v>0.21438102479999999</v>
      </c>
      <c r="F101" s="116">
        <v>0.3508705104</v>
      </c>
      <c r="G101" s="116">
        <v>0.41994795350000003</v>
      </c>
      <c r="H101" s="116">
        <v>0.44158762750000002</v>
      </c>
      <c r="I101" s="116">
        <v>0.4128388757</v>
      </c>
      <c r="J101" s="116">
        <v>0.50933969320000005</v>
      </c>
      <c r="K101" s="116">
        <v>0.79731879490000002</v>
      </c>
      <c r="L101" s="117">
        <v>314070485148</v>
      </c>
      <c r="M101" s="117">
        <v>787100518226</v>
      </c>
      <c r="N101" s="116">
        <v>0.45674863589999998</v>
      </c>
      <c r="O101" s="116">
        <v>0.39056716969999999</v>
      </c>
      <c r="P101" s="116">
        <v>55</v>
      </c>
      <c r="Q101" s="5"/>
      <c r="R101" s="5"/>
      <c r="S101" s="6"/>
      <c r="T101" s="6"/>
      <c r="U101" s="5"/>
      <c r="V101" s="5" t="str">
        <f t="shared" si="5"/>
        <v>Coverage ratio (specific allowances for loans to total gross impaired loans)16</v>
      </c>
      <c r="W101" s="120">
        <v>201503</v>
      </c>
      <c r="X101" s="120">
        <v>14</v>
      </c>
      <c r="Y101" s="120" t="s">
        <v>20</v>
      </c>
      <c r="Z101" s="121" t="s">
        <v>17</v>
      </c>
      <c r="AA101" s="120">
        <v>0.47126654029999998</v>
      </c>
      <c r="AB101" s="120">
        <v>16</v>
      </c>
      <c r="AC101" s="5"/>
      <c r="AD101" s="6"/>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row>
    <row r="102" spans="1:58" x14ac:dyDescent="0.25">
      <c r="A102" s="5" t="str">
        <f t="shared" si="4"/>
        <v>Coverage ratio (specific allowances for loans to total gross impaired loans)201212</v>
      </c>
      <c r="B102" s="116">
        <v>201212</v>
      </c>
      <c r="C102" s="116">
        <v>14</v>
      </c>
      <c r="D102" s="116" t="s">
        <v>20</v>
      </c>
      <c r="E102" s="116">
        <v>0.20888107859999999</v>
      </c>
      <c r="F102" s="116">
        <v>0.3470624343</v>
      </c>
      <c r="G102" s="116">
        <v>0.41680386520000001</v>
      </c>
      <c r="H102" s="116">
        <v>0.44426846939999998</v>
      </c>
      <c r="I102" s="116">
        <v>0.4180351269</v>
      </c>
      <c r="J102" s="116">
        <v>0.50122122329999996</v>
      </c>
      <c r="K102" s="116">
        <v>0.7871810709</v>
      </c>
      <c r="L102" s="117">
        <v>319421684048</v>
      </c>
      <c r="M102" s="117">
        <v>797017928956</v>
      </c>
      <c r="N102" s="116">
        <v>0.4479532591</v>
      </c>
      <c r="O102" s="116">
        <v>0.41379427330000002</v>
      </c>
      <c r="P102" s="116">
        <v>55</v>
      </c>
      <c r="Q102" s="5"/>
      <c r="R102" s="5"/>
      <c r="S102" s="6"/>
      <c r="T102" s="6"/>
      <c r="U102" s="5"/>
      <c r="V102" s="5" t="str">
        <f t="shared" si="5"/>
        <v>Coverage ratio (specific allowances for loans to total gross impaired loans)17</v>
      </c>
      <c r="W102" s="120">
        <v>201503</v>
      </c>
      <c r="X102" s="120">
        <v>14</v>
      </c>
      <c r="Y102" s="120" t="s">
        <v>20</v>
      </c>
      <c r="Z102" s="121">
        <v>9</v>
      </c>
      <c r="AA102" s="120">
        <v>0.40712793250000001</v>
      </c>
      <c r="AB102" s="120">
        <v>17</v>
      </c>
      <c r="AC102" s="5"/>
      <c r="AD102" s="6"/>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row>
    <row r="103" spans="1:58" x14ac:dyDescent="0.25">
      <c r="A103" s="5" t="str">
        <f t="shared" si="4"/>
        <v>Coverage ratio (specific allowances for loans to total gross impaired loans)201303</v>
      </c>
      <c r="B103" s="116">
        <v>201303</v>
      </c>
      <c r="C103" s="116">
        <v>14</v>
      </c>
      <c r="D103" s="116" t="s">
        <v>20</v>
      </c>
      <c r="E103" s="116">
        <v>0.21918525380000001</v>
      </c>
      <c r="F103" s="116">
        <v>0.3555881307</v>
      </c>
      <c r="G103" s="116">
        <v>0.43481616629999997</v>
      </c>
      <c r="H103" s="116">
        <v>0.4474398597</v>
      </c>
      <c r="I103" s="116">
        <v>0.42368614859999998</v>
      </c>
      <c r="J103" s="116">
        <v>0.51998353109999995</v>
      </c>
      <c r="K103" s="116">
        <v>0.77526435189999998</v>
      </c>
      <c r="L103" s="117">
        <v>332831951669</v>
      </c>
      <c r="M103" s="117">
        <v>815043615182</v>
      </c>
      <c r="N103" s="116">
        <v>0.44188448470000002</v>
      </c>
      <c r="O103" s="116">
        <v>0.4101790327</v>
      </c>
      <c r="P103" s="116">
        <v>54</v>
      </c>
      <c r="Q103" s="5"/>
      <c r="R103" s="5"/>
      <c r="S103" s="6"/>
      <c r="T103" s="6"/>
      <c r="U103" s="5"/>
      <c r="V103" s="5" t="str">
        <f t="shared" si="5"/>
        <v>Coverage ratio (specific allowances for loans to total gross impaired loans)18</v>
      </c>
      <c r="W103" s="120">
        <v>201503</v>
      </c>
      <c r="X103" s="120">
        <v>14</v>
      </c>
      <c r="Y103" s="120" t="s">
        <v>20</v>
      </c>
      <c r="Z103" s="121">
        <v>13</v>
      </c>
      <c r="AA103" s="120">
        <v>0.39060318649999998</v>
      </c>
      <c r="AB103" s="120">
        <v>18</v>
      </c>
      <c r="AC103" s="5"/>
      <c r="AD103" s="6"/>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row>
    <row r="104" spans="1:58" x14ac:dyDescent="0.25">
      <c r="A104" s="5" t="str">
        <f t="shared" si="4"/>
        <v>Coverage ratio (specific allowances for loans to total gross impaired loans)201306</v>
      </c>
      <c r="B104" s="116">
        <v>201306</v>
      </c>
      <c r="C104" s="116">
        <v>14</v>
      </c>
      <c r="D104" s="116" t="s">
        <v>20</v>
      </c>
      <c r="E104" s="116">
        <v>0.2050935059</v>
      </c>
      <c r="F104" s="116">
        <v>0.34869409730000001</v>
      </c>
      <c r="G104" s="116">
        <v>0.43846628059999998</v>
      </c>
      <c r="H104" s="116">
        <v>0.44342801399999998</v>
      </c>
      <c r="I104" s="116">
        <v>0.42375838690000001</v>
      </c>
      <c r="J104" s="116">
        <v>0.51714079989999995</v>
      </c>
      <c r="K104" s="116">
        <v>0.76829186459999999</v>
      </c>
      <c r="L104" s="117">
        <v>340805770694</v>
      </c>
      <c r="M104" s="117">
        <v>833920945893</v>
      </c>
      <c r="N104" s="116">
        <v>0.45287476580000002</v>
      </c>
      <c r="O104" s="116">
        <v>0.42494358879999999</v>
      </c>
      <c r="P104" s="116">
        <v>54</v>
      </c>
      <c r="Q104" s="5"/>
      <c r="R104" s="5"/>
      <c r="S104" s="6"/>
      <c r="T104" s="6"/>
      <c r="U104" s="5"/>
      <c r="V104" s="5" t="str">
        <f t="shared" si="5"/>
        <v>Coverage ratio (specific allowances for loans to total gross impaired loans)19</v>
      </c>
      <c r="W104" s="120">
        <v>201503</v>
      </c>
      <c r="X104" s="120">
        <v>14</v>
      </c>
      <c r="Y104" s="120" t="s">
        <v>20</v>
      </c>
      <c r="Z104" s="121" t="s">
        <v>23</v>
      </c>
      <c r="AA104" s="120">
        <v>0.32789523659999997</v>
      </c>
      <c r="AB104" s="120">
        <v>19</v>
      </c>
      <c r="AC104" s="5"/>
      <c r="AD104" s="6"/>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row>
    <row r="105" spans="1:58" x14ac:dyDescent="0.25">
      <c r="A105" s="5" t="str">
        <f t="shared" si="4"/>
        <v>Coverage ratio (specific allowances for loans to total gross impaired loans)201309</v>
      </c>
      <c r="B105" s="116">
        <v>201309</v>
      </c>
      <c r="C105" s="116">
        <v>14</v>
      </c>
      <c r="D105" s="116" t="s">
        <v>20</v>
      </c>
      <c r="E105" s="116">
        <v>0.226610126</v>
      </c>
      <c r="F105" s="116">
        <v>0.35634360549999999</v>
      </c>
      <c r="G105" s="116">
        <v>0.44398399989999998</v>
      </c>
      <c r="H105" s="116">
        <v>0.45475159209999999</v>
      </c>
      <c r="I105" s="116">
        <v>0.4442773237</v>
      </c>
      <c r="J105" s="116">
        <v>0.52772744739999999</v>
      </c>
      <c r="K105" s="116">
        <v>0.75001846539999995</v>
      </c>
      <c r="L105" s="117">
        <v>347459927988</v>
      </c>
      <c r="M105" s="117">
        <v>805487344633</v>
      </c>
      <c r="N105" s="116">
        <v>0.44573690329999999</v>
      </c>
      <c r="O105" s="116">
        <v>0.44223109640000002</v>
      </c>
      <c r="P105" s="116">
        <v>54</v>
      </c>
      <c r="Q105" s="5"/>
      <c r="R105" s="5"/>
      <c r="S105" s="6"/>
      <c r="T105" s="6"/>
      <c r="U105" s="5"/>
      <c r="V105" s="5" t="str">
        <f t="shared" si="5"/>
        <v>Coverage ratio (specific allowances for loans to total gross impaired loans)20</v>
      </c>
      <c r="W105" s="120">
        <v>201503</v>
      </c>
      <c r="X105" s="120">
        <v>14</v>
      </c>
      <c r="Y105" s="120" t="s">
        <v>20</v>
      </c>
      <c r="Z105" s="121">
        <v>8</v>
      </c>
      <c r="AA105" s="120">
        <v>0.28259065010000001</v>
      </c>
      <c r="AB105" s="120">
        <v>20</v>
      </c>
      <c r="AC105" s="5"/>
      <c r="AD105" s="6"/>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row>
    <row r="106" spans="1:58" x14ac:dyDescent="0.25">
      <c r="A106" s="5" t="str">
        <f t="shared" si="4"/>
        <v>Coverage ratio (specific allowances for loans to total gross impaired loans)201312</v>
      </c>
      <c r="B106" s="116">
        <v>201312</v>
      </c>
      <c r="C106" s="116">
        <v>14</v>
      </c>
      <c r="D106" s="116" t="s">
        <v>20</v>
      </c>
      <c r="E106" s="116">
        <v>0.22104384360000001</v>
      </c>
      <c r="F106" s="116">
        <v>0.3555881307</v>
      </c>
      <c r="G106" s="116">
        <v>0.46146127850000002</v>
      </c>
      <c r="H106" s="116">
        <v>0.46229711680000002</v>
      </c>
      <c r="I106" s="116">
        <v>0.45993341589999998</v>
      </c>
      <c r="J106" s="116">
        <v>0.54951544519999995</v>
      </c>
      <c r="K106" s="116">
        <v>0.75085641130000003</v>
      </c>
      <c r="L106" s="117">
        <v>365273251376</v>
      </c>
      <c r="M106" s="117">
        <v>812728454351</v>
      </c>
      <c r="N106" s="116">
        <v>0.46127677020000002</v>
      </c>
      <c r="O106" s="116">
        <v>0.46164578680000001</v>
      </c>
      <c r="P106" s="116">
        <v>54</v>
      </c>
      <c r="Q106" s="5"/>
      <c r="R106" s="5"/>
      <c r="S106" s="6"/>
      <c r="T106" s="6"/>
      <c r="U106" s="5"/>
      <c r="V106" s="5" t="str">
        <f t="shared" si="5"/>
        <v>Coverage ratio (specific allowances for loans to total gross impaired loans)99</v>
      </c>
      <c r="W106" s="120">
        <v>201503</v>
      </c>
      <c r="X106" s="120">
        <v>14</v>
      </c>
      <c r="Y106" s="120" t="s">
        <v>20</v>
      </c>
      <c r="Z106" s="121" t="s">
        <v>40</v>
      </c>
      <c r="AA106" s="120">
        <v>0.47264696309999998</v>
      </c>
      <c r="AB106" s="120">
        <v>99</v>
      </c>
      <c r="AC106" s="5"/>
      <c r="AD106" s="6"/>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x14ac:dyDescent="0.25">
      <c r="A107" s="5" t="str">
        <f t="shared" si="4"/>
        <v>Coverage ratio (specific allowances for loans to total gross impaired loans)201403</v>
      </c>
      <c r="B107" s="116">
        <v>201403</v>
      </c>
      <c r="C107" s="116">
        <v>14</v>
      </c>
      <c r="D107" s="116" t="s">
        <v>20</v>
      </c>
      <c r="E107" s="116">
        <v>0.21553163880000001</v>
      </c>
      <c r="F107" s="116">
        <v>0.39205882069999998</v>
      </c>
      <c r="G107" s="116">
        <v>0.45505191490000002</v>
      </c>
      <c r="H107" s="116">
        <v>0.47308201709999997</v>
      </c>
      <c r="I107" s="116">
        <v>0.46868958500000002</v>
      </c>
      <c r="J107" s="116">
        <v>0.55647184979999997</v>
      </c>
      <c r="K107" s="116">
        <v>1</v>
      </c>
      <c r="L107" s="117">
        <v>366640146147</v>
      </c>
      <c r="M107" s="117">
        <v>799347431230</v>
      </c>
      <c r="N107" s="116">
        <v>0.46591987950000002</v>
      </c>
      <c r="O107" s="116">
        <v>0.44959121699999999</v>
      </c>
      <c r="P107" s="116">
        <v>54</v>
      </c>
      <c r="Q107" s="5"/>
      <c r="R107" s="5"/>
      <c r="S107" s="6"/>
      <c r="T107" s="6"/>
      <c r="U107" s="5"/>
      <c r="V107" s="5" t="str">
        <f t="shared" ref="V107:V121" si="6">CONCATENATE(Y107,AB107)</f>
        <v>Impaired financial assets to total assets1</v>
      </c>
      <c r="W107" s="120">
        <v>201503</v>
      </c>
      <c r="X107" s="120">
        <v>18</v>
      </c>
      <c r="Y107" s="120" t="s">
        <v>21</v>
      </c>
      <c r="Z107" s="121">
        <v>13</v>
      </c>
      <c r="AA107" s="120">
        <v>0.20633847650000001</v>
      </c>
      <c r="AB107" s="120">
        <v>1</v>
      </c>
      <c r="AC107" s="5"/>
      <c r="AD107" s="6"/>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x14ac:dyDescent="0.25">
      <c r="A108" s="5" t="str">
        <f t="shared" si="4"/>
        <v>Coverage ratio (specific allowances for loans to total gross impaired loans)201406</v>
      </c>
      <c r="B108" s="116">
        <v>201406</v>
      </c>
      <c r="C108" s="116">
        <v>14</v>
      </c>
      <c r="D108" s="116" t="s">
        <v>20</v>
      </c>
      <c r="E108" s="116">
        <v>0.19821495510000001</v>
      </c>
      <c r="F108" s="116">
        <v>0.36803071970000001</v>
      </c>
      <c r="G108" s="116">
        <v>0.46388899830000002</v>
      </c>
      <c r="H108" s="116">
        <v>0.47285988020000003</v>
      </c>
      <c r="I108" s="116">
        <v>0.4685523942</v>
      </c>
      <c r="J108" s="116">
        <v>0.53878238499999997</v>
      </c>
      <c r="K108" s="116">
        <v>1</v>
      </c>
      <c r="L108" s="117">
        <v>366541114118</v>
      </c>
      <c r="M108" s="117">
        <v>799606838311</v>
      </c>
      <c r="N108" s="116">
        <v>0.47399895980000001</v>
      </c>
      <c r="O108" s="116">
        <v>0.45499426640000001</v>
      </c>
      <c r="P108" s="116">
        <v>54</v>
      </c>
      <c r="Q108" s="5"/>
      <c r="R108" s="5"/>
      <c r="S108" s="6"/>
      <c r="T108" s="6"/>
      <c r="U108" s="5"/>
      <c r="V108" s="5" t="str">
        <f t="shared" si="6"/>
        <v>Impaired financial assets to total assets2</v>
      </c>
      <c r="W108" s="120">
        <v>201503</v>
      </c>
      <c r="X108" s="120">
        <v>18</v>
      </c>
      <c r="Y108" s="120" t="s">
        <v>21</v>
      </c>
      <c r="Z108" s="121" t="s">
        <v>32</v>
      </c>
      <c r="AA108" s="120">
        <v>0.15683790119999999</v>
      </c>
      <c r="AB108" s="120">
        <v>2</v>
      </c>
      <c r="AC108" s="5"/>
      <c r="AD108" s="6"/>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row>
    <row r="109" spans="1:58" x14ac:dyDescent="0.25">
      <c r="A109" s="5" t="str">
        <f t="shared" si="4"/>
        <v>Coverage ratio (specific allowances for loans to total gross impaired loans)201409</v>
      </c>
      <c r="B109" s="116">
        <v>201409</v>
      </c>
      <c r="C109" s="116">
        <v>14</v>
      </c>
      <c r="D109" s="116" t="s">
        <v>20</v>
      </c>
      <c r="E109" s="116">
        <v>0.23902781670000001</v>
      </c>
      <c r="F109" s="116">
        <v>0.3941078797</v>
      </c>
      <c r="G109" s="116">
        <v>0.46142713260000001</v>
      </c>
      <c r="H109" s="116">
        <v>0.456280087</v>
      </c>
      <c r="I109" s="116">
        <v>0.45793036100000001</v>
      </c>
      <c r="J109" s="116">
        <v>0.53342732260000003</v>
      </c>
      <c r="K109" s="116">
        <v>0.64048448650000001</v>
      </c>
      <c r="L109" s="117">
        <v>368135461382</v>
      </c>
      <c r="M109" s="117">
        <v>814264374544</v>
      </c>
      <c r="N109" s="116">
        <v>0.46142713260000001</v>
      </c>
      <c r="O109" s="116">
        <v>0.46587062270000001</v>
      </c>
      <c r="P109" s="116">
        <v>55</v>
      </c>
      <c r="Q109" s="5"/>
      <c r="R109" s="5"/>
      <c r="S109" s="6"/>
      <c r="T109" s="6"/>
      <c r="U109" s="5"/>
      <c r="V109" s="5" t="str">
        <f t="shared" si="6"/>
        <v>Impaired financial assets to total assets3</v>
      </c>
      <c r="W109" s="120">
        <v>201503</v>
      </c>
      <c r="X109" s="120">
        <v>18</v>
      </c>
      <c r="Y109" s="120" t="s">
        <v>21</v>
      </c>
      <c r="Z109" s="121">
        <v>9</v>
      </c>
      <c r="AA109" s="120">
        <v>0.12911030579999999</v>
      </c>
      <c r="AB109" s="120">
        <v>3</v>
      </c>
      <c r="AC109" s="5"/>
      <c r="AD109" s="6"/>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row>
    <row r="110" spans="1:58" x14ac:dyDescent="0.25">
      <c r="A110" s="5" t="str">
        <f t="shared" si="4"/>
        <v>Coverage ratio (specific allowances for loans to total gross impaired loans)201412</v>
      </c>
      <c r="B110" s="116">
        <v>201412</v>
      </c>
      <c r="C110" s="116">
        <v>14</v>
      </c>
      <c r="D110" s="116" t="s">
        <v>20</v>
      </c>
      <c r="E110" s="116">
        <v>0.25017662819999997</v>
      </c>
      <c r="F110" s="116">
        <v>0.4013610547</v>
      </c>
      <c r="G110" s="116">
        <v>0.46805164240000002</v>
      </c>
      <c r="H110" s="116">
        <v>0.45834960790000001</v>
      </c>
      <c r="I110" s="116">
        <v>0.45825787969999998</v>
      </c>
      <c r="J110" s="116">
        <v>0.53625583580000002</v>
      </c>
      <c r="K110" s="116">
        <v>0.61429301069999998</v>
      </c>
      <c r="L110" s="117">
        <v>366058701991</v>
      </c>
      <c r="M110" s="117">
        <v>810892989313</v>
      </c>
      <c r="N110" s="116">
        <v>0.47060676260000001</v>
      </c>
      <c r="O110" s="116">
        <v>0.46797088320000002</v>
      </c>
      <c r="P110" s="116">
        <v>55</v>
      </c>
      <c r="Q110" s="5"/>
      <c r="R110" s="5"/>
      <c r="S110" s="6"/>
      <c r="T110" s="6"/>
      <c r="U110" s="5"/>
      <c r="V110" s="5" t="str">
        <f t="shared" si="6"/>
        <v>Impaired financial assets to total assets4</v>
      </c>
      <c r="W110" s="120">
        <v>201503</v>
      </c>
      <c r="X110" s="120">
        <v>18</v>
      </c>
      <c r="Y110" s="120" t="s">
        <v>21</v>
      </c>
      <c r="Z110" s="121">
        <v>3</v>
      </c>
      <c r="AA110" s="120">
        <v>8.9098000199999999E-2</v>
      </c>
      <c r="AB110" s="120">
        <v>4</v>
      </c>
      <c r="AC110" s="5"/>
      <c r="AD110" s="6"/>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row>
    <row r="111" spans="1:58" x14ac:dyDescent="0.25">
      <c r="A111" s="5" t="str">
        <f t="shared" si="4"/>
        <v>Coverage ratio (specific allowances for loans to total gross impaired loans)201503</v>
      </c>
      <c r="B111" s="116">
        <v>201503</v>
      </c>
      <c r="C111" s="116">
        <v>14</v>
      </c>
      <c r="D111" s="116" t="s">
        <v>20</v>
      </c>
      <c r="E111" s="116">
        <v>0.27050078770000002</v>
      </c>
      <c r="F111" s="116">
        <v>0.41078057089999997</v>
      </c>
      <c r="G111" s="116">
        <v>0.47264696309999998</v>
      </c>
      <c r="H111" s="116">
        <v>0.46104278059999998</v>
      </c>
      <c r="I111" s="116">
        <v>0.4531373776</v>
      </c>
      <c r="J111" s="116">
        <v>0.52843437650000002</v>
      </c>
      <c r="K111" s="116">
        <v>0.62736079280000001</v>
      </c>
      <c r="L111" s="117">
        <v>365414225484</v>
      </c>
      <c r="M111" s="117">
        <v>802204646968</v>
      </c>
      <c r="N111" s="116">
        <v>0.4646694026</v>
      </c>
      <c r="O111" s="116">
        <v>0.48215969559999999</v>
      </c>
      <c r="P111" s="116">
        <v>52</v>
      </c>
      <c r="Q111" s="5"/>
      <c r="R111" s="5"/>
      <c r="S111" s="6"/>
      <c r="T111" s="6"/>
      <c r="U111" s="5"/>
      <c r="V111" s="5" t="str">
        <f t="shared" si="6"/>
        <v>Impaired financial assets to total assets5</v>
      </c>
      <c r="W111" s="120">
        <v>201503</v>
      </c>
      <c r="X111" s="120">
        <v>18</v>
      </c>
      <c r="Y111" s="120" t="s">
        <v>21</v>
      </c>
      <c r="Z111" s="121" t="s">
        <v>29</v>
      </c>
      <c r="AA111" s="120">
        <v>8.7081836400000001E-2</v>
      </c>
      <c r="AB111" s="120">
        <v>5</v>
      </c>
      <c r="AC111" s="5"/>
      <c r="AD111" s="6"/>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row>
    <row r="112" spans="1:58" x14ac:dyDescent="0.25">
      <c r="A112" s="5" t="str">
        <f t="shared" ref="A112:A121" si="7">CONCATENATE(D112,B112)</f>
        <v>Impaired financial assets to total assets200912</v>
      </c>
      <c r="B112" s="116">
        <v>200912</v>
      </c>
      <c r="C112" s="116">
        <v>18</v>
      </c>
      <c r="D112" s="116" t="s">
        <v>21</v>
      </c>
      <c r="E112" s="116">
        <v>3.0743063999999999E-3</v>
      </c>
      <c r="F112" s="116">
        <v>1.00755536E-2</v>
      </c>
      <c r="G112" s="116">
        <v>1.8541738799999999E-2</v>
      </c>
      <c r="H112" s="116">
        <v>3.1075686000000002E-2</v>
      </c>
      <c r="I112" s="116">
        <v>1.5894324200000001E-2</v>
      </c>
      <c r="J112" s="116">
        <v>3.5287496799999998E-2</v>
      </c>
      <c r="K112" s="116">
        <v>0.1006616825</v>
      </c>
      <c r="L112" s="117">
        <v>375262136507</v>
      </c>
      <c r="M112" s="117">
        <v>21330397000000</v>
      </c>
      <c r="N112" s="116">
        <v>1.2404876299999999E-2</v>
      </c>
      <c r="O112" s="116">
        <v>2.46671379E-2</v>
      </c>
      <c r="P112" s="116">
        <v>43</v>
      </c>
      <c r="Q112" s="5"/>
      <c r="R112" s="5"/>
      <c r="S112" s="6"/>
      <c r="T112" s="6"/>
      <c r="U112" s="5"/>
      <c r="V112" s="5" t="str">
        <f t="shared" si="6"/>
        <v>Impaired financial assets to total assets6</v>
      </c>
      <c r="W112" s="120">
        <v>201503</v>
      </c>
      <c r="X112" s="120">
        <v>18</v>
      </c>
      <c r="Y112" s="120" t="s">
        <v>21</v>
      </c>
      <c r="Z112" s="121">
        <v>1</v>
      </c>
      <c r="AA112" s="120">
        <v>7.5978631599999999E-2</v>
      </c>
      <c r="AB112" s="120">
        <v>6</v>
      </c>
      <c r="AC112" s="5"/>
      <c r="AD112" s="6"/>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row>
    <row r="113" spans="1:58" x14ac:dyDescent="0.25">
      <c r="A113" s="5" t="str">
        <f t="shared" si="7"/>
        <v>Impaired financial assets to total assets201003</v>
      </c>
      <c r="B113" s="116">
        <v>201003</v>
      </c>
      <c r="C113" s="116">
        <v>18</v>
      </c>
      <c r="D113" s="116" t="s">
        <v>21</v>
      </c>
      <c r="E113" s="116">
        <v>3.1636883000000001E-3</v>
      </c>
      <c r="F113" s="116">
        <v>1.1311187E-2</v>
      </c>
      <c r="G113" s="116">
        <v>1.9010089500000001E-2</v>
      </c>
      <c r="H113" s="116">
        <v>3.2106690399999999E-2</v>
      </c>
      <c r="I113" s="116">
        <v>1.5591779E-2</v>
      </c>
      <c r="J113" s="116">
        <v>3.4709193200000002E-2</v>
      </c>
      <c r="K113" s="116">
        <v>0.11203215599999999</v>
      </c>
      <c r="L113" s="117">
        <v>378093284128</v>
      </c>
      <c r="M113" s="117">
        <v>22181582000000</v>
      </c>
      <c r="N113" s="116">
        <v>1.19578944E-2</v>
      </c>
      <c r="O113" s="116">
        <v>2.6563033699999999E-2</v>
      </c>
      <c r="P113" s="116">
        <v>43</v>
      </c>
      <c r="Q113" s="5"/>
      <c r="R113" s="5"/>
      <c r="S113" s="6"/>
      <c r="T113" s="6"/>
      <c r="U113" s="5"/>
      <c r="V113" s="5" t="str">
        <f t="shared" si="6"/>
        <v>Impaired financial assets to total assets7</v>
      </c>
      <c r="W113" s="120">
        <v>201503</v>
      </c>
      <c r="X113" s="120">
        <v>18</v>
      </c>
      <c r="Y113" s="120" t="s">
        <v>21</v>
      </c>
      <c r="Z113" s="121">
        <v>11</v>
      </c>
      <c r="AA113" s="120">
        <v>6.9408959000000006E-2</v>
      </c>
      <c r="AB113" s="120">
        <v>7</v>
      </c>
      <c r="AC113" s="5"/>
      <c r="AD113" s="6"/>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row>
    <row r="114" spans="1:58" x14ac:dyDescent="0.25">
      <c r="A114" s="5" t="str">
        <f t="shared" si="7"/>
        <v>Impaired financial assets to total assets201006</v>
      </c>
      <c r="B114" s="116">
        <v>201006</v>
      </c>
      <c r="C114" s="116">
        <v>18</v>
      </c>
      <c r="D114" s="116" t="s">
        <v>21</v>
      </c>
      <c r="E114" s="116">
        <v>2.7536003999999998E-3</v>
      </c>
      <c r="F114" s="116">
        <v>1.1133614E-2</v>
      </c>
      <c r="G114" s="116">
        <v>1.8434835900000002E-2</v>
      </c>
      <c r="H114" s="116">
        <v>3.3082651599999999E-2</v>
      </c>
      <c r="I114" s="116">
        <v>1.5631228E-2</v>
      </c>
      <c r="J114" s="116">
        <v>3.6009571099999999E-2</v>
      </c>
      <c r="K114" s="116">
        <v>0.1026202558</v>
      </c>
      <c r="L114" s="117">
        <v>396863901323</v>
      </c>
      <c r="M114" s="117">
        <v>23062254000000</v>
      </c>
      <c r="N114" s="116">
        <v>1.23655981E-2</v>
      </c>
      <c r="O114" s="116">
        <v>2.3975203699999999E-2</v>
      </c>
      <c r="P114" s="116">
        <v>43</v>
      </c>
      <c r="Q114" s="5"/>
      <c r="R114" s="5"/>
      <c r="S114" s="6"/>
      <c r="T114" s="6"/>
      <c r="U114" s="5"/>
      <c r="V114" s="5" t="str">
        <f t="shared" si="6"/>
        <v>Impaired financial assets to total assets8</v>
      </c>
      <c r="W114" s="120">
        <v>201503</v>
      </c>
      <c r="X114" s="120">
        <v>18</v>
      </c>
      <c r="Y114" s="120" t="s">
        <v>21</v>
      </c>
      <c r="Z114" s="121">
        <v>12</v>
      </c>
      <c r="AA114" s="120">
        <v>5.4396356700000002E-2</v>
      </c>
      <c r="AB114" s="120">
        <v>8</v>
      </c>
      <c r="AC114" s="5"/>
      <c r="AD114" s="6"/>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row>
    <row r="115" spans="1:58" x14ac:dyDescent="0.25">
      <c r="A115" s="5" t="str">
        <f t="shared" si="7"/>
        <v>Impaired financial assets to total assets201009</v>
      </c>
      <c r="B115" s="116">
        <v>201009</v>
      </c>
      <c r="C115" s="116">
        <v>18</v>
      </c>
      <c r="D115" s="116" t="s">
        <v>21</v>
      </c>
      <c r="E115" s="116">
        <v>2.5189515999999999E-3</v>
      </c>
      <c r="F115" s="116">
        <v>1.17932056E-2</v>
      </c>
      <c r="G115" s="116">
        <v>1.9195529900000001E-2</v>
      </c>
      <c r="H115" s="116">
        <v>3.3929314299999999E-2</v>
      </c>
      <c r="I115" s="116">
        <v>1.6285092000000001E-2</v>
      </c>
      <c r="J115" s="116">
        <v>3.8516462000000001E-2</v>
      </c>
      <c r="K115" s="116">
        <v>0.10522467639999999</v>
      </c>
      <c r="L115" s="117">
        <v>407401961011</v>
      </c>
      <c r="M115" s="117">
        <v>22835916000000</v>
      </c>
      <c r="N115" s="116">
        <v>1.20495455E-2</v>
      </c>
      <c r="O115" s="116">
        <v>2.3519585499999999E-2</v>
      </c>
      <c r="P115" s="116">
        <v>44</v>
      </c>
      <c r="Q115" s="5"/>
      <c r="R115" s="5"/>
      <c r="S115" s="6"/>
      <c r="T115" s="6"/>
      <c r="U115" s="5"/>
      <c r="V115" s="5" t="str">
        <f t="shared" si="6"/>
        <v>Impaired financial assets to total assets9</v>
      </c>
      <c r="W115" s="120">
        <v>201503</v>
      </c>
      <c r="X115" s="120">
        <v>18</v>
      </c>
      <c r="Y115" s="120" t="s">
        <v>21</v>
      </c>
      <c r="Z115" s="121" t="s">
        <v>38</v>
      </c>
      <c r="AA115" s="120">
        <v>2.4212488800000001E-2</v>
      </c>
      <c r="AB115" s="120">
        <v>9</v>
      </c>
      <c r="AC115" s="5"/>
      <c r="AD115" s="6"/>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row>
    <row r="116" spans="1:58" x14ac:dyDescent="0.25">
      <c r="A116" s="5" t="str">
        <f t="shared" si="7"/>
        <v>Impaired financial assets to total assets201012</v>
      </c>
      <c r="B116" s="116">
        <v>201012</v>
      </c>
      <c r="C116" s="116">
        <v>18</v>
      </c>
      <c r="D116" s="116" t="s">
        <v>21</v>
      </c>
      <c r="E116" s="116">
        <v>1.6196453E-3</v>
      </c>
      <c r="F116" s="116">
        <v>1.19234375E-2</v>
      </c>
      <c r="G116" s="116">
        <v>2.00271819E-2</v>
      </c>
      <c r="H116" s="116">
        <v>3.2906577700000002E-2</v>
      </c>
      <c r="I116" s="116">
        <v>1.68613663E-2</v>
      </c>
      <c r="J116" s="116">
        <v>3.93714587E-2</v>
      </c>
      <c r="K116" s="116">
        <v>0.1031252963</v>
      </c>
      <c r="L116" s="117">
        <v>409942386932</v>
      </c>
      <c r="M116" s="117">
        <v>22010586000000</v>
      </c>
      <c r="N116" s="116">
        <v>1.2612058799999999E-2</v>
      </c>
      <c r="O116" s="116">
        <v>2.5411444799999999E-2</v>
      </c>
      <c r="P116" s="116">
        <v>44</v>
      </c>
      <c r="Q116" s="5"/>
      <c r="R116" s="5"/>
      <c r="S116" s="6"/>
      <c r="T116" s="6"/>
      <c r="U116" s="5"/>
      <c r="V116" s="5" t="str">
        <f t="shared" si="6"/>
        <v>Impaired financial assets to total assets10</v>
      </c>
      <c r="W116" s="120">
        <v>201503</v>
      </c>
      <c r="X116" s="120">
        <v>18</v>
      </c>
      <c r="Y116" s="120" t="s">
        <v>21</v>
      </c>
      <c r="Z116" s="121">
        <v>6</v>
      </c>
      <c r="AA116" s="120">
        <v>2.22723804E-2</v>
      </c>
      <c r="AB116" s="120">
        <v>10</v>
      </c>
      <c r="AC116" s="5"/>
      <c r="AD116" s="6"/>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row>
    <row r="117" spans="1:58" x14ac:dyDescent="0.25">
      <c r="A117" s="5" t="str">
        <f t="shared" si="7"/>
        <v>Impaired financial assets to total assets201103</v>
      </c>
      <c r="B117" s="116">
        <v>201103</v>
      </c>
      <c r="C117" s="116">
        <v>18</v>
      </c>
      <c r="D117" s="116" t="s">
        <v>21</v>
      </c>
      <c r="E117" s="116">
        <v>2.3017438E-3</v>
      </c>
      <c r="F117" s="116">
        <v>1.16301467E-2</v>
      </c>
      <c r="G117" s="116">
        <v>1.8639294599999998E-2</v>
      </c>
      <c r="H117" s="116">
        <v>3.3627961400000003E-2</v>
      </c>
      <c r="I117" s="116">
        <v>1.67459516E-2</v>
      </c>
      <c r="J117" s="116">
        <v>4.09595528E-2</v>
      </c>
      <c r="K117" s="116">
        <v>0.11244997430000001</v>
      </c>
      <c r="L117" s="117">
        <v>396501848878</v>
      </c>
      <c r="M117" s="117">
        <v>21597436000000</v>
      </c>
      <c r="N117" s="116">
        <v>1.2265501200000001E-2</v>
      </c>
      <c r="O117" s="116">
        <v>2.92331672E-2</v>
      </c>
      <c r="P117" s="116">
        <v>44</v>
      </c>
      <c r="Q117" s="5"/>
      <c r="R117" s="5"/>
      <c r="S117" s="6"/>
      <c r="T117" s="6"/>
      <c r="U117" s="5"/>
      <c r="V117" s="5" t="str">
        <f t="shared" si="6"/>
        <v>Impaired financial assets to total assets11</v>
      </c>
      <c r="W117" s="120">
        <v>201503</v>
      </c>
      <c r="X117" s="120">
        <v>18</v>
      </c>
      <c r="Y117" s="120" t="s">
        <v>21</v>
      </c>
      <c r="Z117" s="121">
        <v>2</v>
      </c>
      <c r="AA117" s="120">
        <v>1.8463648900000001E-2</v>
      </c>
      <c r="AB117" s="120">
        <v>11</v>
      </c>
      <c r="AC117" s="5"/>
      <c r="AD117" s="6"/>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row>
    <row r="118" spans="1:58" x14ac:dyDescent="0.25">
      <c r="A118" s="5" t="str">
        <f t="shared" si="7"/>
        <v>Impaired financial assets to total assets201106</v>
      </c>
      <c r="B118" s="116">
        <v>201106</v>
      </c>
      <c r="C118" s="116">
        <v>18</v>
      </c>
      <c r="D118" s="116" t="s">
        <v>21</v>
      </c>
      <c r="E118" s="116">
        <v>1.7447858000000001E-3</v>
      </c>
      <c r="F118" s="116">
        <v>1.07414647E-2</v>
      </c>
      <c r="G118" s="116">
        <v>1.9876002699999999E-2</v>
      </c>
      <c r="H118" s="116">
        <v>3.9714916099999997E-2</v>
      </c>
      <c r="I118" s="116">
        <v>1.83706311E-2</v>
      </c>
      <c r="J118" s="116">
        <v>5.29563521E-2</v>
      </c>
      <c r="K118" s="116">
        <v>0.16733014760000001</v>
      </c>
      <c r="L118" s="117">
        <v>445798659902</v>
      </c>
      <c r="M118" s="117">
        <v>21597164000000</v>
      </c>
      <c r="N118" s="116">
        <v>1.2808596699999999E-2</v>
      </c>
      <c r="O118" s="116">
        <v>3.4225305900000003E-2</v>
      </c>
      <c r="P118" s="116">
        <v>50</v>
      </c>
      <c r="Q118" s="5"/>
      <c r="R118" s="5"/>
      <c r="S118" s="6"/>
      <c r="T118" s="6"/>
      <c r="U118" s="5"/>
      <c r="V118" s="5" t="str">
        <f t="shared" si="6"/>
        <v>Impaired financial assets to total assets12</v>
      </c>
      <c r="W118" s="120">
        <v>201503</v>
      </c>
      <c r="X118" s="120">
        <v>18</v>
      </c>
      <c r="Y118" s="120" t="s">
        <v>21</v>
      </c>
      <c r="Z118" s="121">
        <v>10</v>
      </c>
      <c r="AA118" s="120">
        <v>1.3478595899999999E-2</v>
      </c>
      <c r="AB118" s="120">
        <v>12</v>
      </c>
      <c r="AC118" s="5"/>
      <c r="AD118" s="6"/>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row>
    <row r="119" spans="1:58" x14ac:dyDescent="0.25">
      <c r="A119" s="5" t="str">
        <f t="shared" si="7"/>
        <v>Impaired financial assets to total assets201109</v>
      </c>
      <c r="B119" s="116">
        <v>201109</v>
      </c>
      <c r="C119" s="116">
        <v>18</v>
      </c>
      <c r="D119" s="116" t="s">
        <v>21</v>
      </c>
      <c r="E119" s="116">
        <v>3.0090581999999999E-3</v>
      </c>
      <c r="F119" s="116">
        <v>9.8143303000000001E-3</v>
      </c>
      <c r="G119" s="116">
        <v>1.9579750100000001E-2</v>
      </c>
      <c r="H119" s="116">
        <v>4.1383511499999998E-2</v>
      </c>
      <c r="I119" s="116">
        <v>1.7395792E-2</v>
      </c>
      <c r="J119" s="116">
        <v>5.2912792799999997E-2</v>
      </c>
      <c r="K119" s="116">
        <v>0.17370518060000001</v>
      </c>
      <c r="L119" s="117">
        <v>454941719340</v>
      </c>
      <c r="M119" s="117">
        <v>23454368000000</v>
      </c>
      <c r="N119" s="116">
        <v>1.14815383E-2</v>
      </c>
      <c r="O119" s="116">
        <v>3.6091030199999999E-2</v>
      </c>
      <c r="P119" s="116">
        <v>50</v>
      </c>
      <c r="Q119" s="5"/>
      <c r="R119" s="5"/>
      <c r="S119" s="6"/>
      <c r="T119" s="6"/>
      <c r="U119" s="5"/>
      <c r="V119" s="5" t="str">
        <f t="shared" si="6"/>
        <v>Impaired financial assets to total assets13</v>
      </c>
      <c r="W119" s="120">
        <v>201503</v>
      </c>
      <c r="X119" s="120">
        <v>18</v>
      </c>
      <c r="Y119" s="120" t="s">
        <v>21</v>
      </c>
      <c r="Z119" s="121">
        <v>7</v>
      </c>
      <c r="AA119" s="120">
        <v>1.15742937E-2</v>
      </c>
      <c r="AB119" s="120">
        <v>13</v>
      </c>
      <c r="AC119" s="5"/>
      <c r="AD119" s="6"/>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row>
    <row r="120" spans="1:58" x14ac:dyDescent="0.25">
      <c r="A120" s="5" t="str">
        <f t="shared" si="7"/>
        <v>Impaired financial assets to total assets201112</v>
      </c>
      <c r="B120" s="116">
        <v>201112</v>
      </c>
      <c r="C120" s="116">
        <v>18</v>
      </c>
      <c r="D120" s="116" t="s">
        <v>21</v>
      </c>
      <c r="E120" s="116">
        <v>2.8670797E-3</v>
      </c>
      <c r="F120" s="116">
        <v>9.5916401999999994E-3</v>
      </c>
      <c r="G120" s="116">
        <v>2.1620214200000001E-2</v>
      </c>
      <c r="H120" s="116">
        <v>4.4166325300000003E-2</v>
      </c>
      <c r="I120" s="116">
        <v>1.88428021E-2</v>
      </c>
      <c r="J120" s="116">
        <v>5.6030953199999997E-2</v>
      </c>
      <c r="K120" s="116">
        <v>0.1749737468</v>
      </c>
      <c r="L120" s="117">
        <v>481667838977</v>
      </c>
      <c r="M120" s="117">
        <v>22680498000000</v>
      </c>
      <c r="N120" s="116">
        <v>1.33272892E-2</v>
      </c>
      <c r="O120" s="116">
        <v>3.2130955199999998E-2</v>
      </c>
      <c r="P120" s="116">
        <v>53</v>
      </c>
      <c r="Q120" s="5"/>
      <c r="R120" s="5"/>
      <c r="S120" s="6"/>
      <c r="T120" s="6"/>
      <c r="U120" s="5"/>
      <c r="V120" s="5" t="str">
        <f t="shared" si="6"/>
        <v>Impaired financial assets to total assets14</v>
      </c>
      <c r="W120" s="120">
        <v>201503</v>
      </c>
      <c r="X120" s="120">
        <v>18</v>
      </c>
      <c r="Y120" s="120" t="s">
        <v>21</v>
      </c>
      <c r="Z120" s="121">
        <v>8</v>
      </c>
      <c r="AA120" s="120">
        <v>1.0567032000000001E-2</v>
      </c>
      <c r="AB120" s="120">
        <v>14</v>
      </c>
      <c r="AC120" s="5"/>
      <c r="AD120" s="6"/>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row>
    <row r="121" spans="1:58" x14ac:dyDescent="0.25">
      <c r="A121" s="5" t="str">
        <f t="shared" si="7"/>
        <v>Impaired financial assets to total assets201203</v>
      </c>
      <c r="B121" s="116">
        <v>201203</v>
      </c>
      <c r="C121" s="116">
        <v>18</v>
      </c>
      <c r="D121" s="116" t="s">
        <v>21</v>
      </c>
      <c r="E121" s="116">
        <v>3.1547709999999998E-3</v>
      </c>
      <c r="F121" s="116">
        <v>1.00553538E-2</v>
      </c>
      <c r="G121" s="116">
        <v>1.99746253E-2</v>
      </c>
      <c r="H121" s="116">
        <v>4.2331323900000002E-2</v>
      </c>
      <c r="I121" s="116">
        <v>1.87913109E-2</v>
      </c>
      <c r="J121" s="116">
        <v>5.8237897900000002E-2</v>
      </c>
      <c r="K121" s="116">
        <v>0.17071630400000001</v>
      </c>
      <c r="L121" s="117">
        <v>472002855441</v>
      </c>
      <c r="M121" s="117">
        <v>22273201000000</v>
      </c>
      <c r="N121" s="116">
        <v>1.3739874500000001E-2</v>
      </c>
      <c r="O121" s="116">
        <v>3.3500688000000001E-2</v>
      </c>
      <c r="P121" s="116">
        <v>53</v>
      </c>
      <c r="Q121" s="5"/>
      <c r="R121" s="5"/>
      <c r="S121" s="6"/>
      <c r="T121" s="6"/>
      <c r="U121" s="5"/>
      <c r="V121" s="5" t="str">
        <f t="shared" si="6"/>
        <v>Impaired financial assets to total assets15</v>
      </c>
      <c r="W121" s="120">
        <v>201503</v>
      </c>
      <c r="X121" s="120">
        <v>18</v>
      </c>
      <c r="Y121" s="120" t="s">
        <v>21</v>
      </c>
      <c r="Z121" s="121" t="s">
        <v>23</v>
      </c>
      <c r="AA121" s="120">
        <v>9.4126209999999995E-3</v>
      </c>
      <c r="AB121" s="120">
        <v>15</v>
      </c>
      <c r="AC121" s="5"/>
      <c r="AD121" s="6"/>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row>
    <row r="122" spans="1:58" x14ac:dyDescent="0.25">
      <c r="A122" s="5" t="str">
        <f t="shared" ref="A122:A163" si="8">CONCATENATE(D122,B122)</f>
        <v>Impaired financial assets to total assets201206</v>
      </c>
      <c r="B122" s="116">
        <v>201206</v>
      </c>
      <c r="C122" s="116">
        <v>18</v>
      </c>
      <c r="D122" s="116" t="s">
        <v>21</v>
      </c>
      <c r="E122" s="116">
        <v>3.0191889000000002E-3</v>
      </c>
      <c r="F122" s="116">
        <v>1.10710532E-2</v>
      </c>
      <c r="G122" s="116">
        <v>2.10941288E-2</v>
      </c>
      <c r="H122" s="116">
        <v>4.3054047800000002E-2</v>
      </c>
      <c r="I122" s="116">
        <v>1.8751110299999998E-2</v>
      </c>
      <c r="J122" s="116">
        <v>6.3112184900000007E-2</v>
      </c>
      <c r="K122" s="116">
        <v>0.1491141694</v>
      </c>
      <c r="L122" s="117">
        <v>479667643130</v>
      </c>
      <c r="M122" s="117">
        <v>22934005000000</v>
      </c>
      <c r="N122" s="116">
        <v>1.3428363E-2</v>
      </c>
      <c r="O122" s="116">
        <v>3.6232096700000001E-2</v>
      </c>
      <c r="P122" s="116">
        <v>53</v>
      </c>
      <c r="Q122" s="5"/>
      <c r="R122" s="5"/>
      <c r="S122" s="6"/>
      <c r="T122" s="6"/>
      <c r="U122" s="5"/>
      <c r="V122" s="5" t="str">
        <f t="shared" ref="V122:V185" si="9">CONCATENATE(Y122,AB122)</f>
        <v>Impaired financial assets to total assets16</v>
      </c>
      <c r="W122" s="120">
        <v>201503</v>
      </c>
      <c r="X122" s="120">
        <v>18</v>
      </c>
      <c r="Y122" s="120" t="s">
        <v>21</v>
      </c>
      <c r="Z122" s="121">
        <v>5</v>
      </c>
      <c r="AA122" s="120">
        <v>9.3789084999999998E-3</v>
      </c>
      <c r="AB122" s="120">
        <v>16</v>
      </c>
      <c r="AC122" s="5"/>
      <c r="AD122" s="6"/>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row>
    <row r="123" spans="1:58" x14ac:dyDescent="0.25">
      <c r="A123" s="5" t="str">
        <f t="shared" si="8"/>
        <v>Impaired financial assets to total assets201209</v>
      </c>
      <c r="B123" s="116">
        <v>201209</v>
      </c>
      <c r="C123" s="116">
        <v>18</v>
      </c>
      <c r="D123" s="116" t="s">
        <v>21</v>
      </c>
      <c r="E123" s="116">
        <v>3.1165477000000001E-3</v>
      </c>
      <c r="F123" s="116">
        <v>1.04792792E-2</v>
      </c>
      <c r="G123" s="116">
        <v>2.20777266E-2</v>
      </c>
      <c r="H123" s="116">
        <v>4.62219746E-2</v>
      </c>
      <c r="I123" s="116">
        <v>1.9210666099999999E-2</v>
      </c>
      <c r="J123" s="116">
        <v>6.6543723599999993E-2</v>
      </c>
      <c r="K123" s="116">
        <v>0.1911623371</v>
      </c>
      <c r="L123" s="117">
        <v>493771558681</v>
      </c>
      <c r="M123" s="117">
        <v>22985380000000</v>
      </c>
      <c r="N123" s="116">
        <v>1.24522044E-2</v>
      </c>
      <c r="O123" s="116">
        <v>3.7076331999999997E-2</v>
      </c>
      <c r="P123" s="116">
        <v>53</v>
      </c>
      <c r="Q123" s="5"/>
      <c r="R123" s="5"/>
      <c r="S123" s="6"/>
      <c r="T123" s="6"/>
      <c r="U123" s="5"/>
      <c r="V123" s="5" t="str">
        <f t="shared" si="9"/>
        <v>Impaired financial assets to total assets17</v>
      </c>
      <c r="W123" s="120">
        <v>201503</v>
      </c>
      <c r="X123" s="120">
        <v>18</v>
      </c>
      <c r="Y123" s="120" t="s">
        <v>21</v>
      </c>
      <c r="Z123" s="121" t="s">
        <v>25</v>
      </c>
      <c r="AA123" s="120">
        <v>9.1521491999999992E-3</v>
      </c>
      <c r="AB123" s="120">
        <v>17</v>
      </c>
      <c r="AC123" s="5"/>
      <c r="AD123" s="6"/>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row>
    <row r="124" spans="1:58" x14ac:dyDescent="0.25">
      <c r="A124" s="5" t="str">
        <f t="shared" si="8"/>
        <v>Impaired financial assets to total assets201212</v>
      </c>
      <c r="B124" s="116">
        <v>201212</v>
      </c>
      <c r="C124" s="116">
        <v>18</v>
      </c>
      <c r="D124" s="116" t="s">
        <v>21</v>
      </c>
      <c r="E124" s="116">
        <v>3.2735093000000001E-3</v>
      </c>
      <c r="F124" s="116">
        <v>1.1082761199999999E-2</v>
      </c>
      <c r="G124" s="116">
        <v>2.3781215500000001E-2</v>
      </c>
      <c r="H124" s="116">
        <v>4.71738212E-2</v>
      </c>
      <c r="I124" s="116">
        <v>1.9839389700000001E-2</v>
      </c>
      <c r="J124" s="116">
        <v>6.9793269399999996E-2</v>
      </c>
      <c r="K124" s="116">
        <v>0.15991417150000001</v>
      </c>
      <c r="L124" s="117">
        <v>497650445933</v>
      </c>
      <c r="M124" s="117">
        <v>21934847000000</v>
      </c>
      <c r="N124" s="116">
        <v>1.4136278699999999E-2</v>
      </c>
      <c r="O124" s="116">
        <v>3.4459163199999997E-2</v>
      </c>
      <c r="P124" s="116">
        <v>53</v>
      </c>
      <c r="Q124" s="5"/>
      <c r="R124" s="5"/>
      <c r="S124" s="6"/>
      <c r="T124" s="6"/>
      <c r="U124" s="5"/>
      <c r="V124" s="5" t="str">
        <f t="shared" si="9"/>
        <v>Impaired financial assets to total assets18</v>
      </c>
      <c r="W124" s="120">
        <v>201503</v>
      </c>
      <c r="X124" s="120">
        <v>18</v>
      </c>
      <c r="Y124" s="120" t="s">
        <v>21</v>
      </c>
      <c r="Z124" s="121" t="s">
        <v>17</v>
      </c>
      <c r="AA124" s="120">
        <v>8.7191505999999995E-3</v>
      </c>
      <c r="AB124" s="120">
        <v>18</v>
      </c>
      <c r="AC124" s="5"/>
      <c r="AD124" s="6"/>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row>
    <row r="125" spans="1:58" x14ac:dyDescent="0.25">
      <c r="A125" s="5" t="str">
        <f t="shared" si="8"/>
        <v>Impaired financial assets to total assets201303</v>
      </c>
      <c r="B125" s="116">
        <v>201303</v>
      </c>
      <c r="C125" s="116">
        <v>18</v>
      </c>
      <c r="D125" s="116" t="s">
        <v>21</v>
      </c>
      <c r="E125" s="116">
        <v>3.0456924000000002E-3</v>
      </c>
      <c r="F125" s="116">
        <v>1.1996868399999999E-2</v>
      </c>
      <c r="G125" s="116">
        <v>2.37851216E-2</v>
      </c>
      <c r="H125" s="116">
        <v>4.7666760500000002E-2</v>
      </c>
      <c r="I125" s="116">
        <v>1.9823525500000001E-2</v>
      </c>
      <c r="J125" s="116">
        <v>8.1827226099999997E-2</v>
      </c>
      <c r="K125" s="116">
        <v>0.1647390393</v>
      </c>
      <c r="L125" s="117">
        <v>501831246204</v>
      </c>
      <c r="M125" s="117">
        <v>22014041000000</v>
      </c>
      <c r="N125" s="116">
        <v>1.38794839E-2</v>
      </c>
      <c r="O125" s="116">
        <v>3.30075622E-2</v>
      </c>
      <c r="P125" s="116">
        <v>52</v>
      </c>
      <c r="Q125" s="5"/>
      <c r="R125" s="5"/>
      <c r="S125" s="6"/>
      <c r="T125" s="6"/>
      <c r="U125" s="5"/>
      <c r="V125" s="5" t="str">
        <f t="shared" si="9"/>
        <v>Impaired financial assets to total assets19</v>
      </c>
      <c r="W125" s="120">
        <v>201503</v>
      </c>
      <c r="X125" s="120">
        <v>18</v>
      </c>
      <c r="Y125" s="120" t="s">
        <v>21</v>
      </c>
      <c r="Z125" s="121">
        <v>4</v>
      </c>
      <c r="AA125" s="120">
        <v>1.9786675000000001E-3</v>
      </c>
      <c r="AB125" s="120">
        <v>19</v>
      </c>
      <c r="AC125" s="5"/>
      <c r="AD125" s="6"/>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row>
    <row r="126" spans="1:58" x14ac:dyDescent="0.25">
      <c r="A126" s="5" t="str">
        <f t="shared" si="8"/>
        <v>Impaired financial assets to total assets201306</v>
      </c>
      <c r="B126" s="116">
        <v>201306</v>
      </c>
      <c r="C126" s="116">
        <v>18</v>
      </c>
      <c r="D126" s="116" t="s">
        <v>21</v>
      </c>
      <c r="E126" s="116">
        <v>3.1336508999999999E-3</v>
      </c>
      <c r="F126" s="116">
        <v>1.1990969000000001E-2</v>
      </c>
      <c r="G126" s="116">
        <v>2.4201817699999999E-2</v>
      </c>
      <c r="H126" s="116">
        <v>5.0783664999999999E-2</v>
      </c>
      <c r="I126" s="116">
        <v>2.09622387E-2</v>
      </c>
      <c r="J126" s="116">
        <v>8.3620805600000001E-2</v>
      </c>
      <c r="K126" s="116">
        <v>0.17942839760000001</v>
      </c>
      <c r="L126" s="117">
        <v>511624167660</v>
      </c>
      <c r="M126" s="117">
        <v>21171996000000</v>
      </c>
      <c r="N126" s="116">
        <v>1.37642978E-2</v>
      </c>
      <c r="O126" s="116">
        <v>3.2933827800000003E-2</v>
      </c>
      <c r="P126" s="116">
        <v>52</v>
      </c>
      <c r="Q126" s="5"/>
      <c r="R126" s="5"/>
      <c r="S126" s="6"/>
      <c r="T126" s="6"/>
      <c r="U126" s="5"/>
      <c r="V126" s="5" t="str">
        <f t="shared" si="9"/>
        <v>Impaired financial assets to total assets20</v>
      </c>
      <c r="W126" s="120">
        <v>201503</v>
      </c>
      <c r="X126" s="120">
        <v>18</v>
      </c>
      <c r="Y126" s="120" t="s">
        <v>21</v>
      </c>
      <c r="Z126" s="121" t="s">
        <v>34</v>
      </c>
      <c r="AA126" s="120">
        <v>1.7314696E-3</v>
      </c>
      <c r="AB126" s="120">
        <v>20</v>
      </c>
      <c r="AC126" s="5"/>
      <c r="AD126" s="6"/>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row>
    <row r="127" spans="1:58" x14ac:dyDescent="0.25">
      <c r="A127" s="5" t="str">
        <f t="shared" si="8"/>
        <v>Impaired financial assets to total assets201309</v>
      </c>
      <c r="B127" s="116">
        <v>201309</v>
      </c>
      <c r="C127" s="116">
        <v>18</v>
      </c>
      <c r="D127" s="116" t="s">
        <v>21</v>
      </c>
      <c r="E127" s="116">
        <v>3.0513695000000001E-3</v>
      </c>
      <c r="F127" s="116">
        <v>9.7399566999999999E-3</v>
      </c>
      <c r="G127" s="116">
        <v>2.51482793E-2</v>
      </c>
      <c r="H127" s="116">
        <v>4.8502508999999999E-2</v>
      </c>
      <c r="I127" s="116">
        <v>1.9994639599999999E-2</v>
      </c>
      <c r="J127" s="116">
        <v>6.7853743300000005E-2</v>
      </c>
      <c r="K127" s="116">
        <v>0.17758850039999999</v>
      </c>
      <c r="L127" s="117">
        <v>474535610456</v>
      </c>
      <c r="M127" s="117">
        <v>20669543000000</v>
      </c>
      <c r="N127" s="116">
        <v>1.3967167500000001E-2</v>
      </c>
      <c r="O127" s="116">
        <v>3.20957329E-2</v>
      </c>
      <c r="P127" s="116">
        <v>52</v>
      </c>
      <c r="Q127" s="5"/>
      <c r="R127" s="5"/>
      <c r="S127" s="6"/>
      <c r="T127" s="6"/>
      <c r="U127" s="5"/>
      <c r="V127" s="5" t="str">
        <f t="shared" si="9"/>
        <v>Impaired financial assets to total assets99</v>
      </c>
      <c r="W127" s="120">
        <v>201503</v>
      </c>
      <c r="X127" s="120">
        <v>18</v>
      </c>
      <c r="Y127" s="120" t="s">
        <v>21</v>
      </c>
      <c r="Z127" s="121" t="s">
        <v>40</v>
      </c>
      <c r="AA127" s="120">
        <v>1.6352793500000001E-2</v>
      </c>
      <c r="AB127" s="120">
        <v>99</v>
      </c>
      <c r="AC127" s="5"/>
      <c r="AD127" s="6"/>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row>
    <row r="128" spans="1:58" x14ac:dyDescent="0.25">
      <c r="A128" s="5" t="str">
        <f t="shared" si="8"/>
        <v>Impaired financial assets to total assets201312</v>
      </c>
      <c r="B128" s="116">
        <v>201312</v>
      </c>
      <c r="C128" s="116">
        <v>18</v>
      </c>
      <c r="D128" s="116" t="s">
        <v>21</v>
      </c>
      <c r="E128" s="116">
        <v>2.8780103E-3</v>
      </c>
      <c r="F128" s="116">
        <v>1.0297815300000001E-2</v>
      </c>
      <c r="G128" s="116">
        <v>2.39518482E-2</v>
      </c>
      <c r="H128" s="116">
        <v>4.82703071E-2</v>
      </c>
      <c r="I128" s="116">
        <v>2.0350549700000001E-2</v>
      </c>
      <c r="J128" s="116">
        <v>6.7130990400000007E-2</v>
      </c>
      <c r="K128" s="116">
        <v>0.1650585919</v>
      </c>
      <c r="L128" s="117">
        <v>458764435142</v>
      </c>
      <c r="M128" s="117">
        <v>19762657000000</v>
      </c>
      <c r="N128" s="116">
        <v>1.4150238900000001E-2</v>
      </c>
      <c r="O128" s="116">
        <v>3.3775555300000003E-2</v>
      </c>
      <c r="P128" s="116">
        <v>52</v>
      </c>
      <c r="Q128" s="5"/>
      <c r="R128" s="5"/>
      <c r="S128" s="6"/>
      <c r="T128" s="6"/>
      <c r="U128" s="5"/>
      <c r="V128" s="5" t="str">
        <f t="shared" si="9"/>
        <v>Accumulated impairments on financial assets to total (gross) assets1</v>
      </c>
      <c r="W128" s="120">
        <v>201503</v>
      </c>
      <c r="X128" s="120">
        <v>20</v>
      </c>
      <c r="Y128" s="120" t="s">
        <v>22</v>
      </c>
      <c r="Z128" s="121" t="s">
        <v>32</v>
      </c>
      <c r="AA128" s="120">
        <v>0.1346152964</v>
      </c>
      <c r="AB128" s="120">
        <v>1</v>
      </c>
      <c r="AC128" s="5"/>
      <c r="AD128" s="6"/>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row>
    <row r="129" spans="1:58" x14ac:dyDescent="0.25">
      <c r="A129" s="5" t="str">
        <f t="shared" si="8"/>
        <v>Impaired financial assets to total assets201403</v>
      </c>
      <c r="B129" s="116">
        <v>201403</v>
      </c>
      <c r="C129" s="116">
        <v>18</v>
      </c>
      <c r="D129" s="116" t="s">
        <v>21</v>
      </c>
      <c r="E129" s="116">
        <v>3.2591297000000002E-3</v>
      </c>
      <c r="F129" s="116">
        <v>8.9411556999999999E-3</v>
      </c>
      <c r="G129" s="116">
        <v>2.2986677399999999E-2</v>
      </c>
      <c r="H129" s="116">
        <v>4.8699152699999998E-2</v>
      </c>
      <c r="I129" s="116">
        <v>1.98153106E-2</v>
      </c>
      <c r="J129" s="116">
        <v>6.7143686899999999E-2</v>
      </c>
      <c r="K129" s="116">
        <v>0.1774841361</v>
      </c>
      <c r="L129" s="117">
        <v>457231689131</v>
      </c>
      <c r="M129" s="117">
        <v>20163456000000</v>
      </c>
      <c r="N129" s="116">
        <v>1.2913045499999999E-2</v>
      </c>
      <c r="O129" s="116">
        <v>3.2007887999999998E-2</v>
      </c>
      <c r="P129" s="116">
        <v>52</v>
      </c>
      <c r="Q129" s="5"/>
      <c r="R129" s="5"/>
      <c r="S129" s="6"/>
      <c r="T129" s="6"/>
      <c r="U129" s="5"/>
      <c r="V129" s="5" t="str">
        <f t="shared" si="9"/>
        <v>Accumulated impairments on financial assets to total (gross) assets2</v>
      </c>
      <c r="W129" s="120">
        <v>201503</v>
      </c>
      <c r="X129" s="120">
        <v>20</v>
      </c>
      <c r="Y129" s="120" t="s">
        <v>22</v>
      </c>
      <c r="Z129" s="121">
        <v>3</v>
      </c>
      <c r="AA129" s="120">
        <v>0.1344582403</v>
      </c>
      <c r="AB129" s="120">
        <v>2</v>
      </c>
      <c r="AC129" s="5"/>
      <c r="AD129" s="6"/>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row>
    <row r="130" spans="1:58" x14ac:dyDescent="0.25">
      <c r="A130" s="5" t="str">
        <f t="shared" si="8"/>
        <v>Impaired financial assets to total assets201406</v>
      </c>
      <c r="B130" s="116">
        <v>201406</v>
      </c>
      <c r="C130" s="116">
        <v>18</v>
      </c>
      <c r="D130" s="116" t="s">
        <v>21</v>
      </c>
      <c r="E130" s="116">
        <v>3.5641103000000002E-3</v>
      </c>
      <c r="F130" s="116">
        <v>9.9670865999999993E-3</v>
      </c>
      <c r="G130" s="116">
        <v>2.25099185E-2</v>
      </c>
      <c r="H130" s="116">
        <v>4.9738374299999999E-2</v>
      </c>
      <c r="I130" s="116">
        <v>2.0026456000000002E-2</v>
      </c>
      <c r="J130" s="116">
        <v>6.7176322400000002E-2</v>
      </c>
      <c r="K130" s="116">
        <v>0.17706145440000001</v>
      </c>
      <c r="L130" s="117">
        <v>466036162368</v>
      </c>
      <c r="M130" s="117">
        <v>20374692000000</v>
      </c>
      <c r="N130" s="116">
        <v>1.2764725500000001E-2</v>
      </c>
      <c r="O130" s="116">
        <v>2.9298300999999999E-2</v>
      </c>
      <c r="P130" s="116">
        <v>52</v>
      </c>
      <c r="Q130" s="5"/>
      <c r="R130" s="5"/>
      <c r="S130" s="6"/>
      <c r="T130" s="6"/>
      <c r="U130" s="5"/>
      <c r="V130" s="5" t="str">
        <f t="shared" si="9"/>
        <v>Accumulated impairments on financial assets to total (gross) assets3</v>
      </c>
      <c r="W130" s="120">
        <v>201503</v>
      </c>
      <c r="X130" s="120">
        <v>20</v>
      </c>
      <c r="Y130" s="120" t="s">
        <v>22</v>
      </c>
      <c r="Z130" s="121">
        <v>13</v>
      </c>
      <c r="AA130" s="120">
        <v>0.1132626586</v>
      </c>
      <c r="AB130" s="120">
        <v>3</v>
      </c>
      <c r="AC130" s="5"/>
      <c r="AD130" s="6"/>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row>
    <row r="131" spans="1:58" x14ac:dyDescent="0.25">
      <c r="A131" s="5" t="str">
        <f t="shared" si="8"/>
        <v>Impaired financial assets to total assets201409</v>
      </c>
      <c r="B131" s="116">
        <v>201409</v>
      </c>
      <c r="C131" s="116">
        <v>18</v>
      </c>
      <c r="D131" s="116" t="s">
        <v>21</v>
      </c>
      <c r="E131" s="116">
        <v>2.0623396E-3</v>
      </c>
      <c r="F131" s="116">
        <v>9.7288353000000004E-3</v>
      </c>
      <c r="G131" s="116">
        <v>1.71815973E-2</v>
      </c>
      <c r="H131" s="116">
        <v>5.0289506800000001E-2</v>
      </c>
      <c r="I131" s="116">
        <v>2.0068064199999999E-2</v>
      </c>
      <c r="J131" s="116">
        <v>6.8858616900000003E-2</v>
      </c>
      <c r="K131" s="116">
        <v>0.17219754239999999</v>
      </c>
      <c r="L131" s="117">
        <v>465347110423</v>
      </c>
      <c r="M131" s="117">
        <v>21103285000000</v>
      </c>
      <c r="N131" s="116">
        <v>1.18801711E-2</v>
      </c>
      <c r="O131" s="116">
        <v>2.5947162499999999E-2</v>
      </c>
      <c r="P131" s="116">
        <v>55</v>
      </c>
      <c r="Q131" s="5"/>
      <c r="R131" s="5"/>
      <c r="S131" s="6"/>
      <c r="T131" s="6"/>
      <c r="U131" s="5"/>
      <c r="V131" s="5" t="str">
        <f t="shared" si="9"/>
        <v>Accumulated impairments on financial assets to total (gross) assets4</v>
      </c>
      <c r="W131" s="120">
        <v>201503</v>
      </c>
      <c r="X131" s="120">
        <v>20</v>
      </c>
      <c r="Y131" s="120" t="s">
        <v>22</v>
      </c>
      <c r="Z131" s="121">
        <v>12</v>
      </c>
      <c r="AA131" s="120">
        <v>9.1215981700000004E-2</v>
      </c>
      <c r="AB131" s="120">
        <v>4</v>
      </c>
      <c r="AC131" s="5"/>
      <c r="AD131" s="6"/>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row>
    <row r="132" spans="1:58" x14ac:dyDescent="0.25">
      <c r="A132" s="5" t="str">
        <f t="shared" si="8"/>
        <v>Impaired financial assets to total assets201412</v>
      </c>
      <c r="B132" s="116">
        <v>201412</v>
      </c>
      <c r="C132" s="116">
        <v>18</v>
      </c>
      <c r="D132" s="116" t="s">
        <v>21</v>
      </c>
      <c r="E132" s="116">
        <v>2.0875405999999999E-3</v>
      </c>
      <c r="F132" s="116">
        <v>9.1970252000000002E-3</v>
      </c>
      <c r="G132" s="116">
        <v>1.51537276E-2</v>
      </c>
      <c r="H132" s="116">
        <v>4.9812482900000003E-2</v>
      </c>
      <c r="I132" s="116">
        <v>2.0052993700000001E-2</v>
      </c>
      <c r="J132" s="116">
        <v>6.8821612000000004E-2</v>
      </c>
      <c r="K132" s="116">
        <v>0.2047264795</v>
      </c>
      <c r="L132" s="117">
        <v>463448077082</v>
      </c>
      <c r="M132" s="117">
        <v>21087064000000</v>
      </c>
      <c r="N132" s="116">
        <v>1.17278235E-2</v>
      </c>
      <c r="O132" s="116">
        <v>2.8212610900000001E-2</v>
      </c>
      <c r="P132" s="116">
        <v>55</v>
      </c>
      <c r="Q132" s="5"/>
      <c r="R132" s="5"/>
      <c r="S132" s="6"/>
      <c r="T132" s="6"/>
      <c r="U132" s="5"/>
      <c r="V132" s="5" t="str">
        <f t="shared" si="9"/>
        <v>Accumulated impairments on financial assets to total (gross) assets5</v>
      </c>
      <c r="W132" s="120">
        <v>201503</v>
      </c>
      <c r="X132" s="120">
        <v>20</v>
      </c>
      <c r="Y132" s="120" t="s">
        <v>22</v>
      </c>
      <c r="Z132" s="121">
        <v>1</v>
      </c>
      <c r="AA132" s="120">
        <v>7.5802992700000002E-2</v>
      </c>
      <c r="AB132" s="120">
        <v>5</v>
      </c>
      <c r="AC132" s="5"/>
      <c r="AD132" s="6"/>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row>
    <row r="133" spans="1:58" x14ac:dyDescent="0.25">
      <c r="A133" s="5" t="str">
        <f t="shared" si="8"/>
        <v>Impaired financial assets to total assets201503</v>
      </c>
      <c r="B133" s="116">
        <v>201503</v>
      </c>
      <c r="C133" s="116">
        <v>18</v>
      </c>
      <c r="D133" s="116" t="s">
        <v>21</v>
      </c>
      <c r="E133" s="116">
        <v>1.7377861999999999E-3</v>
      </c>
      <c r="F133" s="116">
        <v>8.9659153000000002E-3</v>
      </c>
      <c r="G133" s="116">
        <v>1.6352793500000001E-2</v>
      </c>
      <c r="H133" s="116">
        <v>5.3401158499999997E-2</v>
      </c>
      <c r="I133" s="116">
        <v>1.9084375899999999E-2</v>
      </c>
      <c r="J133" s="116">
        <v>7.7458551799999997E-2</v>
      </c>
      <c r="K133" s="116">
        <v>0.20633847650000001</v>
      </c>
      <c r="L133" s="117">
        <v>455333771654</v>
      </c>
      <c r="M133" s="117">
        <v>23026482000000</v>
      </c>
      <c r="N133" s="116">
        <v>1.11024963E-2</v>
      </c>
      <c r="O133" s="116">
        <v>3.0753090399999999E-2</v>
      </c>
      <c r="P133" s="116">
        <v>52</v>
      </c>
      <c r="Q133" s="5"/>
      <c r="R133" s="5"/>
      <c r="S133" s="6"/>
      <c r="T133" s="6"/>
      <c r="U133" s="5"/>
      <c r="V133" s="5" t="str">
        <f t="shared" si="9"/>
        <v>Accumulated impairments on financial assets to total (gross) assets6</v>
      </c>
      <c r="W133" s="120">
        <v>201503</v>
      </c>
      <c r="X133" s="120">
        <v>20</v>
      </c>
      <c r="Y133" s="120" t="s">
        <v>22</v>
      </c>
      <c r="Z133" s="121" t="s">
        <v>29</v>
      </c>
      <c r="AA133" s="120">
        <v>5.6427918299999998E-2</v>
      </c>
      <c r="AB133" s="120">
        <v>6</v>
      </c>
      <c r="AC133" s="5"/>
      <c r="AD133" s="6"/>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row>
    <row r="134" spans="1:58" x14ac:dyDescent="0.25">
      <c r="A134" s="5" t="str">
        <f t="shared" si="8"/>
        <v>Accumulated impairments on financial assets to total (gross) assets200912</v>
      </c>
      <c r="B134" s="116">
        <v>200912</v>
      </c>
      <c r="C134" s="116">
        <v>20</v>
      </c>
      <c r="D134" s="116" t="s">
        <v>22</v>
      </c>
      <c r="E134" s="116">
        <v>3.9802962000000004E-3</v>
      </c>
      <c r="F134" s="116">
        <v>9.2534582999999997E-3</v>
      </c>
      <c r="G134" s="116">
        <v>1.4752032300000001E-2</v>
      </c>
      <c r="H134" s="116">
        <v>1.7393441199999998E-2</v>
      </c>
      <c r="I134" s="116">
        <v>1.29900498E-2</v>
      </c>
      <c r="J134" s="116">
        <v>2.2331400000000001E-2</v>
      </c>
      <c r="K134" s="116">
        <v>3.9396690499999998E-2</v>
      </c>
      <c r="L134" s="117">
        <v>295028911021</v>
      </c>
      <c r="M134" s="117">
        <v>22231818000000</v>
      </c>
      <c r="N134" s="116">
        <v>1.2334381300000001E-2</v>
      </c>
      <c r="O134" s="116">
        <v>1.90344548E-2</v>
      </c>
      <c r="P134" s="116">
        <v>45</v>
      </c>
      <c r="Q134" s="5"/>
      <c r="R134" s="5"/>
      <c r="S134" s="6"/>
      <c r="T134" s="6"/>
      <c r="U134" s="5"/>
      <c r="V134" s="5" t="str">
        <f t="shared" si="9"/>
        <v>Accumulated impairments on financial assets to total (gross) assets7</v>
      </c>
      <c r="W134" s="120">
        <v>201503</v>
      </c>
      <c r="X134" s="120">
        <v>20</v>
      </c>
      <c r="Y134" s="120" t="s">
        <v>22</v>
      </c>
      <c r="Z134" s="121">
        <v>9</v>
      </c>
      <c r="AA134" s="120">
        <v>5.0027832100000003E-2</v>
      </c>
      <c r="AB134" s="120">
        <v>7</v>
      </c>
      <c r="AC134" s="5"/>
      <c r="AD134" s="6"/>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row>
    <row r="135" spans="1:58" x14ac:dyDescent="0.25">
      <c r="A135" s="5" t="str">
        <f t="shared" si="8"/>
        <v>Accumulated impairments on financial assets to total (gross) assets201003</v>
      </c>
      <c r="B135" s="116">
        <v>201003</v>
      </c>
      <c r="C135" s="116">
        <v>20</v>
      </c>
      <c r="D135" s="116" t="s">
        <v>22</v>
      </c>
      <c r="E135" s="116">
        <v>4.4612966999999998E-3</v>
      </c>
      <c r="F135" s="116">
        <v>8.7799240999999993E-3</v>
      </c>
      <c r="G135" s="116">
        <v>1.4922299599999999E-2</v>
      </c>
      <c r="H135" s="116">
        <v>1.7970419200000001E-2</v>
      </c>
      <c r="I135" s="116">
        <v>1.28363933E-2</v>
      </c>
      <c r="J135" s="116">
        <v>2.33110646E-2</v>
      </c>
      <c r="K135" s="116">
        <v>4.4402880800000002E-2</v>
      </c>
      <c r="L135" s="117">
        <v>302387671788</v>
      </c>
      <c r="M135" s="117">
        <v>23089278000000</v>
      </c>
      <c r="N135" s="116">
        <v>1.2259720300000001E-2</v>
      </c>
      <c r="O135" s="116">
        <v>2.03018321E-2</v>
      </c>
      <c r="P135" s="116">
        <v>45</v>
      </c>
      <c r="Q135" s="5"/>
      <c r="R135" s="5"/>
      <c r="S135" s="6"/>
      <c r="T135" s="6"/>
      <c r="U135" s="5"/>
      <c r="V135" s="5" t="str">
        <f t="shared" si="9"/>
        <v>Accumulated impairments on financial assets to total (gross) assets8</v>
      </c>
      <c r="W135" s="120">
        <v>201503</v>
      </c>
      <c r="X135" s="120">
        <v>20</v>
      </c>
      <c r="Y135" s="120" t="s">
        <v>22</v>
      </c>
      <c r="Z135" s="121">
        <v>11</v>
      </c>
      <c r="AA135" s="120">
        <v>3.4342484200000002E-2</v>
      </c>
      <c r="AB135" s="120">
        <v>8</v>
      </c>
      <c r="AC135" s="5"/>
      <c r="AD135" s="6"/>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row>
    <row r="136" spans="1:58" x14ac:dyDescent="0.25">
      <c r="A136" s="5" t="str">
        <f t="shared" si="8"/>
        <v>Accumulated impairments on financial assets to total (gross) assets201006</v>
      </c>
      <c r="B136" s="116">
        <v>201006</v>
      </c>
      <c r="C136" s="116">
        <v>20</v>
      </c>
      <c r="D136" s="116" t="s">
        <v>22</v>
      </c>
      <c r="E136" s="116">
        <v>4.6873907999999999E-3</v>
      </c>
      <c r="F136" s="116">
        <v>8.7722893999999992E-3</v>
      </c>
      <c r="G136" s="116">
        <v>1.49845355E-2</v>
      </c>
      <c r="H136" s="116">
        <v>1.8537734899999998E-2</v>
      </c>
      <c r="I136" s="116">
        <v>1.28954812E-2</v>
      </c>
      <c r="J136" s="116">
        <v>2.3006107000000001E-2</v>
      </c>
      <c r="K136" s="116">
        <v>4.8415626400000002E-2</v>
      </c>
      <c r="L136" s="117">
        <v>316119635085</v>
      </c>
      <c r="M136" s="117">
        <v>23993775000000</v>
      </c>
      <c r="N136" s="116">
        <v>1.21194883E-2</v>
      </c>
      <c r="O136" s="116">
        <v>2.1056570600000001E-2</v>
      </c>
      <c r="P136" s="116">
        <v>45</v>
      </c>
      <c r="Q136" s="5"/>
      <c r="R136" s="5"/>
      <c r="S136" s="6"/>
      <c r="T136" s="6"/>
      <c r="U136" s="5"/>
      <c r="V136" s="5" t="str">
        <f t="shared" si="9"/>
        <v>Accumulated impairments on financial assets to total (gross) assets9</v>
      </c>
      <c r="W136" s="120">
        <v>201503</v>
      </c>
      <c r="X136" s="120">
        <v>20</v>
      </c>
      <c r="Y136" s="120" t="s">
        <v>22</v>
      </c>
      <c r="Z136" s="121">
        <v>6</v>
      </c>
      <c r="AA136" s="120">
        <v>3.09850908E-2</v>
      </c>
      <c r="AB136" s="120">
        <v>9</v>
      </c>
      <c r="AC136" s="5"/>
      <c r="AD136" s="6"/>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row>
    <row r="137" spans="1:58" x14ac:dyDescent="0.25">
      <c r="A137" s="5" t="str">
        <f t="shared" si="8"/>
        <v>Accumulated impairments on financial assets to total (gross) assets201009</v>
      </c>
      <c r="B137" s="116">
        <v>201009</v>
      </c>
      <c r="C137" s="116">
        <v>20</v>
      </c>
      <c r="D137" s="116" t="s">
        <v>22</v>
      </c>
      <c r="E137" s="116">
        <v>4.4043559000000003E-3</v>
      </c>
      <c r="F137" s="116">
        <v>8.4132812000000008E-3</v>
      </c>
      <c r="G137" s="116">
        <v>1.5913935399999999E-2</v>
      </c>
      <c r="H137" s="116">
        <v>1.9321106399999999E-2</v>
      </c>
      <c r="I137" s="116">
        <v>1.36279972E-2</v>
      </c>
      <c r="J137" s="116">
        <v>2.7903120100000001E-2</v>
      </c>
      <c r="K137" s="116">
        <v>4.97255936E-2</v>
      </c>
      <c r="L137" s="117">
        <v>332056085524</v>
      </c>
      <c r="M137" s="117">
        <v>23757827000000</v>
      </c>
      <c r="N137" s="116">
        <v>1.25875099E-2</v>
      </c>
      <c r="O137" s="116">
        <v>2.0735164E-2</v>
      </c>
      <c r="P137" s="116">
        <v>46</v>
      </c>
      <c r="Q137" s="5"/>
      <c r="R137" s="5"/>
      <c r="S137" s="6"/>
      <c r="T137" s="6"/>
      <c r="U137" s="5"/>
      <c r="V137" s="5" t="str">
        <f t="shared" si="9"/>
        <v>Accumulated impairments on financial assets to total (gross) assets10</v>
      </c>
      <c r="W137" s="120">
        <v>201503</v>
      </c>
      <c r="X137" s="120">
        <v>20</v>
      </c>
      <c r="Y137" s="120" t="s">
        <v>22</v>
      </c>
      <c r="Z137" s="121" t="s">
        <v>38</v>
      </c>
      <c r="AA137" s="120">
        <v>2.72829287E-2</v>
      </c>
      <c r="AB137" s="120">
        <v>10</v>
      </c>
      <c r="AC137" s="5"/>
      <c r="AD137" s="6"/>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row>
    <row r="138" spans="1:58" x14ac:dyDescent="0.25">
      <c r="A138" s="5" t="str">
        <f t="shared" si="8"/>
        <v>Accumulated impairments on financial assets to total (gross) assets201012</v>
      </c>
      <c r="B138" s="116">
        <v>201012</v>
      </c>
      <c r="C138" s="116">
        <v>20</v>
      </c>
      <c r="D138" s="116" t="s">
        <v>22</v>
      </c>
      <c r="E138" s="116">
        <v>4.0682228000000001E-3</v>
      </c>
      <c r="F138" s="116">
        <v>8.7515257999999999E-3</v>
      </c>
      <c r="G138" s="116">
        <v>1.70780497E-2</v>
      </c>
      <c r="H138" s="116">
        <v>1.98900971E-2</v>
      </c>
      <c r="I138" s="116">
        <v>1.3617790899999999E-2</v>
      </c>
      <c r="J138" s="116">
        <v>2.6749744499999999E-2</v>
      </c>
      <c r="K138" s="116">
        <v>5.2066251299999998E-2</v>
      </c>
      <c r="L138" s="117">
        <v>317873878460</v>
      </c>
      <c r="M138" s="117">
        <v>22912827000000</v>
      </c>
      <c r="N138" s="116">
        <v>1.3457271099999999E-2</v>
      </c>
      <c r="O138" s="116">
        <v>2.14343611E-2</v>
      </c>
      <c r="P138" s="116">
        <v>46</v>
      </c>
      <c r="Q138" s="5"/>
      <c r="R138" s="5"/>
      <c r="S138" s="9"/>
      <c r="T138" s="9"/>
      <c r="U138" s="5"/>
      <c r="V138" s="5" t="str">
        <f t="shared" si="9"/>
        <v>Accumulated impairments on financial assets to total (gross) assets11</v>
      </c>
      <c r="W138" s="120">
        <v>201503</v>
      </c>
      <c r="X138" s="120">
        <v>20</v>
      </c>
      <c r="Y138" s="120" t="s">
        <v>22</v>
      </c>
      <c r="Z138" s="121">
        <v>10</v>
      </c>
      <c r="AA138" s="120">
        <v>2.3789918699999999E-2</v>
      </c>
      <c r="AB138" s="120">
        <v>11</v>
      </c>
      <c r="AC138" s="5"/>
      <c r="AD138" s="6"/>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row>
    <row r="139" spans="1:58" x14ac:dyDescent="0.25">
      <c r="A139" s="5" t="str">
        <f t="shared" si="8"/>
        <v>Accumulated impairments on financial assets to total (gross) assets201103</v>
      </c>
      <c r="B139" s="116">
        <v>201103</v>
      </c>
      <c r="C139" s="116">
        <v>20</v>
      </c>
      <c r="D139" s="116" t="s">
        <v>22</v>
      </c>
      <c r="E139" s="116">
        <v>4.0766446000000001E-3</v>
      </c>
      <c r="F139" s="116">
        <v>8.4078697000000008E-3</v>
      </c>
      <c r="G139" s="116">
        <v>1.6362319899999998E-2</v>
      </c>
      <c r="H139" s="116">
        <v>2.0324869499999999E-2</v>
      </c>
      <c r="I139" s="116">
        <v>1.36647873E-2</v>
      </c>
      <c r="J139" s="116">
        <v>2.94616316E-2</v>
      </c>
      <c r="K139" s="116">
        <v>4.8037157800000001E-2</v>
      </c>
      <c r="L139" s="117">
        <v>313187271460</v>
      </c>
      <c r="M139" s="117">
        <v>22507072000000</v>
      </c>
      <c r="N139" s="116">
        <v>1.3807659599999999E-2</v>
      </c>
      <c r="O139" s="116">
        <v>2.2617167399999999E-2</v>
      </c>
      <c r="P139" s="116">
        <v>46</v>
      </c>
      <c r="Q139" s="5"/>
      <c r="R139" s="5"/>
      <c r="S139" s="9"/>
      <c r="T139" s="9"/>
      <c r="U139" s="5"/>
      <c r="V139" s="5" t="str">
        <f t="shared" si="9"/>
        <v>Accumulated impairments on financial assets to total (gross) assets12</v>
      </c>
      <c r="W139" s="120">
        <v>201503</v>
      </c>
      <c r="X139" s="120">
        <v>20</v>
      </c>
      <c r="Y139" s="120" t="s">
        <v>22</v>
      </c>
      <c r="Z139" s="121">
        <v>2</v>
      </c>
      <c r="AA139" s="120">
        <v>1.6950440099999999E-2</v>
      </c>
      <c r="AB139" s="120">
        <v>12</v>
      </c>
      <c r="AC139" s="5"/>
      <c r="AD139" s="6"/>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row>
    <row r="140" spans="1:58" x14ac:dyDescent="0.25">
      <c r="A140" s="5" t="str">
        <f t="shared" si="8"/>
        <v>Accumulated impairments on financial assets to total (gross) assets201106</v>
      </c>
      <c r="B140" s="116">
        <v>201106</v>
      </c>
      <c r="C140" s="116">
        <v>20</v>
      </c>
      <c r="D140" s="116" t="s">
        <v>22</v>
      </c>
      <c r="E140" s="116">
        <v>4.0266297000000001E-3</v>
      </c>
      <c r="F140" s="116">
        <v>7.7945966999999998E-3</v>
      </c>
      <c r="G140" s="116">
        <v>1.5225104999999999E-2</v>
      </c>
      <c r="H140" s="116">
        <v>2.11877964E-2</v>
      </c>
      <c r="I140" s="116">
        <v>1.3930310099999999E-2</v>
      </c>
      <c r="J140" s="116">
        <v>2.9467732E-2</v>
      </c>
      <c r="K140" s="116">
        <v>7.1765214999999993E-2</v>
      </c>
      <c r="L140" s="117">
        <v>324997723774</v>
      </c>
      <c r="M140" s="117">
        <v>22484310000000</v>
      </c>
      <c r="N140" s="116">
        <v>1.39584502E-2</v>
      </c>
      <c r="O140" s="116">
        <v>1.9939113200000001E-2</v>
      </c>
      <c r="P140" s="116">
        <v>52</v>
      </c>
      <c r="Q140" s="5"/>
      <c r="R140" s="5"/>
      <c r="S140" s="9"/>
      <c r="T140" s="9"/>
      <c r="U140" s="5"/>
      <c r="V140" s="5" t="str">
        <f t="shared" si="9"/>
        <v>Accumulated impairments on financial assets to total (gross) assets13</v>
      </c>
      <c r="W140" s="120">
        <v>201503</v>
      </c>
      <c r="X140" s="120">
        <v>20</v>
      </c>
      <c r="Y140" s="120" t="s">
        <v>22</v>
      </c>
      <c r="Z140" s="121" t="s">
        <v>25</v>
      </c>
      <c r="AA140" s="120">
        <v>1.2554302E-2</v>
      </c>
      <c r="AB140" s="120">
        <v>13</v>
      </c>
      <c r="AC140" s="5"/>
      <c r="AD140" s="6"/>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row>
    <row r="141" spans="1:58" x14ac:dyDescent="0.25">
      <c r="A141" s="5" t="str">
        <f t="shared" si="8"/>
        <v>Accumulated impairments on financial assets to total (gross) assets201109</v>
      </c>
      <c r="B141" s="116">
        <v>201109</v>
      </c>
      <c r="C141" s="116">
        <v>20</v>
      </c>
      <c r="D141" s="116" t="s">
        <v>22</v>
      </c>
      <c r="E141" s="116">
        <v>3.7397022000000002E-3</v>
      </c>
      <c r="F141" s="116">
        <v>7.3771517E-3</v>
      </c>
      <c r="G141" s="116">
        <v>1.5127503699999999E-2</v>
      </c>
      <c r="H141" s="116">
        <v>2.1252296899999999E-2</v>
      </c>
      <c r="I141" s="116">
        <v>1.31114396E-2</v>
      </c>
      <c r="J141" s="116">
        <v>3.1112391E-2</v>
      </c>
      <c r="K141" s="116">
        <v>5.2431349799999999E-2</v>
      </c>
      <c r="L141" s="117">
        <v>332083376405</v>
      </c>
      <c r="M141" s="117">
        <v>24420470000000</v>
      </c>
      <c r="N141" s="116">
        <v>1.36781404E-2</v>
      </c>
      <c r="O141" s="116">
        <v>2.12649946E-2</v>
      </c>
      <c r="P141" s="116">
        <v>52</v>
      </c>
      <c r="Q141" s="5"/>
      <c r="R141" s="5"/>
      <c r="S141" s="9"/>
      <c r="T141" s="9"/>
      <c r="U141" s="5"/>
      <c r="V141" s="5" t="str">
        <f t="shared" si="9"/>
        <v>Accumulated impairments on financial assets to total (gross) assets14</v>
      </c>
      <c r="W141" s="120">
        <v>201503</v>
      </c>
      <c r="X141" s="120">
        <v>20</v>
      </c>
      <c r="Y141" s="120" t="s">
        <v>22</v>
      </c>
      <c r="Z141" s="121">
        <v>5</v>
      </c>
      <c r="AA141" s="120">
        <v>1.1800502799999999E-2</v>
      </c>
      <c r="AB141" s="120">
        <v>14</v>
      </c>
      <c r="AC141" s="5"/>
      <c r="AD141" s="6"/>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row>
    <row r="142" spans="1:58" x14ac:dyDescent="0.25">
      <c r="A142" s="5" t="str">
        <f t="shared" si="8"/>
        <v>Accumulated impairments on financial assets to total (gross) assets201112</v>
      </c>
      <c r="B142" s="116">
        <v>201112</v>
      </c>
      <c r="C142" s="116">
        <v>20</v>
      </c>
      <c r="D142" s="116" t="s">
        <v>22</v>
      </c>
      <c r="E142" s="116">
        <v>2.6771389999999998E-3</v>
      </c>
      <c r="F142" s="116">
        <v>7.7795227000000003E-3</v>
      </c>
      <c r="G142" s="116">
        <v>1.6063586899999999E-2</v>
      </c>
      <c r="H142" s="116">
        <v>3.0012152699999999E-2</v>
      </c>
      <c r="I142" s="116">
        <v>1.55328846E-2</v>
      </c>
      <c r="J142" s="116">
        <v>3.72506425E-2</v>
      </c>
      <c r="K142" s="116">
        <v>0.10820129940000001</v>
      </c>
      <c r="L142" s="117">
        <v>373675495412</v>
      </c>
      <c r="M142" s="117">
        <v>23670326000000</v>
      </c>
      <c r="N142" s="116">
        <v>1.4732271999999999E-2</v>
      </c>
      <c r="O142" s="116">
        <v>2.4264243200000001E-2</v>
      </c>
      <c r="P142" s="116">
        <v>55</v>
      </c>
      <c r="Q142" s="5"/>
      <c r="R142" s="5"/>
      <c r="S142" s="9"/>
      <c r="T142" s="9"/>
      <c r="U142" s="5"/>
      <c r="V142" s="5" t="str">
        <f t="shared" si="9"/>
        <v>Accumulated impairments on financial assets to total (gross) assets15</v>
      </c>
      <c r="W142" s="120">
        <v>201503</v>
      </c>
      <c r="X142" s="120">
        <v>20</v>
      </c>
      <c r="Y142" s="120" t="s">
        <v>22</v>
      </c>
      <c r="Z142" s="121">
        <v>7</v>
      </c>
      <c r="AA142" s="120">
        <v>1.10479745E-2</v>
      </c>
      <c r="AB142" s="120">
        <v>15</v>
      </c>
      <c r="AC142" s="5"/>
      <c r="AD142" s="6"/>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row>
    <row r="143" spans="1:58" x14ac:dyDescent="0.25">
      <c r="A143" s="5" t="str">
        <f t="shared" si="8"/>
        <v>Accumulated impairments on financial assets to total (gross) assets201203</v>
      </c>
      <c r="B143" s="116">
        <v>201203</v>
      </c>
      <c r="C143" s="116">
        <v>20</v>
      </c>
      <c r="D143" s="116" t="s">
        <v>22</v>
      </c>
      <c r="E143" s="116">
        <v>3.2759962999999999E-3</v>
      </c>
      <c r="F143" s="116">
        <v>7.5054198000000004E-3</v>
      </c>
      <c r="G143" s="116">
        <v>1.6002081200000001E-2</v>
      </c>
      <c r="H143" s="116">
        <v>2.6569023300000001E-2</v>
      </c>
      <c r="I143" s="116">
        <v>1.47942092E-2</v>
      </c>
      <c r="J143" s="116">
        <v>3.6998830599999998E-2</v>
      </c>
      <c r="K143" s="116">
        <v>9.4790314599999995E-2</v>
      </c>
      <c r="L143" s="117">
        <v>345006820952</v>
      </c>
      <c r="M143" s="117">
        <v>23255345000000</v>
      </c>
      <c r="N143" s="116">
        <v>1.14660761E-2</v>
      </c>
      <c r="O143" s="116">
        <v>2.8379650199999999E-2</v>
      </c>
      <c r="P143" s="116">
        <v>55</v>
      </c>
      <c r="Q143" s="5"/>
      <c r="R143" s="5"/>
      <c r="S143" s="9"/>
      <c r="T143" s="9"/>
      <c r="U143" s="5"/>
      <c r="V143" s="5" t="str">
        <f t="shared" si="9"/>
        <v>Accumulated impairments on financial assets to total (gross) assets16</v>
      </c>
      <c r="W143" s="120">
        <v>201503</v>
      </c>
      <c r="X143" s="120">
        <v>20</v>
      </c>
      <c r="Y143" s="120" t="s">
        <v>22</v>
      </c>
      <c r="Z143" s="121" t="s">
        <v>17</v>
      </c>
      <c r="AA143" s="120">
        <v>7.7388288E-3</v>
      </c>
      <c r="AB143" s="120">
        <v>16</v>
      </c>
      <c r="AC143" s="5"/>
      <c r="AD143" s="6"/>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row>
    <row r="144" spans="1:58" x14ac:dyDescent="0.25">
      <c r="A144" s="5" t="str">
        <f t="shared" si="8"/>
        <v>Accumulated impairments on financial assets to total (gross) assets201206</v>
      </c>
      <c r="B144" s="116">
        <v>201206</v>
      </c>
      <c r="C144" s="116">
        <v>20</v>
      </c>
      <c r="D144" s="116" t="s">
        <v>22</v>
      </c>
      <c r="E144" s="116">
        <v>3.3913457999999999E-3</v>
      </c>
      <c r="F144" s="116">
        <v>6.9896191999999999E-3</v>
      </c>
      <c r="G144" s="116">
        <v>1.6618489100000002E-2</v>
      </c>
      <c r="H144" s="116">
        <v>2.7408247E-2</v>
      </c>
      <c r="I144" s="116">
        <v>1.49418767E-2</v>
      </c>
      <c r="J144" s="116">
        <v>3.7120878000000003E-2</v>
      </c>
      <c r="K144" s="116">
        <v>9.7913159E-2</v>
      </c>
      <c r="L144" s="117">
        <v>353677796631</v>
      </c>
      <c r="M144" s="117">
        <v>23942451000000</v>
      </c>
      <c r="N144" s="116">
        <v>1.1243751999999999E-2</v>
      </c>
      <c r="O144" s="116">
        <v>2.9629708800000001E-2</v>
      </c>
      <c r="P144" s="116">
        <v>55</v>
      </c>
      <c r="Q144" s="5"/>
      <c r="R144" s="5"/>
      <c r="S144" s="9"/>
      <c r="T144" s="9"/>
      <c r="U144" s="5"/>
      <c r="V144" s="5" t="str">
        <f t="shared" si="9"/>
        <v>Accumulated impairments on financial assets to total (gross) assets17</v>
      </c>
      <c r="W144" s="120">
        <v>201503</v>
      </c>
      <c r="X144" s="120">
        <v>20</v>
      </c>
      <c r="Y144" s="120" t="s">
        <v>22</v>
      </c>
      <c r="Z144" s="121" t="s">
        <v>23</v>
      </c>
      <c r="AA144" s="120">
        <v>6.1429301999999996E-3</v>
      </c>
      <c r="AB144" s="120">
        <v>17</v>
      </c>
      <c r="AC144" s="5"/>
      <c r="AD144" s="6"/>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row>
    <row r="145" spans="1:58" x14ac:dyDescent="0.25">
      <c r="A145" s="5" t="str">
        <f t="shared" si="8"/>
        <v>Accumulated impairments on financial assets to total (gross) assets201209</v>
      </c>
      <c r="B145" s="116">
        <v>201209</v>
      </c>
      <c r="C145" s="116">
        <v>20</v>
      </c>
      <c r="D145" s="116" t="s">
        <v>22</v>
      </c>
      <c r="E145" s="116">
        <v>2.8053182999999999E-3</v>
      </c>
      <c r="F145" s="116">
        <v>6.7255741999999999E-3</v>
      </c>
      <c r="G145" s="116">
        <v>1.67897111E-2</v>
      </c>
      <c r="H145" s="116">
        <v>2.9206131600000001E-2</v>
      </c>
      <c r="I145" s="116">
        <v>1.53824029E-2</v>
      </c>
      <c r="J145" s="116">
        <v>3.7520810299999999E-2</v>
      </c>
      <c r="K145" s="116">
        <v>0.1002567345</v>
      </c>
      <c r="L145" s="117">
        <v>370666223135</v>
      </c>
      <c r="M145" s="117">
        <v>24012098000000</v>
      </c>
      <c r="N145" s="116">
        <v>1.13087738E-2</v>
      </c>
      <c r="O145" s="116">
        <v>3.1992808599999999E-2</v>
      </c>
      <c r="P145" s="116">
        <v>55</v>
      </c>
      <c r="Q145" s="5"/>
      <c r="R145" s="5"/>
      <c r="S145" s="9"/>
      <c r="T145" s="9"/>
      <c r="U145" s="5"/>
      <c r="V145" s="5" t="str">
        <f t="shared" si="9"/>
        <v>Accumulated impairments on financial assets to total (gross) assets18</v>
      </c>
      <c r="W145" s="120">
        <v>201503</v>
      </c>
      <c r="X145" s="120">
        <v>20</v>
      </c>
      <c r="Y145" s="120" t="s">
        <v>22</v>
      </c>
      <c r="Z145" s="121">
        <v>8</v>
      </c>
      <c r="AA145" s="120">
        <v>5.0089747E-3</v>
      </c>
      <c r="AB145" s="120">
        <v>18</v>
      </c>
      <c r="AC145" s="5"/>
      <c r="AD145" s="6"/>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row>
    <row r="146" spans="1:58" x14ac:dyDescent="0.25">
      <c r="A146" s="5" t="str">
        <f t="shared" si="8"/>
        <v>Accumulated impairments on financial assets to total (gross) assets201212</v>
      </c>
      <c r="B146" s="116">
        <v>201212</v>
      </c>
      <c r="C146" s="116">
        <v>20</v>
      </c>
      <c r="D146" s="116" t="s">
        <v>22</v>
      </c>
      <c r="E146" s="116">
        <v>2.6786768999999999E-3</v>
      </c>
      <c r="F146" s="116">
        <v>6.9990167999999997E-3</v>
      </c>
      <c r="G146" s="116">
        <v>1.76514212E-2</v>
      </c>
      <c r="H146" s="116">
        <v>3.08306671E-2</v>
      </c>
      <c r="I146" s="116">
        <v>1.5844239100000001E-2</v>
      </c>
      <c r="J146" s="116">
        <v>3.8530806899999999E-2</v>
      </c>
      <c r="K146" s="116">
        <v>0.11307667070000001</v>
      </c>
      <c r="L146" s="117">
        <v>374260295133</v>
      </c>
      <c r="M146" s="117">
        <v>22919430000000</v>
      </c>
      <c r="N146" s="116">
        <v>1.2056189199999999E-2</v>
      </c>
      <c r="O146" s="116">
        <v>3.3669616499999999E-2</v>
      </c>
      <c r="P146" s="116">
        <v>55</v>
      </c>
      <c r="Q146" s="5"/>
      <c r="R146" s="5"/>
      <c r="S146" s="9"/>
      <c r="T146" s="9"/>
      <c r="U146" s="5"/>
      <c r="V146" s="5" t="str">
        <f t="shared" si="9"/>
        <v>Accumulated impairments on financial assets to total (gross) assets19</v>
      </c>
      <c r="W146" s="120">
        <v>201503</v>
      </c>
      <c r="X146" s="120">
        <v>20</v>
      </c>
      <c r="Y146" s="120" t="s">
        <v>22</v>
      </c>
      <c r="Z146" s="121">
        <v>4</v>
      </c>
      <c r="AA146" s="120">
        <v>4.8298356000000004E-3</v>
      </c>
      <c r="AB146" s="120">
        <v>19</v>
      </c>
      <c r="AC146" s="5"/>
      <c r="AD146" s="6"/>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row>
    <row r="147" spans="1:58" x14ac:dyDescent="0.25">
      <c r="A147" s="5" t="str">
        <f t="shared" si="8"/>
        <v>Accumulated impairments on financial assets to total (gross) assets201303</v>
      </c>
      <c r="B147" s="116">
        <v>201303</v>
      </c>
      <c r="C147" s="116">
        <v>20</v>
      </c>
      <c r="D147" s="116" t="s">
        <v>22</v>
      </c>
      <c r="E147" s="116">
        <v>2.6377017999999999E-3</v>
      </c>
      <c r="F147" s="116">
        <v>7.4085321000000003E-3</v>
      </c>
      <c r="G147" s="116">
        <v>1.7180896399999999E-2</v>
      </c>
      <c r="H147" s="116">
        <v>3.1071145599999999E-2</v>
      </c>
      <c r="I147" s="116">
        <v>1.62213371E-2</v>
      </c>
      <c r="J147" s="116">
        <v>4.01057264E-2</v>
      </c>
      <c r="K147" s="116">
        <v>0.1163072461</v>
      </c>
      <c r="L147" s="117">
        <v>389969732264</v>
      </c>
      <c r="M147" s="117">
        <v>23010634000000</v>
      </c>
      <c r="N147" s="116">
        <v>1.15271981E-2</v>
      </c>
      <c r="O147" s="116">
        <v>3.4867996399999997E-2</v>
      </c>
      <c r="P147" s="116">
        <v>54</v>
      </c>
      <c r="Q147" s="5"/>
      <c r="R147" s="5"/>
      <c r="S147" s="6"/>
      <c r="T147" s="6"/>
      <c r="U147" s="5"/>
      <c r="V147" s="5" t="str">
        <f t="shared" si="9"/>
        <v>Accumulated impairments on financial assets to total (gross) assets20</v>
      </c>
      <c r="W147" s="120">
        <v>201503</v>
      </c>
      <c r="X147" s="120">
        <v>20</v>
      </c>
      <c r="Y147" s="120" t="s">
        <v>22</v>
      </c>
      <c r="Z147" s="121" t="s">
        <v>34</v>
      </c>
      <c r="AA147" s="120">
        <v>2.0277501000000001E-3</v>
      </c>
      <c r="AB147" s="120">
        <v>20</v>
      </c>
      <c r="AC147" s="5"/>
      <c r="AD147" s="6"/>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row>
    <row r="148" spans="1:58" x14ac:dyDescent="0.25">
      <c r="A148" s="5" t="str">
        <f t="shared" si="8"/>
        <v>Accumulated impairments on financial assets to total (gross) assets201306</v>
      </c>
      <c r="B148" s="116">
        <v>201306</v>
      </c>
      <c r="C148" s="116">
        <v>20</v>
      </c>
      <c r="D148" s="116" t="s">
        <v>22</v>
      </c>
      <c r="E148" s="116">
        <v>2.8269083E-3</v>
      </c>
      <c r="F148" s="116">
        <v>7.5070583999999997E-3</v>
      </c>
      <c r="G148" s="116">
        <v>1.7977538500000001E-2</v>
      </c>
      <c r="H148" s="116">
        <v>3.2371049999999998E-2</v>
      </c>
      <c r="I148" s="116">
        <v>1.69428545E-2</v>
      </c>
      <c r="J148" s="116">
        <v>4.1330552999999999E-2</v>
      </c>
      <c r="K148" s="116">
        <v>0.1203838178</v>
      </c>
      <c r="L148" s="117">
        <v>392281742255</v>
      </c>
      <c r="M148" s="117">
        <v>22158955000000</v>
      </c>
      <c r="N148" s="116">
        <v>1.1173819E-2</v>
      </c>
      <c r="O148" s="116">
        <v>3.5263560499999999E-2</v>
      </c>
      <c r="P148" s="116">
        <v>54</v>
      </c>
      <c r="Q148" s="5"/>
      <c r="R148" s="5"/>
      <c r="S148" s="6"/>
      <c r="T148" s="6"/>
      <c r="U148" s="5"/>
      <c r="V148" s="5" t="str">
        <f t="shared" si="9"/>
        <v>Accumulated impairments on financial assets to total (gross) assets99</v>
      </c>
      <c r="W148" s="120">
        <v>201503</v>
      </c>
      <c r="X148" s="120">
        <v>20</v>
      </c>
      <c r="Y148" s="120" t="s">
        <v>22</v>
      </c>
      <c r="Z148" s="121" t="s">
        <v>40</v>
      </c>
      <c r="AA148" s="120">
        <v>1.77691242E-2</v>
      </c>
      <c r="AB148" s="120">
        <v>99</v>
      </c>
      <c r="AC148" s="5"/>
      <c r="AD148" s="6"/>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row>
    <row r="149" spans="1:58" x14ac:dyDescent="0.25">
      <c r="A149" s="5" t="str">
        <f t="shared" si="8"/>
        <v>Accumulated impairments on financial assets to total (gross) assets201309</v>
      </c>
      <c r="B149" s="116">
        <v>201309</v>
      </c>
      <c r="C149" s="116">
        <v>20</v>
      </c>
      <c r="D149" s="116" t="s">
        <v>22</v>
      </c>
      <c r="E149" s="116">
        <v>2.9328328000000001E-3</v>
      </c>
      <c r="F149" s="116">
        <v>7.5992339000000002E-3</v>
      </c>
      <c r="G149" s="116">
        <v>1.7970429100000001E-2</v>
      </c>
      <c r="H149" s="116">
        <v>3.3514511099999998E-2</v>
      </c>
      <c r="I149" s="116">
        <v>1.7513088999999999E-2</v>
      </c>
      <c r="J149" s="116">
        <v>4.1794085199999997E-2</v>
      </c>
      <c r="K149" s="116">
        <v>0.1214196064</v>
      </c>
      <c r="L149" s="117">
        <v>398615429616</v>
      </c>
      <c r="M149" s="117">
        <v>21629483000000</v>
      </c>
      <c r="N149" s="116">
        <v>1.22754861E-2</v>
      </c>
      <c r="O149" s="116">
        <v>3.5425659599999999E-2</v>
      </c>
      <c r="P149" s="116">
        <v>54</v>
      </c>
      <c r="Q149" s="5"/>
      <c r="R149" s="5"/>
      <c r="S149" s="6"/>
      <c r="T149" s="6"/>
      <c r="U149" s="5"/>
      <c r="V149" s="5" t="str">
        <f t="shared" si="9"/>
        <v>Impairments on financial assets to total operating income1</v>
      </c>
      <c r="W149" s="120">
        <v>201503</v>
      </c>
      <c r="X149" s="120">
        <v>21</v>
      </c>
      <c r="Y149" s="120" t="s">
        <v>24</v>
      </c>
      <c r="Z149" s="121">
        <v>12</v>
      </c>
      <c r="AA149" s="120">
        <v>1.0943121394999999</v>
      </c>
      <c r="AB149" s="120">
        <v>1</v>
      </c>
      <c r="AC149" s="5"/>
      <c r="AD149" s="6"/>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row>
    <row r="150" spans="1:58" x14ac:dyDescent="0.25">
      <c r="A150" s="5" t="str">
        <f t="shared" si="8"/>
        <v>Accumulated impairments on financial assets to total (gross) assets201312</v>
      </c>
      <c r="B150" s="116">
        <v>201312</v>
      </c>
      <c r="C150" s="116">
        <v>20</v>
      </c>
      <c r="D150" s="116" t="s">
        <v>22</v>
      </c>
      <c r="E150" s="116">
        <v>2.3361595000000001E-3</v>
      </c>
      <c r="F150" s="116">
        <v>7.7527161000000002E-3</v>
      </c>
      <c r="G150" s="116">
        <v>1.8379571399999999E-2</v>
      </c>
      <c r="H150" s="116">
        <v>3.4734429999999997E-2</v>
      </c>
      <c r="I150" s="116">
        <v>1.8818643100000001E-2</v>
      </c>
      <c r="J150" s="116">
        <v>4.2762027699999997E-2</v>
      </c>
      <c r="K150" s="116">
        <v>0.12688476479999999</v>
      </c>
      <c r="L150" s="117">
        <v>412177537662</v>
      </c>
      <c r="M150" s="117">
        <v>20703144000000</v>
      </c>
      <c r="N150" s="116">
        <v>1.23901888E-2</v>
      </c>
      <c r="O150" s="116">
        <v>3.5599266999999997E-2</v>
      </c>
      <c r="P150" s="116">
        <v>54</v>
      </c>
      <c r="Q150" s="5"/>
      <c r="R150" s="5"/>
      <c r="S150" s="6"/>
      <c r="T150" s="6"/>
      <c r="U150" s="5"/>
      <c r="V150" s="5" t="str">
        <f t="shared" si="9"/>
        <v>Impairments on financial assets to total operating income2</v>
      </c>
      <c r="W150" s="120">
        <v>201503</v>
      </c>
      <c r="X150" s="120">
        <v>21</v>
      </c>
      <c r="Y150" s="120" t="s">
        <v>24</v>
      </c>
      <c r="Z150" s="121" t="s">
        <v>32</v>
      </c>
      <c r="AA150" s="120">
        <v>0.64716504360000005</v>
      </c>
      <c r="AB150" s="120">
        <v>2</v>
      </c>
      <c r="AC150" s="5"/>
      <c r="AD150" s="6"/>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row>
    <row r="151" spans="1:58" x14ac:dyDescent="0.25">
      <c r="A151" s="5" t="str">
        <f t="shared" si="8"/>
        <v>Accumulated impairments on financial assets to total (gross) assets201403</v>
      </c>
      <c r="B151" s="116">
        <v>201403</v>
      </c>
      <c r="C151" s="116">
        <v>20</v>
      </c>
      <c r="D151" s="116" t="s">
        <v>22</v>
      </c>
      <c r="E151" s="116">
        <v>2.2504530999999999E-3</v>
      </c>
      <c r="F151" s="116">
        <v>7.6939979E-3</v>
      </c>
      <c r="G151" s="116">
        <v>1.7323087000000001E-2</v>
      </c>
      <c r="H151" s="116">
        <v>3.5303215499999999E-2</v>
      </c>
      <c r="I151" s="116">
        <v>1.8456661700000002E-2</v>
      </c>
      <c r="J151" s="116">
        <v>4.4381834500000002E-2</v>
      </c>
      <c r="K151" s="116">
        <v>0.12955818669999999</v>
      </c>
      <c r="L151" s="117">
        <v>412685251378</v>
      </c>
      <c r="M151" s="117">
        <v>21128595000000</v>
      </c>
      <c r="N151" s="116">
        <v>1.1777585700000001E-2</v>
      </c>
      <c r="O151" s="116">
        <v>3.3989678199999998E-2</v>
      </c>
      <c r="P151" s="116">
        <v>54</v>
      </c>
      <c r="Q151" s="5"/>
      <c r="R151" s="5"/>
      <c r="S151" s="6"/>
      <c r="T151" s="6"/>
      <c r="U151" s="5"/>
      <c r="V151" s="5" t="str">
        <f t="shared" si="9"/>
        <v>Impairments on financial assets to total operating income3</v>
      </c>
      <c r="W151" s="120">
        <v>201503</v>
      </c>
      <c r="X151" s="120">
        <v>21</v>
      </c>
      <c r="Y151" s="120" t="s">
        <v>24</v>
      </c>
      <c r="Z151" s="121">
        <v>13</v>
      </c>
      <c r="AA151" s="120">
        <v>0.57314362529999996</v>
      </c>
      <c r="AB151" s="120">
        <v>3</v>
      </c>
      <c r="AC151" s="5"/>
      <c r="AD151" s="6"/>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row>
    <row r="152" spans="1:58" x14ac:dyDescent="0.25">
      <c r="A152" s="5" t="str">
        <f t="shared" si="8"/>
        <v>Accumulated impairments on financial assets to total (gross) assets201406</v>
      </c>
      <c r="B152" s="116">
        <v>201406</v>
      </c>
      <c r="C152" s="116">
        <v>20</v>
      </c>
      <c r="D152" s="116" t="s">
        <v>22</v>
      </c>
      <c r="E152" s="116">
        <v>2.141605E-3</v>
      </c>
      <c r="F152" s="116">
        <v>7.2697248000000003E-3</v>
      </c>
      <c r="G152" s="116">
        <v>1.7498793700000001E-2</v>
      </c>
      <c r="H152" s="116">
        <v>3.6304364200000001E-2</v>
      </c>
      <c r="I152" s="116">
        <v>1.8308926999999999E-2</v>
      </c>
      <c r="J152" s="116">
        <v>4.69098815E-2</v>
      </c>
      <c r="K152" s="116">
        <v>0.1334125032</v>
      </c>
      <c r="L152" s="117">
        <v>411788856862</v>
      </c>
      <c r="M152" s="117">
        <v>21337349000000</v>
      </c>
      <c r="N152" s="116">
        <v>1.13046997E-2</v>
      </c>
      <c r="O152" s="116">
        <v>3.1453160500000001E-2</v>
      </c>
      <c r="P152" s="116">
        <v>54</v>
      </c>
      <c r="Q152" s="5"/>
      <c r="R152" s="5"/>
      <c r="S152" s="6"/>
      <c r="T152" s="6"/>
      <c r="U152" s="5"/>
      <c r="V152" s="5" t="str">
        <f t="shared" si="9"/>
        <v>Impairments on financial assets to total operating income4</v>
      </c>
      <c r="W152" s="120">
        <v>201503</v>
      </c>
      <c r="X152" s="120">
        <v>21</v>
      </c>
      <c r="Y152" s="120" t="s">
        <v>24</v>
      </c>
      <c r="Z152" s="121">
        <v>9</v>
      </c>
      <c r="AA152" s="120">
        <v>0.33023188999999997</v>
      </c>
      <c r="AB152" s="120">
        <v>4</v>
      </c>
      <c r="AC152" s="5"/>
      <c r="AD152" s="6"/>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row>
    <row r="153" spans="1:58" x14ac:dyDescent="0.25">
      <c r="A153" s="5" t="str">
        <f t="shared" si="8"/>
        <v>Accumulated impairments on financial assets to total (gross) assets201409</v>
      </c>
      <c r="B153" s="116">
        <v>201409</v>
      </c>
      <c r="C153" s="116">
        <v>20</v>
      </c>
      <c r="D153" s="116" t="s">
        <v>22</v>
      </c>
      <c r="E153" s="116">
        <v>2.1023963E-3</v>
      </c>
      <c r="F153" s="116">
        <v>7.0790986E-3</v>
      </c>
      <c r="G153" s="116">
        <v>1.80622031E-2</v>
      </c>
      <c r="H153" s="116">
        <v>3.7370889499999997E-2</v>
      </c>
      <c r="I153" s="116">
        <v>1.8161562499999999E-2</v>
      </c>
      <c r="J153" s="116">
        <v>4.87838638E-2</v>
      </c>
      <c r="K153" s="116">
        <v>0.13456954769999999</v>
      </c>
      <c r="L153" s="117">
        <v>418312675003</v>
      </c>
      <c r="M153" s="117">
        <v>22084767000000</v>
      </c>
      <c r="N153" s="116">
        <v>1.11016888E-2</v>
      </c>
      <c r="O153" s="116">
        <v>3.3092487699999999E-2</v>
      </c>
      <c r="P153" s="116">
        <v>55</v>
      </c>
      <c r="Q153" s="5"/>
      <c r="R153" s="5"/>
      <c r="S153" s="6"/>
      <c r="T153" s="6"/>
      <c r="U153" s="5"/>
      <c r="V153" s="5" t="str">
        <f t="shared" si="9"/>
        <v>Impairments on financial assets to total operating income5</v>
      </c>
      <c r="W153" s="120">
        <v>201503</v>
      </c>
      <c r="X153" s="120">
        <v>21</v>
      </c>
      <c r="Y153" s="120" t="s">
        <v>24</v>
      </c>
      <c r="Z153" s="121" t="s">
        <v>38</v>
      </c>
      <c r="AA153" s="120">
        <v>0.2185695771</v>
      </c>
      <c r="AB153" s="120">
        <v>5</v>
      </c>
      <c r="AC153" s="5"/>
      <c r="AD153" s="6"/>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row>
    <row r="154" spans="1:58" x14ac:dyDescent="0.25">
      <c r="A154" s="5" t="str">
        <f t="shared" si="8"/>
        <v>Accumulated impairments on financial assets to total (gross) assets201412</v>
      </c>
      <c r="B154" s="116">
        <v>201412</v>
      </c>
      <c r="C154" s="116">
        <v>20</v>
      </c>
      <c r="D154" s="116" t="s">
        <v>22</v>
      </c>
      <c r="E154" s="116">
        <v>2.73581E-3</v>
      </c>
      <c r="F154" s="116">
        <v>7.0462557000000002E-3</v>
      </c>
      <c r="G154" s="116">
        <v>1.6579236899999999E-2</v>
      </c>
      <c r="H154" s="116">
        <v>3.6573970900000002E-2</v>
      </c>
      <c r="I154" s="116">
        <v>1.7926054300000001E-2</v>
      </c>
      <c r="J154" s="116">
        <v>5.0673610600000002E-2</v>
      </c>
      <c r="K154" s="116">
        <v>0.12910565739999999</v>
      </c>
      <c r="L154" s="117">
        <v>414662667512</v>
      </c>
      <c r="M154" s="117">
        <v>22030609000000</v>
      </c>
      <c r="N154" s="116">
        <v>1.07551956E-2</v>
      </c>
      <c r="O154" s="116">
        <v>3.0877054899999999E-2</v>
      </c>
      <c r="P154" s="116">
        <v>55</v>
      </c>
      <c r="Q154" s="5"/>
      <c r="R154" s="5"/>
      <c r="S154" s="6"/>
      <c r="T154" s="6"/>
      <c r="U154" s="5"/>
      <c r="V154" s="5" t="str">
        <f t="shared" si="9"/>
        <v>Impairments on financial assets to total operating income6</v>
      </c>
      <c r="W154" s="120">
        <v>201503</v>
      </c>
      <c r="X154" s="120">
        <v>21</v>
      </c>
      <c r="Y154" s="120" t="s">
        <v>24</v>
      </c>
      <c r="Z154" s="121">
        <v>3</v>
      </c>
      <c r="AA154" s="120">
        <v>0.21252328919999999</v>
      </c>
      <c r="AB154" s="120">
        <v>6</v>
      </c>
      <c r="AC154" s="5"/>
      <c r="AD154" s="6"/>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row>
    <row r="155" spans="1:58" x14ac:dyDescent="0.25">
      <c r="A155" s="5" t="str">
        <f t="shared" si="8"/>
        <v>Accumulated impairments on financial assets to total (gross) assets201503</v>
      </c>
      <c r="B155" s="116">
        <v>201503</v>
      </c>
      <c r="C155" s="116">
        <v>20</v>
      </c>
      <c r="D155" s="116" t="s">
        <v>22</v>
      </c>
      <c r="E155" s="116">
        <v>2.3494766999999999E-3</v>
      </c>
      <c r="F155" s="116">
        <v>7.2602843000000002E-3</v>
      </c>
      <c r="G155" s="116">
        <v>1.77691242E-2</v>
      </c>
      <c r="H155" s="116">
        <v>3.7620804899999999E-2</v>
      </c>
      <c r="I155" s="116">
        <v>1.6658005399999998E-2</v>
      </c>
      <c r="J155" s="116">
        <v>5.2146507299999999E-2</v>
      </c>
      <c r="K155" s="116">
        <v>0.1344582403</v>
      </c>
      <c r="L155" s="117">
        <v>415665220874</v>
      </c>
      <c r="M155" s="117">
        <v>24031138000000</v>
      </c>
      <c r="N155" s="116">
        <v>1.0381786299999999E-2</v>
      </c>
      <c r="O155" s="116">
        <v>3.1854068800000003E-2</v>
      </c>
      <c r="P155" s="116">
        <v>52</v>
      </c>
      <c r="Q155" s="5"/>
      <c r="R155" s="5"/>
      <c r="S155" s="6"/>
      <c r="T155" s="6"/>
      <c r="U155" s="5"/>
      <c r="V155" s="5" t="str">
        <f t="shared" si="9"/>
        <v>Impairments on financial assets to total operating income7</v>
      </c>
      <c r="W155" s="120">
        <v>201503</v>
      </c>
      <c r="X155" s="120">
        <v>21</v>
      </c>
      <c r="Y155" s="120" t="s">
        <v>24</v>
      </c>
      <c r="Z155" s="121" t="s">
        <v>29</v>
      </c>
      <c r="AA155" s="120">
        <v>0.18790386070000001</v>
      </c>
      <c r="AB155" s="120">
        <v>7</v>
      </c>
      <c r="AC155" s="5"/>
      <c r="AD155" s="6"/>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row>
    <row r="156" spans="1:58" x14ac:dyDescent="0.25">
      <c r="A156" s="5" t="str">
        <f t="shared" si="8"/>
        <v>Impairments on financial assets to total operating income200912</v>
      </c>
      <c r="B156" s="116">
        <v>200912</v>
      </c>
      <c r="C156" s="116">
        <v>21</v>
      </c>
      <c r="D156" s="116" t="s">
        <v>24</v>
      </c>
      <c r="E156" s="116">
        <v>0.1100192678</v>
      </c>
      <c r="F156" s="116">
        <v>0.2098599588</v>
      </c>
      <c r="G156" s="116">
        <v>0.2742465597</v>
      </c>
      <c r="H156" s="116">
        <v>0.44726454339999999</v>
      </c>
      <c r="I156" s="116">
        <v>0.26593922819999999</v>
      </c>
      <c r="J156" s="116">
        <v>0.4102877103</v>
      </c>
      <c r="K156" s="116">
        <v>1.2055700041999999</v>
      </c>
      <c r="L156" s="117">
        <v>138375682020</v>
      </c>
      <c r="M156" s="117">
        <v>506938252889</v>
      </c>
      <c r="N156" s="116">
        <v>0.25107325279999998</v>
      </c>
      <c r="O156" s="116">
        <v>0.27537215570000001</v>
      </c>
      <c r="P156" s="116">
        <v>48</v>
      </c>
      <c r="Q156" s="5"/>
      <c r="R156" s="5"/>
      <c r="S156" s="6"/>
      <c r="T156" s="6"/>
      <c r="U156" s="5"/>
      <c r="V156" s="5" t="str">
        <f t="shared" si="9"/>
        <v>Impairments on financial assets to total operating income8</v>
      </c>
      <c r="W156" s="120">
        <v>201503</v>
      </c>
      <c r="X156" s="120">
        <v>21</v>
      </c>
      <c r="Y156" s="120" t="s">
        <v>24</v>
      </c>
      <c r="Z156" s="121">
        <v>6</v>
      </c>
      <c r="AA156" s="120">
        <v>0.1410898823</v>
      </c>
      <c r="AB156" s="120">
        <v>8</v>
      </c>
      <c r="AC156" s="5"/>
      <c r="AD156" s="6"/>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row>
    <row r="157" spans="1:58" x14ac:dyDescent="0.25">
      <c r="A157" s="5" t="str">
        <f t="shared" si="8"/>
        <v>Impairments on financial assets to total operating income201003</v>
      </c>
      <c r="B157" s="116">
        <v>201003</v>
      </c>
      <c r="C157" s="116">
        <v>21</v>
      </c>
      <c r="D157" s="116" t="s">
        <v>24</v>
      </c>
      <c r="E157" s="116">
        <v>3.25039201E-2</v>
      </c>
      <c r="F157" s="116">
        <v>0.1549121198</v>
      </c>
      <c r="G157" s="116">
        <v>0.2044484187</v>
      </c>
      <c r="H157" s="116">
        <v>0.29936053010000002</v>
      </c>
      <c r="I157" s="116">
        <v>0.17153666070000001</v>
      </c>
      <c r="J157" s="116">
        <v>0.28080875170000003</v>
      </c>
      <c r="K157" s="116">
        <v>0.43037341769999998</v>
      </c>
      <c r="L157" s="117">
        <v>23267965976</v>
      </c>
      <c r="M157" s="117">
        <v>134004408595</v>
      </c>
      <c r="N157" s="116">
        <v>0.175045851</v>
      </c>
      <c r="O157" s="116">
        <v>0.22588170069999999</v>
      </c>
      <c r="P157" s="116">
        <v>48</v>
      </c>
      <c r="Q157" s="5"/>
      <c r="R157" s="5"/>
      <c r="S157" s="6"/>
      <c r="T157" s="6"/>
      <c r="U157" s="5"/>
      <c r="V157" s="5" t="str">
        <f t="shared" si="9"/>
        <v>Impairments on financial assets to total operating income9</v>
      </c>
      <c r="W157" s="120">
        <v>201503</v>
      </c>
      <c r="X157" s="120">
        <v>21</v>
      </c>
      <c r="Y157" s="120" t="s">
        <v>24</v>
      </c>
      <c r="Z157" s="121">
        <v>10</v>
      </c>
      <c r="AA157" s="120">
        <v>0.1165673986</v>
      </c>
      <c r="AB157" s="120">
        <v>9</v>
      </c>
      <c r="AC157" s="5"/>
      <c r="AD157" s="6"/>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row>
    <row r="158" spans="1:58" x14ac:dyDescent="0.25">
      <c r="A158" s="5" t="str">
        <f t="shared" si="8"/>
        <v>Impairments on financial assets to total operating income201006</v>
      </c>
      <c r="B158" s="116">
        <v>201006</v>
      </c>
      <c r="C158" s="116">
        <v>21</v>
      </c>
      <c r="D158" s="116" t="s">
        <v>24</v>
      </c>
      <c r="E158" s="116">
        <v>4.7077824400000003E-2</v>
      </c>
      <c r="F158" s="116">
        <v>0.175045851</v>
      </c>
      <c r="G158" s="116">
        <v>0.23272127949999999</v>
      </c>
      <c r="H158" s="116">
        <v>0.3678505514</v>
      </c>
      <c r="I158" s="116">
        <v>0.2005923372</v>
      </c>
      <c r="J158" s="116">
        <v>0.33517126559999999</v>
      </c>
      <c r="K158" s="116">
        <v>0.88498248840000004</v>
      </c>
      <c r="L158" s="117">
        <v>53125396113</v>
      </c>
      <c r="M158" s="117">
        <v>262856640477</v>
      </c>
      <c r="N158" s="116">
        <v>0.175045851</v>
      </c>
      <c r="O158" s="116">
        <v>0.27070022049999998</v>
      </c>
      <c r="P158" s="116">
        <v>48</v>
      </c>
      <c r="Q158" s="5"/>
      <c r="R158" s="5"/>
      <c r="S158" s="6"/>
      <c r="T158" s="6"/>
      <c r="U158" s="5"/>
      <c r="V158" s="5" t="str">
        <f t="shared" si="9"/>
        <v>Impairments on financial assets to total operating income10</v>
      </c>
      <c r="W158" s="120">
        <v>201503</v>
      </c>
      <c r="X158" s="120">
        <v>21</v>
      </c>
      <c r="Y158" s="120" t="s">
        <v>24</v>
      </c>
      <c r="Z158" s="121">
        <v>7</v>
      </c>
      <c r="AA158" s="120">
        <v>0.11463902939999999</v>
      </c>
      <c r="AB158" s="120">
        <v>10</v>
      </c>
      <c r="AC158" s="5"/>
      <c r="AD158" s="6"/>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row>
    <row r="159" spans="1:58" x14ac:dyDescent="0.25">
      <c r="A159" s="5" t="str">
        <f t="shared" si="8"/>
        <v>Impairments on financial assets to total operating income201009</v>
      </c>
      <c r="B159" s="116">
        <v>201009</v>
      </c>
      <c r="C159" s="116">
        <v>21</v>
      </c>
      <c r="D159" s="116" t="s">
        <v>24</v>
      </c>
      <c r="E159" s="116">
        <v>3.25039201E-2</v>
      </c>
      <c r="F159" s="116">
        <v>0.1451514129</v>
      </c>
      <c r="G159" s="116">
        <v>0.211241656</v>
      </c>
      <c r="H159" s="116">
        <v>0.31684145429999999</v>
      </c>
      <c r="I159" s="116">
        <v>0.18182597089999999</v>
      </c>
      <c r="J159" s="116">
        <v>0.315741416</v>
      </c>
      <c r="K159" s="116">
        <v>0.52331780510000003</v>
      </c>
      <c r="L159" s="117">
        <v>72322349131</v>
      </c>
      <c r="M159" s="117">
        <v>386825769303</v>
      </c>
      <c r="N159" s="116">
        <v>0.16829409940000001</v>
      </c>
      <c r="O159" s="116">
        <v>0.2395262775</v>
      </c>
      <c r="P159" s="116">
        <v>49</v>
      </c>
      <c r="Q159" s="5"/>
      <c r="R159" s="5"/>
      <c r="S159" s="6"/>
      <c r="T159" s="6"/>
      <c r="U159" s="5"/>
      <c r="V159" s="5" t="str">
        <f t="shared" si="9"/>
        <v>Impairments on financial assets to total operating income11</v>
      </c>
      <c r="W159" s="120">
        <v>201503</v>
      </c>
      <c r="X159" s="120">
        <v>21</v>
      </c>
      <c r="Y159" s="120" t="s">
        <v>24</v>
      </c>
      <c r="Z159" s="121">
        <v>11</v>
      </c>
      <c r="AA159" s="120">
        <v>0.11374389410000001</v>
      </c>
      <c r="AB159" s="120">
        <v>11</v>
      </c>
      <c r="AC159" s="5"/>
      <c r="AD159" s="6"/>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row>
    <row r="160" spans="1:58" x14ac:dyDescent="0.25">
      <c r="A160" s="5" t="str">
        <f t="shared" si="8"/>
        <v>Impairments on financial assets to total operating income201012</v>
      </c>
      <c r="B160" s="116">
        <v>201012</v>
      </c>
      <c r="C160" s="116">
        <v>21</v>
      </c>
      <c r="D160" s="116" t="s">
        <v>24</v>
      </c>
      <c r="E160" s="116">
        <v>4.7077824400000003E-2</v>
      </c>
      <c r="F160" s="116">
        <v>0.15459039450000001</v>
      </c>
      <c r="G160" s="116">
        <v>0.23937442370000001</v>
      </c>
      <c r="H160" s="116">
        <v>0.3704340793</v>
      </c>
      <c r="I160" s="116">
        <v>0.1937909518</v>
      </c>
      <c r="J160" s="116">
        <v>0.31332608569999998</v>
      </c>
      <c r="K160" s="116">
        <v>1.0241915930000001</v>
      </c>
      <c r="L160" s="117">
        <v>104199609327</v>
      </c>
      <c r="M160" s="117">
        <v>519379445905</v>
      </c>
      <c r="N160" s="116">
        <v>0.1648868137</v>
      </c>
      <c r="O160" s="116">
        <v>0.25643165150000002</v>
      </c>
      <c r="P160" s="116">
        <v>49</v>
      </c>
      <c r="Q160" s="5"/>
      <c r="R160" s="5"/>
      <c r="S160" s="6"/>
      <c r="T160" s="6"/>
      <c r="U160" s="5"/>
      <c r="V160" s="5" t="str">
        <f t="shared" si="9"/>
        <v>Impairments on financial assets to total operating income12</v>
      </c>
      <c r="W160" s="120">
        <v>201503</v>
      </c>
      <c r="X160" s="120">
        <v>21</v>
      </c>
      <c r="Y160" s="120" t="s">
        <v>24</v>
      </c>
      <c r="Z160" s="121">
        <v>2</v>
      </c>
      <c r="AA160" s="120">
        <v>0.10085176799999999</v>
      </c>
      <c r="AB160" s="120">
        <v>12</v>
      </c>
      <c r="AC160" s="5"/>
      <c r="AD160" s="6"/>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row>
    <row r="161" spans="1:58" x14ac:dyDescent="0.25">
      <c r="A161" s="5" t="str">
        <f t="shared" si="8"/>
        <v>Impairments on financial assets to total operating income201103</v>
      </c>
      <c r="B161" s="116">
        <v>201103</v>
      </c>
      <c r="C161" s="116">
        <v>21</v>
      </c>
      <c r="D161" s="116" t="s">
        <v>24</v>
      </c>
      <c r="E161" s="116">
        <v>-0.15033352799999999</v>
      </c>
      <c r="F161" s="116">
        <v>7.3736718699999995E-2</v>
      </c>
      <c r="G161" s="116">
        <v>0.15655336650000001</v>
      </c>
      <c r="H161" s="116">
        <v>0.15801731829999999</v>
      </c>
      <c r="I161" s="116">
        <v>0.13779755890000001</v>
      </c>
      <c r="J161" s="116">
        <v>0.25887893509999998</v>
      </c>
      <c r="K161" s="116">
        <v>0.48026256299999998</v>
      </c>
      <c r="L161" s="117">
        <v>18227818652</v>
      </c>
      <c r="M161" s="117">
        <v>130298921703</v>
      </c>
      <c r="N161" s="116">
        <v>0.11745158429999999</v>
      </c>
      <c r="O161" s="116">
        <v>0.1682985944</v>
      </c>
      <c r="P161" s="116">
        <v>50</v>
      </c>
      <c r="Q161" s="5"/>
      <c r="R161" s="5"/>
      <c r="S161" s="6"/>
      <c r="T161" s="6"/>
      <c r="U161" s="5"/>
      <c r="V161" s="5" t="str">
        <f t="shared" si="9"/>
        <v>Impairments on financial assets to total operating income13</v>
      </c>
      <c r="W161" s="120">
        <v>201503</v>
      </c>
      <c r="X161" s="120">
        <v>21</v>
      </c>
      <c r="Y161" s="120" t="s">
        <v>24</v>
      </c>
      <c r="Z161" s="121" t="s">
        <v>25</v>
      </c>
      <c r="AA161" s="120">
        <v>9.7071421599999999E-2</v>
      </c>
      <c r="AB161" s="120">
        <v>13</v>
      </c>
      <c r="AC161" s="5"/>
      <c r="AD161" s="6"/>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row>
    <row r="162" spans="1:58" x14ac:dyDescent="0.25">
      <c r="A162" s="5" t="str">
        <f t="shared" si="8"/>
        <v>Impairments on financial assets to total operating income201106</v>
      </c>
      <c r="B162" s="116">
        <v>201106</v>
      </c>
      <c r="C162" s="116">
        <v>21</v>
      </c>
      <c r="D162" s="116" t="s">
        <v>24</v>
      </c>
      <c r="E162" s="116">
        <v>2.5497915600000001E-2</v>
      </c>
      <c r="F162" s="116">
        <v>0.1004545689</v>
      </c>
      <c r="G162" s="116">
        <v>0.20227900469999999</v>
      </c>
      <c r="H162" s="116">
        <v>0.2984874327</v>
      </c>
      <c r="I162" s="116">
        <v>0.17913436490000001</v>
      </c>
      <c r="J162" s="116">
        <v>0.32028519970000002</v>
      </c>
      <c r="K162" s="116">
        <v>1.1972917873</v>
      </c>
      <c r="L162" s="117">
        <v>48931198277</v>
      </c>
      <c r="M162" s="117">
        <v>260329015237</v>
      </c>
      <c r="N162" s="116">
        <v>0.13726754529999999</v>
      </c>
      <c r="O162" s="116">
        <v>0.20665485580000001</v>
      </c>
      <c r="P162" s="116">
        <v>55</v>
      </c>
      <c r="Q162" s="5"/>
      <c r="R162" s="5"/>
      <c r="S162" s="6"/>
      <c r="T162" s="6"/>
      <c r="U162" s="5"/>
      <c r="V162" s="5" t="str">
        <f t="shared" si="9"/>
        <v>Impairments on financial assets to total operating income14</v>
      </c>
      <c r="W162" s="120">
        <v>201503</v>
      </c>
      <c r="X162" s="120">
        <v>21</v>
      </c>
      <c r="Y162" s="120" t="s">
        <v>24</v>
      </c>
      <c r="Z162" s="121" t="s">
        <v>17</v>
      </c>
      <c r="AA162" s="120">
        <v>5.3312917899999999E-2</v>
      </c>
      <c r="AB162" s="120">
        <v>14</v>
      </c>
      <c r="AC162" s="5"/>
      <c r="AD162" s="6"/>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row>
    <row r="163" spans="1:58" x14ac:dyDescent="0.25">
      <c r="A163" s="5" t="str">
        <f t="shared" si="8"/>
        <v>Impairments on financial assets to total operating income201109</v>
      </c>
      <c r="B163" s="116">
        <v>201109</v>
      </c>
      <c r="C163" s="116">
        <v>21</v>
      </c>
      <c r="D163" s="116" t="s">
        <v>24</v>
      </c>
      <c r="E163" s="116">
        <v>2.3307753099999998E-2</v>
      </c>
      <c r="F163" s="116">
        <v>0.1466083815</v>
      </c>
      <c r="G163" s="116">
        <v>0.21622441880000001</v>
      </c>
      <c r="H163" s="116">
        <v>0.61557336439999999</v>
      </c>
      <c r="I163" s="116">
        <v>0.20257746630000001</v>
      </c>
      <c r="J163" s="116">
        <v>0.3688149349</v>
      </c>
      <c r="K163" s="116">
        <v>1.260459309</v>
      </c>
      <c r="L163" s="117">
        <v>80189568002</v>
      </c>
      <c r="M163" s="117">
        <v>374928951913</v>
      </c>
      <c r="N163" s="116">
        <v>0.15890180579999999</v>
      </c>
      <c r="O163" s="116">
        <v>0.25549071960000003</v>
      </c>
      <c r="P163" s="116">
        <v>55</v>
      </c>
      <c r="Q163" s="5"/>
      <c r="R163" s="5"/>
      <c r="S163" s="6"/>
      <c r="T163" s="6"/>
      <c r="U163" s="5"/>
      <c r="V163" s="5" t="str">
        <f t="shared" si="9"/>
        <v>Impairments on financial assets to total operating income15</v>
      </c>
      <c r="W163" s="120">
        <v>201503</v>
      </c>
      <c r="X163" s="120">
        <v>21</v>
      </c>
      <c r="Y163" s="120" t="s">
        <v>24</v>
      </c>
      <c r="Z163" s="121">
        <v>8</v>
      </c>
      <c r="AA163" s="120">
        <v>4.61732631E-2</v>
      </c>
      <c r="AB163" s="120">
        <v>15</v>
      </c>
      <c r="AC163" s="5"/>
      <c r="AD163" s="6"/>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row>
    <row r="164" spans="1:58" x14ac:dyDescent="0.25">
      <c r="A164" s="5" t="str">
        <f t="shared" ref="A164:A205" si="10">CONCATENATE(D164,B164)</f>
        <v>Impairments on financial assets to total operating income201112</v>
      </c>
      <c r="B164" s="116">
        <v>201112</v>
      </c>
      <c r="C164" s="116">
        <v>21</v>
      </c>
      <c r="D164" s="116" t="s">
        <v>24</v>
      </c>
      <c r="E164" s="116">
        <v>2.6190590199999999E-2</v>
      </c>
      <c r="F164" s="116">
        <v>0.14821268500000001</v>
      </c>
      <c r="G164" s="116">
        <v>0.26227507820000001</v>
      </c>
      <c r="H164" s="116">
        <v>0.74679275970000003</v>
      </c>
      <c r="I164" s="116">
        <v>0.26681252020000001</v>
      </c>
      <c r="J164" s="116">
        <v>0.56849438529999996</v>
      </c>
      <c r="K164" s="116">
        <v>3.6796732286</v>
      </c>
      <c r="L164" s="117">
        <v>139453569178</v>
      </c>
      <c r="M164" s="117">
        <v>501023324996</v>
      </c>
      <c r="N164" s="116">
        <v>0.16114599769999999</v>
      </c>
      <c r="O164" s="116">
        <v>0.29020794709999997</v>
      </c>
      <c r="P164" s="116">
        <v>55</v>
      </c>
      <c r="Q164" s="5"/>
      <c r="R164" s="5"/>
      <c r="S164" s="6"/>
      <c r="T164" s="6"/>
      <c r="U164" s="5"/>
      <c r="V164" s="5" t="str">
        <f t="shared" si="9"/>
        <v>Impairments on financial assets to total operating income16</v>
      </c>
      <c r="W164" s="120">
        <v>201503</v>
      </c>
      <c r="X164" s="120">
        <v>21</v>
      </c>
      <c r="Y164" s="120" t="s">
        <v>24</v>
      </c>
      <c r="Z164" s="121" t="s">
        <v>23</v>
      </c>
      <c r="AA164" s="120">
        <v>4.5545110200000002E-2</v>
      </c>
      <c r="AB164" s="120">
        <v>16</v>
      </c>
      <c r="AC164" s="5"/>
      <c r="AD164" s="6"/>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row>
    <row r="165" spans="1:58" x14ac:dyDescent="0.25">
      <c r="A165" s="5" t="str">
        <f t="shared" si="10"/>
        <v>Impairments on financial assets to total operating income201203</v>
      </c>
      <c r="B165" s="116">
        <v>201203</v>
      </c>
      <c r="C165" s="116">
        <v>21</v>
      </c>
      <c r="D165" s="116" t="s">
        <v>24</v>
      </c>
      <c r="E165" s="116">
        <v>2.2093143900000001E-2</v>
      </c>
      <c r="F165" s="116">
        <v>8.3508076799999997E-2</v>
      </c>
      <c r="G165" s="116">
        <v>0.19664337170000001</v>
      </c>
      <c r="H165" s="116">
        <v>7.5839767200000005E-2</v>
      </c>
      <c r="I165" s="116">
        <v>0.17878748990000001</v>
      </c>
      <c r="J165" s="116">
        <v>0.32075178380000002</v>
      </c>
      <c r="K165" s="116">
        <v>1.114611196</v>
      </c>
      <c r="L165" s="117">
        <v>22449854171</v>
      </c>
      <c r="M165" s="117">
        <v>121077698782</v>
      </c>
      <c r="N165" s="116">
        <v>0.1115264015</v>
      </c>
      <c r="O165" s="116">
        <v>0.23209718230000001</v>
      </c>
      <c r="P165" s="116">
        <v>55</v>
      </c>
      <c r="Q165" s="5"/>
      <c r="R165" s="5"/>
      <c r="S165" s="6"/>
      <c r="T165" s="6"/>
      <c r="U165" s="5"/>
      <c r="V165" s="5" t="str">
        <f t="shared" si="9"/>
        <v>Impairments on financial assets to total operating income17</v>
      </c>
      <c r="W165" s="120">
        <v>201503</v>
      </c>
      <c r="X165" s="120">
        <v>21</v>
      </c>
      <c r="Y165" s="120" t="s">
        <v>24</v>
      </c>
      <c r="Z165" s="121">
        <v>4</v>
      </c>
      <c r="AA165" s="120">
        <v>4.1695046899999998E-2</v>
      </c>
      <c r="AB165" s="120">
        <v>17</v>
      </c>
      <c r="AC165" s="5"/>
      <c r="AD165" s="6"/>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row>
    <row r="166" spans="1:58" x14ac:dyDescent="0.25">
      <c r="A166" s="5" t="str">
        <f t="shared" si="10"/>
        <v>Impairments on financial assets to total operating income201206</v>
      </c>
      <c r="B166" s="116">
        <v>201206</v>
      </c>
      <c r="C166" s="116">
        <v>21</v>
      </c>
      <c r="D166" s="116" t="s">
        <v>24</v>
      </c>
      <c r="E166" s="116">
        <v>1.0371742999999999E-2</v>
      </c>
      <c r="F166" s="116">
        <v>9.9326275500000005E-2</v>
      </c>
      <c r="G166" s="116">
        <v>0.1866298696</v>
      </c>
      <c r="H166" s="116">
        <v>0.40827185529999999</v>
      </c>
      <c r="I166" s="116">
        <v>0.24609180680000001</v>
      </c>
      <c r="J166" s="116">
        <v>0.3976361243</v>
      </c>
      <c r="K166" s="116">
        <v>1.8794352535000001</v>
      </c>
      <c r="L166" s="117">
        <v>54636056747</v>
      </c>
      <c r="M166" s="117">
        <v>232834043078</v>
      </c>
      <c r="N166" s="116">
        <v>0.13487868619999999</v>
      </c>
      <c r="O166" s="116">
        <v>0.24910932299999999</v>
      </c>
      <c r="P166" s="116">
        <v>55</v>
      </c>
      <c r="Q166" s="5"/>
      <c r="R166" s="5"/>
      <c r="S166" s="6"/>
      <c r="T166" s="6"/>
      <c r="U166" s="5"/>
      <c r="V166" s="5" t="str">
        <f t="shared" si="9"/>
        <v>Impairments on financial assets to total operating income18</v>
      </c>
      <c r="W166" s="120">
        <v>201503</v>
      </c>
      <c r="X166" s="120">
        <v>21</v>
      </c>
      <c r="Y166" s="120" t="s">
        <v>24</v>
      </c>
      <c r="Z166" s="121" t="s">
        <v>34</v>
      </c>
      <c r="AA166" s="120">
        <v>2.3648506900000001E-2</v>
      </c>
      <c r="AB166" s="120">
        <v>18</v>
      </c>
      <c r="AC166" s="5"/>
      <c r="AD166" s="6"/>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row>
    <row r="167" spans="1:58" x14ac:dyDescent="0.25">
      <c r="A167" s="5" t="str">
        <f t="shared" si="10"/>
        <v>Impairments on financial assets to total operating income201209</v>
      </c>
      <c r="B167" s="116">
        <v>201209</v>
      </c>
      <c r="C167" s="116">
        <v>21</v>
      </c>
      <c r="D167" s="116" t="s">
        <v>24</v>
      </c>
      <c r="E167" s="116">
        <v>1.7428666E-3</v>
      </c>
      <c r="F167" s="116">
        <v>0.1041587707</v>
      </c>
      <c r="G167" s="116">
        <v>0.20911442459999999</v>
      </c>
      <c r="H167" s="116">
        <v>0.46800839910000003</v>
      </c>
      <c r="I167" s="116">
        <v>0.24853136279999999</v>
      </c>
      <c r="J167" s="116">
        <v>0.44413356230000001</v>
      </c>
      <c r="K167" s="116">
        <v>2.3703417506000002</v>
      </c>
      <c r="L167" s="117">
        <v>81339503051</v>
      </c>
      <c r="M167" s="117">
        <v>334583270086</v>
      </c>
      <c r="N167" s="116">
        <v>0.1415986223</v>
      </c>
      <c r="O167" s="116">
        <v>0.23631651300000001</v>
      </c>
      <c r="P167" s="116">
        <v>55</v>
      </c>
      <c r="Q167" s="5"/>
      <c r="R167" s="5"/>
      <c r="S167" s="6"/>
      <c r="T167" s="6"/>
      <c r="U167" s="5"/>
      <c r="V167" s="5" t="str">
        <f t="shared" si="9"/>
        <v>Impairments on financial assets to total operating income19</v>
      </c>
      <c r="W167" s="120">
        <v>201503</v>
      </c>
      <c r="X167" s="120">
        <v>21</v>
      </c>
      <c r="Y167" s="120" t="s">
        <v>24</v>
      </c>
      <c r="Z167" s="121">
        <v>5</v>
      </c>
      <c r="AA167" s="120">
        <v>1.4983759500000001E-2</v>
      </c>
      <c r="AB167" s="120">
        <v>19</v>
      </c>
      <c r="AC167" s="5"/>
      <c r="AD167" s="6"/>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row>
    <row r="168" spans="1:58" x14ac:dyDescent="0.25">
      <c r="A168" s="5" t="str">
        <f t="shared" si="10"/>
        <v>Impairments on financial assets to total operating income201212</v>
      </c>
      <c r="B168" s="116">
        <v>201212</v>
      </c>
      <c r="C168" s="116">
        <v>21</v>
      </c>
      <c r="D168" s="116" t="s">
        <v>24</v>
      </c>
      <c r="E168" s="116">
        <v>2.2613078000000002E-2</v>
      </c>
      <c r="F168" s="116">
        <v>0.1078529012</v>
      </c>
      <c r="G168" s="116">
        <v>0.22359778850000001</v>
      </c>
      <c r="H168" s="116">
        <v>0.54578705839999997</v>
      </c>
      <c r="I168" s="116">
        <v>0.26982705959999997</v>
      </c>
      <c r="J168" s="116">
        <v>0.5596905606</v>
      </c>
      <c r="K168" s="116">
        <v>2.4817134008999999</v>
      </c>
      <c r="L168" s="117">
        <v>119366341744</v>
      </c>
      <c r="M168" s="117">
        <v>464651946210</v>
      </c>
      <c r="N168" s="116">
        <v>0.14547881230000001</v>
      </c>
      <c r="O168" s="116">
        <v>0.28158561030000001</v>
      </c>
      <c r="P168" s="116">
        <v>55</v>
      </c>
      <c r="Q168" s="5"/>
      <c r="R168" s="5"/>
      <c r="S168" s="6"/>
      <c r="T168" s="6"/>
      <c r="U168" s="5"/>
      <c r="V168" s="5" t="str">
        <f t="shared" si="9"/>
        <v>Impairments on financial assets to total operating income20</v>
      </c>
      <c r="W168" s="120">
        <v>201503</v>
      </c>
      <c r="X168" s="120">
        <v>21</v>
      </c>
      <c r="Y168" s="120" t="s">
        <v>24</v>
      </c>
      <c r="Z168" s="121">
        <v>1</v>
      </c>
      <c r="AA168" s="120">
        <v>-0.13327022399999999</v>
      </c>
      <c r="AB168" s="120">
        <v>20</v>
      </c>
      <c r="AC168" s="5"/>
      <c r="AD168" s="6"/>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row>
    <row r="169" spans="1:58" x14ac:dyDescent="0.25">
      <c r="A169" s="5" t="str">
        <f t="shared" si="10"/>
        <v>Impairments on financial assets to total operating income201303</v>
      </c>
      <c r="B169" s="116">
        <v>201303</v>
      </c>
      <c r="C169" s="116">
        <v>21</v>
      </c>
      <c r="D169" s="116" t="s">
        <v>24</v>
      </c>
      <c r="E169" s="116">
        <v>1.07758621E-2</v>
      </c>
      <c r="F169" s="116">
        <v>9.0024164399999995E-2</v>
      </c>
      <c r="G169" s="116">
        <v>0.19404654709999999</v>
      </c>
      <c r="H169" s="116">
        <v>0.2692451756</v>
      </c>
      <c r="I169" s="116">
        <v>0.1691787163</v>
      </c>
      <c r="J169" s="116">
        <v>0.34183406729999999</v>
      </c>
      <c r="K169" s="116">
        <v>1.0885842801000001</v>
      </c>
      <c r="L169" s="117">
        <v>22951386441</v>
      </c>
      <c r="M169" s="117">
        <v>124466730684</v>
      </c>
      <c r="N169" s="116">
        <v>0.13065249370000001</v>
      </c>
      <c r="O169" s="116">
        <v>0.2270430638</v>
      </c>
      <c r="P169" s="116">
        <v>54</v>
      </c>
      <c r="Q169" s="5"/>
      <c r="R169" s="5"/>
      <c r="S169" s="6"/>
      <c r="T169" s="6"/>
      <c r="U169" s="5"/>
      <c r="V169" s="5" t="str">
        <f t="shared" si="9"/>
        <v>Impairments on financial assets to total operating income99</v>
      </c>
      <c r="W169" s="120">
        <v>201503</v>
      </c>
      <c r="X169" s="120">
        <v>21</v>
      </c>
      <c r="Y169" s="120" t="s">
        <v>24</v>
      </c>
      <c r="Z169" s="121" t="s">
        <v>40</v>
      </c>
      <c r="AA169" s="120">
        <v>0.115603214</v>
      </c>
      <c r="AB169" s="120">
        <v>99</v>
      </c>
      <c r="AC169" s="5"/>
      <c r="AD169" s="6"/>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row>
    <row r="170" spans="1:58" x14ac:dyDescent="0.25">
      <c r="A170" s="5" t="str">
        <f t="shared" si="10"/>
        <v>Impairments on financial assets to total operating income201306</v>
      </c>
      <c r="B170" s="116">
        <v>201306</v>
      </c>
      <c r="C170" s="116">
        <v>21</v>
      </c>
      <c r="D170" s="116" t="s">
        <v>24</v>
      </c>
      <c r="E170" s="116">
        <v>1.50309738E-2</v>
      </c>
      <c r="F170" s="116">
        <v>9.8268370999999993E-2</v>
      </c>
      <c r="G170" s="116">
        <v>0.19205422150000001</v>
      </c>
      <c r="H170" s="116">
        <v>0.2881268152</v>
      </c>
      <c r="I170" s="116">
        <v>0.1862068184</v>
      </c>
      <c r="J170" s="116">
        <v>0.30836674749999998</v>
      </c>
      <c r="K170" s="116">
        <v>0.99493415890000003</v>
      </c>
      <c r="L170" s="117">
        <v>48972408824</v>
      </c>
      <c r="M170" s="117">
        <v>244739044383</v>
      </c>
      <c r="N170" s="116">
        <v>0.14583986639999999</v>
      </c>
      <c r="O170" s="116">
        <v>0.24160078800000001</v>
      </c>
      <c r="P170" s="116">
        <v>54</v>
      </c>
      <c r="Q170" s="5"/>
      <c r="R170" s="5"/>
      <c r="S170" s="6"/>
      <c r="T170" s="6"/>
      <c r="U170" s="5"/>
      <c r="V170" s="5" t="str">
        <f t="shared" si="9"/>
        <v>Return on equity1</v>
      </c>
      <c r="W170" s="120">
        <v>201503</v>
      </c>
      <c r="X170" s="120">
        <v>22</v>
      </c>
      <c r="Y170" s="120" t="s">
        <v>26</v>
      </c>
      <c r="Z170" s="121">
        <v>10</v>
      </c>
      <c r="AA170" s="120">
        <v>0.25798960570000001</v>
      </c>
      <c r="AB170" s="120">
        <v>1</v>
      </c>
      <c r="AC170" s="5"/>
      <c r="AD170" s="6"/>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row>
    <row r="171" spans="1:58" x14ac:dyDescent="0.25">
      <c r="A171" s="5" t="str">
        <f t="shared" si="10"/>
        <v>Impairments on financial assets to total operating income201309</v>
      </c>
      <c r="B171" s="116">
        <v>201309</v>
      </c>
      <c r="C171" s="116">
        <v>21</v>
      </c>
      <c r="D171" s="116" t="s">
        <v>24</v>
      </c>
      <c r="E171" s="116">
        <v>9.4196513999999995E-3</v>
      </c>
      <c r="F171" s="116">
        <v>0.10415734</v>
      </c>
      <c r="G171" s="116">
        <v>0.20003700190000001</v>
      </c>
      <c r="H171" s="116">
        <v>0.2868883398</v>
      </c>
      <c r="I171" s="116">
        <v>0.1863929275</v>
      </c>
      <c r="J171" s="116">
        <v>0.3191065347</v>
      </c>
      <c r="K171" s="116">
        <v>0.99094376829999997</v>
      </c>
      <c r="L171" s="117">
        <v>70940200426</v>
      </c>
      <c r="M171" s="117">
        <v>352712652862</v>
      </c>
      <c r="N171" s="116">
        <v>0.13243142390000001</v>
      </c>
      <c r="O171" s="116">
        <v>0.25260463900000002</v>
      </c>
      <c r="P171" s="116">
        <v>54</v>
      </c>
      <c r="Q171" s="5"/>
      <c r="R171" s="5"/>
      <c r="S171" s="6"/>
      <c r="T171" s="6"/>
      <c r="U171" s="5"/>
      <c r="V171" s="5" t="str">
        <f t="shared" si="9"/>
        <v>Return on equity2</v>
      </c>
      <c r="W171" s="120">
        <v>201503</v>
      </c>
      <c r="X171" s="120">
        <v>22</v>
      </c>
      <c r="Y171" s="120" t="s">
        <v>26</v>
      </c>
      <c r="Z171" s="121">
        <v>8</v>
      </c>
      <c r="AA171" s="120">
        <v>0.1689023409</v>
      </c>
      <c r="AB171" s="120">
        <v>2</v>
      </c>
      <c r="AC171" s="5"/>
      <c r="AD171" s="6"/>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row>
    <row r="172" spans="1:58" x14ac:dyDescent="0.25">
      <c r="A172" s="5" t="str">
        <f t="shared" si="10"/>
        <v>Impairments on financial assets to total operating income201312</v>
      </c>
      <c r="B172" s="116">
        <v>201312</v>
      </c>
      <c r="C172" s="116">
        <v>21</v>
      </c>
      <c r="D172" s="116" t="s">
        <v>24</v>
      </c>
      <c r="E172" s="116">
        <v>1.5702037299999999E-2</v>
      </c>
      <c r="F172" s="116">
        <v>0.1099120844</v>
      </c>
      <c r="G172" s="116">
        <v>0.21409946860000001</v>
      </c>
      <c r="H172" s="116">
        <v>0.52834966220000001</v>
      </c>
      <c r="I172" s="116">
        <v>0.22701836780000001</v>
      </c>
      <c r="J172" s="116">
        <v>0.43271553629999998</v>
      </c>
      <c r="K172" s="116">
        <v>1.0991681515</v>
      </c>
      <c r="L172" s="117">
        <v>113328710953</v>
      </c>
      <c r="M172" s="117">
        <v>455943625174</v>
      </c>
      <c r="N172" s="116">
        <v>0.1332693257</v>
      </c>
      <c r="O172" s="116">
        <v>0.27215486960000002</v>
      </c>
      <c r="P172" s="116">
        <v>54</v>
      </c>
      <c r="Q172" s="5"/>
      <c r="R172" s="5"/>
      <c r="S172" s="6"/>
      <c r="T172" s="6"/>
      <c r="U172" s="5"/>
      <c r="V172" s="5" t="str">
        <f t="shared" si="9"/>
        <v>Return on equity3</v>
      </c>
      <c r="W172" s="120">
        <v>201503</v>
      </c>
      <c r="X172" s="120">
        <v>22</v>
      </c>
      <c r="Y172" s="120" t="s">
        <v>26</v>
      </c>
      <c r="Z172" s="121">
        <v>7</v>
      </c>
      <c r="AA172" s="120">
        <v>0.14266976179999999</v>
      </c>
      <c r="AB172" s="120">
        <v>3</v>
      </c>
      <c r="AC172" s="5"/>
      <c r="AD172" s="6"/>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row>
    <row r="173" spans="1:58" x14ac:dyDescent="0.25">
      <c r="A173" s="5" t="str">
        <f t="shared" si="10"/>
        <v>Impairments on financial assets to total operating income201403</v>
      </c>
      <c r="B173" s="116">
        <v>201403</v>
      </c>
      <c r="C173" s="116">
        <v>21</v>
      </c>
      <c r="D173" s="116" t="s">
        <v>24</v>
      </c>
      <c r="E173" s="116">
        <v>5.8689273E-3</v>
      </c>
      <c r="F173" s="116">
        <v>6.6934702200000001E-2</v>
      </c>
      <c r="G173" s="116">
        <v>0.1161341105</v>
      </c>
      <c r="H173" s="116">
        <v>0.2205004129</v>
      </c>
      <c r="I173" s="116">
        <v>0.1372138993</v>
      </c>
      <c r="J173" s="116">
        <v>0.3057763403</v>
      </c>
      <c r="K173" s="116">
        <v>0.83633176970000001</v>
      </c>
      <c r="L173" s="117">
        <v>16935617642</v>
      </c>
      <c r="M173" s="117">
        <v>117628928458</v>
      </c>
      <c r="N173" s="116">
        <v>0.1094056301</v>
      </c>
      <c r="O173" s="116">
        <v>0.2113156316</v>
      </c>
      <c r="P173" s="116">
        <v>54</v>
      </c>
      <c r="Q173" s="10"/>
      <c r="R173" s="5"/>
      <c r="S173" s="6"/>
      <c r="T173" s="6"/>
      <c r="U173" s="10"/>
      <c r="V173" s="5" t="str">
        <f t="shared" si="9"/>
        <v>Return on equity4</v>
      </c>
      <c r="W173" s="120">
        <v>201503</v>
      </c>
      <c r="X173" s="120">
        <v>22</v>
      </c>
      <c r="Y173" s="120" t="s">
        <v>26</v>
      </c>
      <c r="Z173" s="121" t="s">
        <v>34</v>
      </c>
      <c r="AA173" s="120">
        <v>0.13760843189999999</v>
      </c>
      <c r="AB173" s="120">
        <v>4</v>
      </c>
      <c r="AC173" s="5"/>
      <c r="AD173" s="6"/>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row>
    <row r="174" spans="1:58" x14ac:dyDescent="0.25">
      <c r="A174" s="5" t="str">
        <f t="shared" si="10"/>
        <v>Impairments on financial assets to total operating income201406</v>
      </c>
      <c r="B174" s="116">
        <v>201406</v>
      </c>
      <c r="C174" s="116">
        <v>21</v>
      </c>
      <c r="D174" s="116" t="s">
        <v>24</v>
      </c>
      <c r="E174" s="116">
        <v>7.0645298999999998E-3</v>
      </c>
      <c r="F174" s="116">
        <v>7.4034235700000006E-2</v>
      </c>
      <c r="G174" s="116">
        <v>0.15851866619999999</v>
      </c>
      <c r="H174" s="116">
        <v>0.21441917069999999</v>
      </c>
      <c r="I174" s="116">
        <v>0.16155803539999999</v>
      </c>
      <c r="J174" s="116">
        <v>0.2967304067</v>
      </c>
      <c r="K174" s="116">
        <v>0.60523196359999998</v>
      </c>
      <c r="L174" s="117">
        <v>39641901336</v>
      </c>
      <c r="M174" s="117">
        <v>228293052606</v>
      </c>
      <c r="N174" s="116">
        <v>0.1094820531</v>
      </c>
      <c r="O174" s="116">
        <v>0.21058285469999999</v>
      </c>
      <c r="P174" s="116">
        <v>54</v>
      </c>
      <c r="Q174" s="10"/>
      <c r="R174" s="5"/>
      <c r="S174" s="6"/>
      <c r="T174" s="6"/>
      <c r="U174" s="10"/>
      <c r="V174" s="5" t="str">
        <f t="shared" si="9"/>
        <v>Return on equity5</v>
      </c>
      <c r="W174" s="120">
        <v>201503</v>
      </c>
      <c r="X174" s="120">
        <v>22</v>
      </c>
      <c r="Y174" s="120" t="s">
        <v>26</v>
      </c>
      <c r="Z174" s="121">
        <v>5</v>
      </c>
      <c r="AA174" s="120">
        <v>0.12431175880000001</v>
      </c>
      <c r="AB174" s="120">
        <v>5</v>
      </c>
      <c r="AC174" s="5"/>
      <c r="AD174" s="6"/>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row>
    <row r="175" spans="1:58" x14ac:dyDescent="0.25">
      <c r="A175" s="5" t="str">
        <f t="shared" si="10"/>
        <v>Impairments on financial assets to total operating income201409</v>
      </c>
      <c r="B175" s="116">
        <v>201409</v>
      </c>
      <c r="C175" s="116">
        <v>21</v>
      </c>
      <c r="D175" s="116" t="s">
        <v>24</v>
      </c>
      <c r="E175" s="116">
        <v>7.2462776E-3</v>
      </c>
      <c r="F175" s="116">
        <v>7.0109570100000004E-2</v>
      </c>
      <c r="G175" s="116">
        <v>0.12643274299999999</v>
      </c>
      <c r="H175" s="116">
        <v>0.2346162011</v>
      </c>
      <c r="I175" s="116">
        <v>0.15816504009999999</v>
      </c>
      <c r="J175" s="116">
        <v>0.3139864839</v>
      </c>
      <c r="K175" s="116">
        <v>0.77463834320000002</v>
      </c>
      <c r="L175" s="117">
        <v>61427689504</v>
      </c>
      <c r="M175" s="117">
        <v>361203812365</v>
      </c>
      <c r="N175" s="116">
        <v>9.8381908000000004E-2</v>
      </c>
      <c r="O175" s="116">
        <v>0.195880214</v>
      </c>
      <c r="P175" s="116">
        <v>55</v>
      </c>
      <c r="Q175" s="10"/>
      <c r="R175" s="5"/>
      <c r="S175" s="6"/>
      <c r="T175" s="6"/>
      <c r="U175" s="10"/>
      <c r="V175" s="5" t="str">
        <f t="shared" si="9"/>
        <v>Return on equity6</v>
      </c>
      <c r="W175" s="120">
        <v>201503</v>
      </c>
      <c r="X175" s="120">
        <v>22</v>
      </c>
      <c r="Y175" s="120" t="s">
        <v>26</v>
      </c>
      <c r="Z175" s="121" t="s">
        <v>38</v>
      </c>
      <c r="AA175" s="120">
        <v>0.10659667439999999</v>
      </c>
      <c r="AB175" s="120">
        <v>6</v>
      </c>
      <c r="AC175" s="5"/>
      <c r="AD175" s="6"/>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row>
    <row r="176" spans="1:58" x14ac:dyDescent="0.25">
      <c r="A176" s="5" t="str">
        <f t="shared" si="10"/>
        <v>Impairments on financial assets to total operating income201412</v>
      </c>
      <c r="B176" s="116">
        <v>201412</v>
      </c>
      <c r="C176" s="116">
        <v>21</v>
      </c>
      <c r="D176" s="116" t="s">
        <v>24</v>
      </c>
      <c r="E176" s="116">
        <v>1.5961911700000001E-2</v>
      </c>
      <c r="F176" s="116">
        <v>7.8386868799999995E-2</v>
      </c>
      <c r="G176" s="116">
        <v>0.1693973627</v>
      </c>
      <c r="H176" s="116">
        <v>0.29930203690000001</v>
      </c>
      <c r="I176" s="116">
        <v>0.1747219035</v>
      </c>
      <c r="J176" s="116">
        <v>0.38124256839999998</v>
      </c>
      <c r="K176" s="116">
        <v>1.3188595648999999</v>
      </c>
      <c r="L176" s="117">
        <v>91285714416</v>
      </c>
      <c r="M176" s="117">
        <v>479330804957</v>
      </c>
      <c r="N176" s="116">
        <v>9.4119921999999995E-2</v>
      </c>
      <c r="O176" s="116">
        <v>0.2308785545</v>
      </c>
      <c r="P176" s="116">
        <v>55</v>
      </c>
      <c r="Q176" s="10"/>
      <c r="R176" s="5"/>
      <c r="S176" s="6"/>
      <c r="T176" s="6"/>
      <c r="U176" s="10"/>
      <c r="V176" s="5" t="str">
        <f t="shared" si="9"/>
        <v>Return on equity7</v>
      </c>
      <c r="W176" s="120">
        <v>201503</v>
      </c>
      <c r="X176" s="120">
        <v>22</v>
      </c>
      <c r="Y176" s="120" t="s">
        <v>26</v>
      </c>
      <c r="Z176" s="121">
        <v>6</v>
      </c>
      <c r="AA176" s="120">
        <v>9.9380677799999997E-2</v>
      </c>
      <c r="AB176" s="120">
        <v>7</v>
      </c>
      <c r="AC176" s="5"/>
      <c r="AD176" s="6"/>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row>
    <row r="177" spans="1:58" x14ac:dyDescent="0.25">
      <c r="A177" s="5" t="str">
        <f t="shared" si="10"/>
        <v>Impairments on financial assets to total operating income201503</v>
      </c>
      <c r="B177" s="116">
        <v>201503</v>
      </c>
      <c r="C177" s="116">
        <v>21</v>
      </c>
      <c r="D177" s="116" t="s">
        <v>24</v>
      </c>
      <c r="E177" s="116">
        <v>6.8352641000000002E-3</v>
      </c>
      <c r="F177" s="116">
        <v>4.8605442899999997E-2</v>
      </c>
      <c r="G177" s="116">
        <v>0.115603214</v>
      </c>
      <c r="H177" s="116">
        <v>0.1952872658</v>
      </c>
      <c r="I177" s="116">
        <v>0.1170382172</v>
      </c>
      <c r="J177" s="116">
        <v>0.2212032246</v>
      </c>
      <c r="K177" s="116">
        <v>0.70594030360000004</v>
      </c>
      <c r="L177" s="117">
        <v>16060239235</v>
      </c>
      <c r="M177" s="117">
        <v>129653763056</v>
      </c>
      <c r="N177" s="116">
        <v>9.0255654699999993E-2</v>
      </c>
      <c r="O177" s="116">
        <v>0.1491552739</v>
      </c>
      <c r="P177" s="116">
        <v>52</v>
      </c>
      <c r="Q177" s="10"/>
      <c r="R177" s="5"/>
      <c r="S177" s="6"/>
      <c r="T177" s="6"/>
      <c r="U177" s="10"/>
      <c r="V177" s="5" t="str">
        <f t="shared" si="9"/>
        <v>Return on equity8</v>
      </c>
      <c r="W177" s="120">
        <v>201503</v>
      </c>
      <c r="X177" s="120">
        <v>22</v>
      </c>
      <c r="Y177" s="120" t="s">
        <v>26</v>
      </c>
      <c r="Z177" s="121">
        <v>4</v>
      </c>
      <c r="AA177" s="120">
        <v>9.6548583800000004E-2</v>
      </c>
      <c r="AB177" s="120">
        <v>8</v>
      </c>
      <c r="AC177" s="5"/>
      <c r="AD177" s="6"/>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row>
    <row r="178" spans="1:58" x14ac:dyDescent="0.25">
      <c r="A178" s="5" t="str">
        <f t="shared" si="10"/>
        <v>Return on equity200912</v>
      </c>
      <c r="B178" s="116">
        <v>200912</v>
      </c>
      <c r="C178" s="116">
        <v>22</v>
      </c>
      <c r="D178" s="116" t="s">
        <v>26</v>
      </c>
      <c r="E178" s="116">
        <v>-0.277236861</v>
      </c>
      <c r="F178" s="116">
        <v>-5.2156670000000002E-3</v>
      </c>
      <c r="G178" s="116">
        <v>5.3914616800000002E-2</v>
      </c>
      <c r="H178" s="116">
        <v>-1.0453057E-2</v>
      </c>
      <c r="I178" s="116">
        <v>4.5486212599999999E-2</v>
      </c>
      <c r="J178" s="116">
        <v>9.0937992199999998E-2</v>
      </c>
      <c r="K178" s="116">
        <v>0.1419003123</v>
      </c>
      <c r="L178" s="117">
        <v>45305226918</v>
      </c>
      <c r="M178" s="117">
        <v>1011796100000</v>
      </c>
      <c r="N178" s="116">
        <v>5.04849811E-2</v>
      </c>
      <c r="O178" s="116">
        <v>5.3914616800000002E-2</v>
      </c>
      <c r="P178" s="116">
        <v>49</v>
      </c>
      <c r="Q178" s="10"/>
      <c r="R178" s="5"/>
      <c r="S178" s="6"/>
      <c r="T178" s="6"/>
      <c r="U178" s="10"/>
      <c r="V178" s="5" t="str">
        <f t="shared" si="9"/>
        <v>Return on equity9</v>
      </c>
      <c r="W178" s="120">
        <v>201503</v>
      </c>
      <c r="X178" s="120">
        <v>22</v>
      </c>
      <c r="Y178" s="120" t="s">
        <v>26</v>
      </c>
      <c r="Z178" s="121">
        <v>1</v>
      </c>
      <c r="AA178" s="120">
        <v>9.48588192E-2</v>
      </c>
      <c r="AB178" s="120">
        <v>9</v>
      </c>
      <c r="AC178" s="5"/>
      <c r="AD178" s="6"/>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row>
    <row r="179" spans="1:58" x14ac:dyDescent="0.25">
      <c r="A179" s="5" t="str">
        <f t="shared" si="10"/>
        <v>Return on equity201003</v>
      </c>
      <c r="B179" s="116">
        <v>201003</v>
      </c>
      <c r="C179" s="116">
        <v>22</v>
      </c>
      <c r="D179" s="116" t="s">
        <v>26</v>
      </c>
      <c r="E179" s="116">
        <v>-1.7413762999999999E-2</v>
      </c>
      <c r="F179" s="116">
        <v>3.0910040400000002E-2</v>
      </c>
      <c r="G179" s="116">
        <v>6.2365298E-2</v>
      </c>
      <c r="H179" s="116">
        <v>6.7824810200000002E-2</v>
      </c>
      <c r="I179" s="116">
        <v>7.4082248500000003E-2</v>
      </c>
      <c r="J179" s="116">
        <v>0.1105029644</v>
      </c>
      <c r="K179" s="116">
        <v>0.17066806209999999</v>
      </c>
      <c r="L179" s="117">
        <v>22166580090</v>
      </c>
      <c r="M179" s="117">
        <v>1146133300000</v>
      </c>
      <c r="N179" s="116">
        <v>7.1993092300000006E-2</v>
      </c>
      <c r="O179" s="116">
        <v>6.2365298E-2</v>
      </c>
      <c r="P179" s="116">
        <v>49</v>
      </c>
      <c r="Q179" s="10"/>
      <c r="R179" s="5"/>
      <c r="S179" s="6"/>
      <c r="T179" s="6"/>
      <c r="U179" s="10"/>
      <c r="V179" s="5" t="str">
        <f t="shared" si="9"/>
        <v>Return on equity10</v>
      </c>
      <c r="W179" s="120">
        <v>201503</v>
      </c>
      <c r="X179" s="120">
        <v>22</v>
      </c>
      <c r="Y179" s="120" t="s">
        <v>26</v>
      </c>
      <c r="Z179" s="121" t="s">
        <v>29</v>
      </c>
      <c r="AA179" s="120">
        <v>7.0763905799999999E-2</v>
      </c>
      <c r="AB179" s="120">
        <v>10</v>
      </c>
      <c r="AC179" s="5"/>
      <c r="AD179" s="6"/>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row>
    <row r="180" spans="1:58" x14ac:dyDescent="0.25">
      <c r="A180" s="5" t="str">
        <f t="shared" si="10"/>
        <v>Return on equity201006</v>
      </c>
      <c r="B180" s="116">
        <v>201006</v>
      </c>
      <c r="C180" s="116">
        <v>22</v>
      </c>
      <c r="D180" s="116" t="s">
        <v>26</v>
      </c>
      <c r="E180" s="116">
        <v>-6.0120814000000002E-2</v>
      </c>
      <c r="F180" s="116">
        <v>3.1271917099999998E-2</v>
      </c>
      <c r="G180" s="116">
        <v>6.4204613600000002E-2</v>
      </c>
      <c r="H180" s="116">
        <v>5.7937257800000003E-2</v>
      </c>
      <c r="I180" s="116">
        <v>7.28053652E-2</v>
      </c>
      <c r="J180" s="116">
        <v>0.10809876760000001</v>
      </c>
      <c r="K180" s="116">
        <v>0.14837809530000001</v>
      </c>
      <c r="L180" s="117">
        <v>44045426016</v>
      </c>
      <c r="M180" s="117">
        <v>1164668300000</v>
      </c>
      <c r="N180" s="116">
        <v>8.4488035200000006E-2</v>
      </c>
      <c r="O180" s="116">
        <v>6.2632093700000002E-2</v>
      </c>
      <c r="P180" s="116">
        <v>49</v>
      </c>
      <c r="Q180" s="10"/>
      <c r="R180" s="5"/>
      <c r="S180" s="6"/>
      <c r="T180" s="6"/>
      <c r="U180" s="10"/>
      <c r="V180" s="5" t="str">
        <f t="shared" si="9"/>
        <v>Return on equity11</v>
      </c>
      <c r="W180" s="120">
        <v>201503</v>
      </c>
      <c r="X180" s="120">
        <v>22</v>
      </c>
      <c r="Y180" s="120" t="s">
        <v>26</v>
      </c>
      <c r="Z180" s="121">
        <v>3</v>
      </c>
      <c r="AA180" s="120">
        <v>7.06530888E-2</v>
      </c>
      <c r="AB180" s="120">
        <v>11</v>
      </c>
      <c r="AC180" s="5"/>
      <c r="AD180" s="6"/>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row>
    <row r="181" spans="1:58" x14ac:dyDescent="0.25">
      <c r="A181" s="5" t="str">
        <f t="shared" si="10"/>
        <v>Return on equity201009</v>
      </c>
      <c r="B181" s="116">
        <v>201009</v>
      </c>
      <c r="C181" s="116">
        <v>22</v>
      </c>
      <c r="D181" s="116" t="s">
        <v>26</v>
      </c>
      <c r="E181" s="116">
        <v>-6.9245859000000007E-2</v>
      </c>
      <c r="F181" s="116">
        <v>2.9959375600000001E-2</v>
      </c>
      <c r="G181" s="116">
        <v>6.3235805500000006E-2</v>
      </c>
      <c r="H181" s="116">
        <v>5.0746219299999999E-2</v>
      </c>
      <c r="I181" s="116">
        <v>6.7129643899999994E-2</v>
      </c>
      <c r="J181" s="116">
        <v>9.9859732000000007E-2</v>
      </c>
      <c r="K181" s="116">
        <v>0.14219209599999999</v>
      </c>
      <c r="L181" s="117">
        <v>60466372756</v>
      </c>
      <c r="M181" s="117">
        <v>1164226800000</v>
      </c>
      <c r="N181" s="116">
        <v>7.4012772300000002E-2</v>
      </c>
      <c r="O181" s="116">
        <v>5.6437009900000001E-2</v>
      </c>
      <c r="P181" s="116">
        <v>50</v>
      </c>
      <c r="Q181" s="10"/>
      <c r="R181" s="5"/>
      <c r="S181" s="6"/>
      <c r="T181" s="6"/>
      <c r="U181" s="10"/>
      <c r="V181" s="5" t="str">
        <f t="shared" si="9"/>
        <v>Return on equity12</v>
      </c>
      <c r="W181" s="120">
        <v>201503</v>
      </c>
      <c r="X181" s="120">
        <v>22</v>
      </c>
      <c r="Y181" s="120" t="s">
        <v>26</v>
      </c>
      <c r="Z181" s="121">
        <v>11</v>
      </c>
      <c r="AA181" s="120">
        <v>6.6163140400000001E-2</v>
      </c>
      <c r="AB181" s="120">
        <v>12</v>
      </c>
      <c r="AC181" s="5"/>
      <c r="AD181" s="6"/>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row>
    <row r="182" spans="1:58" x14ac:dyDescent="0.25">
      <c r="A182" s="5" t="str">
        <f t="shared" si="10"/>
        <v>Return on equity201012</v>
      </c>
      <c r="B182" s="116">
        <v>201012</v>
      </c>
      <c r="C182" s="116">
        <v>22</v>
      </c>
      <c r="D182" s="116" t="s">
        <v>26</v>
      </c>
      <c r="E182" s="116">
        <v>-0.14717786099999999</v>
      </c>
      <c r="F182" s="116">
        <v>1.7307443499999998E-2</v>
      </c>
      <c r="G182" s="116">
        <v>5.4262525800000003E-2</v>
      </c>
      <c r="H182" s="116">
        <v>2.5246380200000001E-2</v>
      </c>
      <c r="I182" s="116">
        <v>5.9156769800000002E-2</v>
      </c>
      <c r="J182" s="116">
        <v>9.4617129899999999E-2</v>
      </c>
      <c r="K182" s="116">
        <v>0.13897995329999999</v>
      </c>
      <c r="L182" s="117">
        <v>70496339941</v>
      </c>
      <c r="M182" s="117">
        <v>1173054100000</v>
      </c>
      <c r="N182" s="116">
        <v>7.3807504499999996E-2</v>
      </c>
      <c r="O182" s="116">
        <v>4.6992853299999998E-2</v>
      </c>
      <c r="P182" s="116">
        <v>50</v>
      </c>
      <c r="Q182" s="5"/>
      <c r="R182" s="5"/>
      <c r="S182" s="6"/>
      <c r="T182" s="6"/>
      <c r="U182" s="5"/>
      <c r="V182" s="5" t="str">
        <f t="shared" si="9"/>
        <v>Return on equity13</v>
      </c>
      <c r="W182" s="120">
        <v>201503</v>
      </c>
      <c r="X182" s="120">
        <v>22</v>
      </c>
      <c r="Y182" s="120" t="s">
        <v>26</v>
      </c>
      <c r="Z182" s="121" t="s">
        <v>25</v>
      </c>
      <c r="AA182" s="120">
        <v>6.4899406500000006E-2</v>
      </c>
      <c r="AB182" s="120">
        <v>13</v>
      </c>
      <c r="AC182" s="5"/>
      <c r="AD182" s="6"/>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row>
    <row r="183" spans="1:58" x14ac:dyDescent="0.25">
      <c r="A183" s="5" t="str">
        <f t="shared" si="10"/>
        <v>Return on equity201103</v>
      </c>
      <c r="B183" s="116">
        <v>201103</v>
      </c>
      <c r="C183" s="116">
        <v>22</v>
      </c>
      <c r="D183" s="116" t="s">
        <v>26</v>
      </c>
      <c r="E183" s="116">
        <v>-3.0456304999999999E-2</v>
      </c>
      <c r="F183" s="116">
        <v>4.9589776100000003E-2</v>
      </c>
      <c r="G183" s="116">
        <v>8.0425845800000006E-2</v>
      </c>
      <c r="H183" s="116">
        <v>9.2170716400000005E-2</v>
      </c>
      <c r="I183" s="116">
        <v>8.2612173699999999E-2</v>
      </c>
      <c r="J183" s="116">
        <v>0.1173208074</v>
      </c>
      <c r="K183" s="116">
        <v>0.18390141669999999</v>
      </c>
      <c r="L183" s="117">
        <v>24217364357</v>
      </c>
      <c r="M183" s="117">
        <v>1210954700000</v>
      </c>
      <c r="N183" s="116">
        <v>9.0352395799999999E-2</v>
      </c>
      <c r="O183" s="116">
        <v>7.4968990400000005E-2</v>
      </c>
      <c r="P183" s="116">
        <v>51</v>
      </c>
      <c r="Q183" s="5"/>
      <c r="R183" s="5"/>
      <c r="S183" s="6"/>
      <c r="T183" s="6"/>
      <c r="U183" s="5"/>
      <c r="V183" s="5" t="str">
        <f t="shared" si="9"/>
        <v>Return on equity14</v>
      </c>
      <c r="W183" s="120">
        <v>201503</v>
      </c>
      <c r="X183" s="120">
        <v>22</v>
      </c>
      <c r="Y183" s="120" t="s">
        <v>26</v>
      </c>
      <c r="Z183" s="121">
        <v>2</v>
      </c>
      <c r="AA183" s="120">
        <v>5.7674360199999997E-2</v>
      </c>
      <c r="AB183" s="120">
        <v>14</v>
      </c>
      <c r="AC183" s="5"/>
      <c r="AD183" s="6"/>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row>
    <row r="184" spans="1:58" x14ac:dyDescent="0.25">
      <c r="A184" s="5" t="str">
        <f t="shared" si="10"/>
        <v>Return on equity201106</v>
      </c>
      <c r="B184" s="116">
        <v>201106</v>
      </c>
      <c r="C184" s="116">
        <v>22</v>
      </c>
      <c r="D184" s="116" t="s">
        <v>26</v>
      </c>
      <c r="E184" s="116">
        <v>-0.24736206799999999</v>
      </c>
      <c r="F184" s="116">
        <v>2.75762347E-2</v>
      </c>
      <c r="G184" s="116">
        <v>7.4395166499999998E-2</v>
      </c>
      <c r="H184" s="116">
        <v>5.2862808999999997E-2</v>
      </c>
      <c r="I184" s="116">
        <v>7.0832908400000005E-2</v>
      </c>
      <c r="J184" s="116">
        <v>0.1171249305</v>
      </c>
      <c r="K184" s="116">
        <v>0.15224135420000001</v>
      </c>
      <c r="L184" s="117">
        <v>43948302640</v>
      </c>
      <c r="M184" s="117">
        <v>1211749800000</v>
      </c>
      <c r="N184" s="116">
        <v>8.4175260500000001E-2</v>
      </c>
      <c r="O184" s="116">
        <v>6.8711358200000003E-2</v>
      </c>
      <c r="P184" s="116">
        <v>56</v>
      </c>
      <c r="Q184" s="5"/>
      <c r="R184" s="5"/>
      <c r="S184" s="6"/>
      <c r="T184" s="6"/>
      <c r="U184" s="5"/>
      <c r="V184" s="5" t="str">
        <f t="shared" si="9"/>
        <v>Return on equity15</v>
      </c>
      <c r="W184" s="120">
        <v>201503</v>
      </c>
      <c r="X184" s="120">
        <v>22</v>
      </c>
      <c r="Y184" s="120" t="s">
        <v>26</v>
      </c>
      <c r="Z184" s="121" t="s">
        <v>17</v>
      </c>
      <c r="AA184" s="120">
        <v>5.7652140400000003E-2</v>
      </c>
      <c r="AB184" s="120">
        <v>15</v>
      </c>
      <c r="AC184" s="5"/>
      <c r="AD184" s="6"/>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row>
    <row r="185" spans="1:58" x14ac:dyDescent="0.25">
      <c r="A185" s="5" t="str">
        <f t="shared" si="10"/>
        <v>Return on equity201109</v>
      </c>
      <c r="B185" s="116">
        <v>201109</v>
      </c>
      <c r="C185" s="116">
        <v>22</v>
      </c>
      <c r="D185" s="116" t="s">
        <v>26</v>
      </c>
      <c r="E185" s="116">
        <v>-0.37152427199999999</v>
      </c>
      <c r="F185" s="116">
        <v>-6.5518E-3</v>
      </c>
      <c r="G185" s="116">
        <v>6.1321318899999998E-2</v>
      </c>
      <c r="H185" s="116">
        <v>6.0258559E-3</v>
      </c>
      <c r="I185" s="116">
        <v>4.8598068100000003E-2</v>
      </c>
      <c r="J185" s="116">
        <v>9.6748207599999997E-2</v>
      </c>
      <c r="K185" s="116">
        <v>0.1305494878</v>
      </c>
      <c r="L185" s="117">
        <v>43669951425</v>
      </c>
      <c r="M185" s="117">
        <v>1217019600000</v>
      </c>
      <c r="N185" s="116">
        <v>6.7348988400000004E-2</v>
      </c>
      <c r="O185" s="116">
        <v>3.8110475800000002E-2</v>
      </c>
      <c r="P185" s="116">
        <v>56</v>
      </c>
      <c r="Q185" s="5"/>
      <c r="R185" s="5"/>
      <c r="S185" s="6"/>
      <c r="T185" s="6"/>
      <c r="U185" s="5"/>
      <c r="V185" s="5" t="str">
        <f t="shared" si="9"/>
        <v>Return on equity16</v>
      </c>
      <c r="W185" s="120">
        <v>201503</v>
      </c>
      <c r="X185" s="120">
        <v>22</v>
      </c>
      <c r="Y185" s="120" t="s">
        <v>26</v>
      </c>
      <c r="Z185" s="121" t="s">
        <v>23</v>
      </c>
      <c r="AA185" s="120">
        <v>5.6144059599999997E-2</v>
      </c>
      <c r="AB185" s="120">
        <v>16</v>
      </c>
      <c r="AC185" s="5"/>
      <c r="AD185" s="6"/>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row>
    <row r="186" spans="1:58" x14ac:dyDescent="0.25">
      <c r="A186" s="5" t="str">
        <f t="shared" si="10"/>
        <v>Return on equity201112</v>
      </c>
      <c r="B186" s="116">
        <v>201112</v>
      </c>
      <c r="C186" s="116">
        <v>22</v>
      </c>
      <c r="D186" s="116" t="s">
        <v>26</v>
      </c>
      <c r="E186" s="116">
        <v>-1.7876507189999999</v>
      </c>
      <c r="F186" s="116">
        <v>-0.157183974</v>
      </c>
      <c r="G186" s="116">
        <v>3.3809781999999997E-2</v>
      </c>
      <c r="H186" s="116">
        <v>-0.34572122599999999</v>
      </c>
      <c r="I186" s="116">
        <v>-4.3207999999999997E-5</v>
      </c>
      <c r="J186" s="116">
        <v>8.1037981999999995E-2</v>
      </c>
      <c r="K186" s="116">
        <v>0.12574519479999999</v>
      </c>
      <c r="L186" s="117">
        <v>16327926830</v>
      </c>
      <c r="M186" s="117">
        <v>1203912500000</v>
      </c>
      <c r="N186" s="116">
        <v>6.1503598800000003E-2</v>
      </c>
      <c r="O186" s="116">
        <v>8.9073321999999996E-3</v>
      </c>
      <c r="P186" s="116">
        <v>56</v>
      </c>
      <c r="Q186" s="5"/>
      <c r="R186" s="5"/>
      <c r="S186" s="6"/>
      <c r="T186" s="6"/>
      <c r="U186" s="5"/>
      <c r="V186" s="5" t="str">
        <f t="shared" ref="V186:V249" si="11">CONCATENATE(Y186,AB186)</f>
        <v>Return on equity17</v>
      </c>
      <c r="W186" s="120">
        <v>201503</v>
      </c>
      <c r="X186" s="120">
        <v>22</v>
      </c>
      <c r="Y186" s="120" t="s">
        <v>26</v>
      </c>
      <c r="Z186" s="121">
        <v>13</v>
      </c>
      <c r="AA186" s="120">
        <v>1.86462945E-2</v>
      </c>
      <c r="AB186" s="120">
        <v>17</v>
      </c>
      <c r="AC186" s="5"/>
      <c r="AD186" s="6"/>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row>
    <row r="187" spans="1:58" x14ac:dyDescent="0.25">
      <c r="A187" s="5" t="str">
        <f t="shared" si="10"/>
        <v>Return on equity201203</v>
      </c>
      <c r="B187" s="116">
        <v>201203</v>
      </c>
      <c r="C187" s="116">
        <v>22</v>
      </c>
      <c r="D187" s="116" t="s">
        <v>26</v>
      </c>
      <c r="E187" s="116">
        <v>-0.172518802</v>
      </c>
      <c r="F187" s="116">
        <v>1.8479999699999999E-2</v>
      </c>
      <c r="G187" s="116">
        <v>6.5319694499999997E-2</v>
      </c>
      <c r="H187" s="116">
        <v>3.2427087799999997E-2</v>
      </c>
      <c r="I187" s="116">
        <v>5.5867972199999998E-2</v>
      </c>
      <c r="J187" s="116">
        <v>0.1152796442</v>
      </c>
      <c r="K187" s="116">
        <v>0.34290147009999999</v>
      </c>
      <c r="L187" s="117">
        <v>15834442012</v>
      </c>
      <c r="M187" s="117">
        <v>1204508800000</v>
      </c>
      <c r="N187" s="116">
        <v>6.41010942E-2</v>
      </c>
      <c r="O187" s="116">
        <v>6.7980549299999998E-2</v>
      </c>
      <c r="P187" s="116">
        <v>54</v>
      </c>
      <c r="Q187" s="5"/>
      <c r="R187" s="5"/>
      <c r="S187" s="6"/>
      <c r="T187" s="6"/>
      <c r="U187" s="5"/>
      <c r="V187" s="5" t="str">
        <f t="shared" si="11"/>
        <v>Return on equity18</v>
      </c>
      <c r="W187" s="120">
        <v>201503</v>
      </c>
      <c r="X187" s="120">
        <v>22</v>
      </c>
      <c r="Y187" s="120" t="s">
        <v>26</v>
      </c>
      <c r="Z187" s="121">
        <v>12</v>
      </c>
      <c r="AA187" s="120">
        <v>8.2781196999999994E-3</v>
      </c>
      <c r="AB187" s="120">
        <v>18</v>
      </c>
      <c r="AC187" s="5"/>
      <c r="AD187" s="6"/>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row>
    <row r="188" spans="1:58" x14ac:dyDescent="0.25">
      <c r="A188" s="5" t="str">
        <f t="shared" si="10"/>
        <v>Return on equity201206</v>
      </c>
      <c r="B188" s="116">
        <v>201206</v>
      </c>
      <c r="C188" s="116">
        <v>22</v>
      </c>
      <c r="D188" s="116" t="s">
        <v>26</v>
      </c>
      <c r="E188" s="116">
        <v>-2.8469245029999999</v>
      </c>
      <c r="F188" s="116">
        <v>-8.9587999999999994E-3</v>
      </c>
      <c r="G188" s="116">
        <v>5.6983933000000001E-2</v>
      </c>
      <c r="H188" s="116">
        <v>-0.34373348300000001</v>
      </c>
      <c r="I188" s="116">
        <v>3.3837410300000002E-2</v>
      </c>
      <c r="J188" s="116">
        <v>9.2686437199999999E-2</v>
      </c>
      <c r="K188" s="116">
        <v>0.1406560291</v>
      </c>
      <c r="L188" s="117">
        <v>24935321146</v>
      </c>
      <c r="M188" s="117">
        <v>1210522300000</v>
      </c>
      <c r="N188" s="116">
        <v>5.5787761200000001E-2</v>
      </c>
      <c r="O188" s="116">
        <v>5.81801048E-2</v>
      </c>
      <c r="P188" s="116">
        <v>56</v>
      </c>
      <c r="Q188" s="5"/>
      <c r="R188" s="5"/>
      <c r="S188" s="6"/>
      <c r="T188" s="6"/>
      <c r="U188" s="5"/>
      <c r="V188" s="5" t="str">
        <f t="shared" si="11"/>
        <v>Return on equity19</v>
      </c>
      <c r="W188" s="120">
        <v>201503</v>
      </c>
      <c r="X188" s="120">
        <v>22</v>
      </c>
      <c r="Y188" s="120" t="s">
        <v>26</v>
      </c>
      <c r="Z188" s="121">
        <v>9</v>
      </c>
      <c r="AA188" s="120">
        <v>6.0787174000000001E-3</v>
      </c>
      <c r="AB188" s="120">
        <v>19</v>
      </c>
      <c r="AC188" s="5"/>
      <c r="AD188" s="6"/>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row>
    <row r="189" spans="1:58" x14ac:dyDescent="0.25">
      <c r="A189" s="5" t="str">
        <f t="shared" si="10"/>
        <v>Return on equity201209</v>
      </c>
      <c r="B189" s="116">
        <v>201209</v>
      </c>
      <c r="C189" s="116">
        <v>22</v>
      </c>
      <c r="D189" s="116" t="s">
        <v>26</v>
      </c>
      <c r="E189" s="116">
        <v>-3.670783482</v>
      </c>
      <c r="F189" s="116">
        <v>-1.5012061E-2</v>
      </c>
      <c r="G189" s="116">
        <v>3.9815314400000003E-2</v>
      </c>
      <c r="H189" s="116">
        <v>-0.35085994799999998</v>
      </c>
      <c r="I189" s="116">
        <v>2.5883838700000002E-2</v>
      </c>
      <c r="J189" s="116">
        <v>8.9235049999999996E-2</v>
      </c>
      <c r="K189" s="116">
        <v>0.1341756979</v>
      </c>
      <c r="L189" s="117">
        <v>31610318899</v>
      </c>
      <c r="M189" s="117">
        <v>1222430500000</v>
      </c>
      <c r="N189" s="116">
        <v>4.2373535099999998E-2</v>
      </c>
      <c r="O189" s="116">
        <v>3.43697055E-2</v>
      </c>
      <c r="P189" s="116">
        <v>56</v>
      </c>
      <c r="Q189" s="5"/>
      <c r="R189" s="5"/>
      <c r="S189" s="6"/>
      <c r="T189" s="6"/>
      <c r="U189" s="5"/>
      <c r="V189" s="5" t="str">
        <f t="shared" si="11"/>
        <v>Return on equity20</v>
      </c>
      <c r="W189" s="120">
        <v>201503</v>
      </c>
      <c r="X189" s="120">
        <v>22</v>
      </c>
      <c r="Y189" s="120" t="s">
        <v>26</v>
      </c>
      <c r="Z189" s="121" t="s">
        <v>32</v>
      </c>
      <c r="AA189" s="120">
        <v>-5.7007316000000002E-2</v>
      </c>
      <c r="AB189" s="120">
        <v>20</v>
      </c>
      <c r="AC189" s="5"/>
      <c r="AD189" s="6"/>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row>
    <row r="190" spans="1:58" x14ac:dyDescent="0.25">
      <c r="A190" s="5" t="str">
        <f t="shared" si="10"/>
        <v>Return on equity201212</v>
      </c>
      <c r="B190" s="116">
        <v>201212</v>
      </c>
      <c r="C190" s="116">
        <v>22</v>
      </c>
      <c r="D190" s="116" t="s">
        <v>26</v>
      </c>
      <c r="E190" s="116">
        <v>-0.72015615099999997</v>
      </c>
      <c r="F190" s="116">
        <v>-6.5181565999999996E-2</v>
      </c>
      <c r="G190" s="116">
        <v>3.1949514399999997E-2</v>
      </c>
      <c r="H190" s="116">
        <v>-0.245742971</v>
      </c>
      <c r="I190" s="116">
        <v>4.7136556E-3</v>
      </c>
      <c r="J190" s="116">
        <v>7.4626214900000001E-2</v>
      </c>
      <c r="K190" s="116">
        <v>0.13976034039999999</v>
      </c>
      <c r="L190" s="117">
        <v>25054959429</v>
      </c>
      <c r="M190" s="117">
        <v>1223176800000</v>
      </c>
      <c r="N190" s="116">
        <v>2.2892029000000001E-2</v>
      </c>
      <c r="O190" s="116">
        <v>3.4364576799999998E-2</v>
      </c>
      <c r="P190" s="116">
        <v>56</v>
      </c>
      <c r="Q190" s="5"/>
      <c r="R190" s="5"/>
      <c r="S190" s="6"/>
      <c r="T190" s="6"/>
      <c r="U190" s="5"/>
      <c r="V190" s="5" t="str">
        <f t="shared" si="11"/>
        <v>Return on equity99</v>
      </c>
      <c r="W190" s="120">
        <v>201503</v>
      </c>
      <c r="X190" s="120">
        <v>22</v>
      </c>
      <c r="Y190" s="120" t="s">
        <v>26</v>
      </c>
      <c r="Z190" s="121" t="s">
        <v>40</v>
      </c>
      <c r="AA190" s="120">
        <v>7.1595459E-2</v>
      </c>
      <c r="AB190" s="120">
        <v>99</v>
      </c>
      <c r="AC190" s="5"/>
      <c r="AD190" s="6"/>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row>
    <row r="191" spans="1:58" x14ac:dyDescent="0.25">
      <c r="A191" s="5" t="str">
        <f t="shared" si="10"/>
        <v>Return on equity201303</v>
      </c>
      <c r="B191" s="116">
        <v>201303</v>
      </c>
      <c r="C191" s="116">
        <v>22</v>
      </c>
      <c r="D191" s="116" t="s">
        <v>26</v>
      </c>
      <c r="E191" s="116">
        <v>-0.123241253</v>
      </c>
      <c r="F191" s="116">
        <v>1.4444955400000001E-2</v>
      </c>
      <c r="G191" s="116">
        <v>6.5963755799999996E-2</v>
      </c>
      <c r="H191" s="116">
        <v>9.2718282999999999E-2</v>
      </c>
      <c r="I191" s="116">
        <v>9.3350075000000005E-2</v>
      </c>
      <c r="J191" s="116">
        <v>0.122982141</v>
      </c>
      <c r="K191" s="116">
        <v>0.51113995729999995</v>
      </c>
      <c r="L191" s="117">
        <v>26261284584</v>
      </c>
      <c r="M191" s="117">
        <v>1254134400000</v>
      </c>
      <c r="N191" s="116">
        <v>6.5963755799999996E-2</v>
      </c>
      <c r="O191" s="116">
        <v>6.1924509599999997E-2</v>
      </c>
      <c r="P191" s="116">
        <v>55</v>
      </c>
      <c r="Q191" s="5"/>
      <c r="R191" s="5"/>
      <c r="S191" s="6"/>
      <c r="T191" s="6"/>
      <c r="U191" s="5"/>
      <c r="V191" s="5" t="str">
        <f t="shared" si="11"/>
        <v>Cost-income ratio1</v>
      </c>
      <c r="W191" s="120">
        <v>201503</v>
      </c>
      <c r="X191" s="120">
        <v>24</v>
      </c>
      <c r="Y191" s="120" t="s">
        <v>27</v>
      </c>
      <c r="Z191" s="121">
        <v>12</v>
      </c>
      <c r="AA191" s="120">
        <v>1.0642950954999999</v>
      </c>
      <c r="AB191" s="120">
        <v>1</v>
      </c>
      <c r="AC191" s="5"/>
      <c r="AD191" s="6"/>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row>
    <row r="192" spans="1:58" x14ac:dyDescent="0.25">
      <c r="A192" s="5" t="str">
        <f t="shared" si="10"/>
        <v>Return on equity201306</v>
      </c>
      <c r="B192" s="116">
        <v>201306</v>
      </c>
      <c r="C192" s="116">
        <v>22</v>
      </c>
      <c r="D192" s="116" t="s">
        <v>26</v>
      </c>
      <c r="E192" s="116">
        <v>-0.17082356500000001</v>
      </c>
      <c r="F192" s="116">
        <v>2.2414049700000001E-2</v>
      </c>
      <c r="G192" s="116">
        <v>6.7881040300000001E-2</v>
      </c>
      <c r="H192" s="116">
        <v>5.5246818000000003E-2</v>
      </c>
      <c r="I192" s="116">
        <v>7.5974041500000006E-2</v>
      </c>
      <c r="J192" s="116">
        <v>0.10428319899999999</v>
      </c>
      <c r="K192" s="116">
        <v>0.48055890169999999</v>
      </c>
      <c r="L192" s="117">
        <v>41007585648</v>
      </c>
      <c r="M192" s="117">
        <v>1239153200000</v>
      </c>
      <c r="N192" s="116">
        <v>6.7722022899999998E-2</v>
      </c>
      <c r="O192" s="116">
        <v>6.9087907399999995E-2</v>
      </c>
      <c r="P192" s="116">
        <v>55</v>
      </c>
      <c r="Q192" s="5"/>
      <c r="R192" s="5"/>
      <c r="S192" s="6"/>
      <c r="T192" s="6"/>
      <c r="U192" s="5"/>
      <c r="V192" s="5" t="str">
        <f t="shared" si="11"/>
        <v>Cost-income ratio2</v>
      </c>
      <c r="W192" s="120">
        <v>201503</v>
      </c>
      <c r="X192" s="120">
        <v>24</v>
      </c>
      <c r="Y192" s="120" t="s">
        <v>27</v>
      </c>
      <c r="Z192" s="121" t="s">
        <v>25</v>
      </c>
      <c r="AA192" s="120">
        <v>0.71202340760000005</v>
      </c>
      <c r="AB192" s="120">
        <v>2</v>
      </c>
      <c r="AC192" s="5"/>
      <c r="AD192" s="6"/>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row>
    <row r="193" spans="1:58" x14ac:dyDescent="0.25">
      <c r="A193" s="5" t="str">
        <f t="shared" si="10"/>
        <v>Return on equity201309</v>
      </c>
      <c r="B193" s="116">
        <v>201309</v>
      </c>
      <c r="C193" s="116">
        <v>22</v>
      </c>
      <c r="D193" s="116" t="s">
        <v>26</v>
      </c>
      <c r="E193" s="116">
        <v>-0.19159721900000001</v>
      </c>
      <c r="F193" s="116">
        <v>1.53769736E-2</v>
      </c>
      <c r="G193" s="116">
        <v>5.71046105E-2</v>
      </c>
      <c r="H193" s="116">
        <v>4.5043423200000002E-2</v>
      </c>
      <c r="I193" s="116">
        <v>6.3562053100000002E-2</v>
      </c>
      <c r="J193" s="116">
        <v>0.1060991894</v>
      </c>
      <c r="K193" s="116">
        <v>0.47424163520000001</v>
      </c>
      <c r="L193" s="117">
        <v>51017325887</v>
      </c>
      <c r="M193" s="117">
        <v>1241209000000</v>
      </c>
      <c r="N193" s="116">
        <v>6.5964359900000005E-2</v>
      </c>
      <c r="O193" s="116">
        <v>5.4509212500000001E-2</v>
      </c>
      <c r="P193" s="116">
        <v>55</v>
      </c>
      <c r="Q193" s="5"/>
      <c r="R193" s="5"/>
      <c r="S193" s="6"/>
      <c r="T193" s="6"/>
      <c r="U193" s="5"/>
      <c r="V193" s="5" t="str">
        <f t="shared" si="11"/>
        <v>Cost-income ratio3</v>
      </c>
      <c r="W193" s="120">
        <v>201503</v>
      </c>
      <c r="X193" s="120">
        <v>24</v>
      </c>
      <c r="Y193" s="120" t="s">
        <v>27</v>
      </c>
      <c r="Z193" s="121">
        <v>2</v>
      </c>
      <c r="AA193" s="120">
        <v>0.68800340240000002</v>
      </c>
      <c r="AB193" s="120">
        <v>3</v>
      </c>
      <c r="AC193" s="5"/>
      <c r="AD193" s="6"/>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row>
    <row r="194" spans="1:58" x14ac:dyDescent="0.25">
      <c r="A194" s="5" t="str">
        <f t="shared" si="10"/>
        <v>Return on equity201312</v>
      </c>
      <c r="B194" s="116">
        <v>201312</v>
      </c>
      <c r="C194" s="116">
        <v>22</v>
      </c>
      <c r="D194" s="116" t="s">
        <v>26</v>
      </c>
      <c r="E194" s="116">
        <v>-0.25115363400000001</v>
      </c>
      <c r="F194" s="116">
        <v>-2.8678742E-2</v>
      </c>
      <c r="G194" s="116">
        <v>4.75380408E-2</v>
      </c>
      <c r="H194" s="116">
        <v>4.0577386000000002E-3</v>
      </c>
      <c r="I194" s="116">
        <v>2.72415939E-2</v>
      </c>
      <c r="J194" s="116">
        <v>9.05565282E-2</v>
      </c>
      <c r="K194" s="116">
        <v>0.39037911980000001</v>
      </c>
      <c r="L194" s="117">
        <v>16593812446</v>
      </c>
      <c r="M194" s="117">
        <v>1221437000000</v>
      </c>
      <c r="N194" s="116">
        <v>4.75380408E-2</v>
      </c>
      <c r="O194" s="116">
        <v>5.2485780599999997E-2</v>
      </c>
      <c r="P194" s="116">
        <v>55</v>
      </c>
      <c r="Q194" s="5"/>
      <c r="R194" s="5"/>
      <c r="S194" s="6"/>
      <c r="T194" s="6"/>
      <c r="U194" s="5"/>
      <c r="V194" s="5" t="str">
        <f t="shared" si="11"/>
        <v>Cost-income ratio4</v>
      </c>
      <c r="W194" s="120">
        <v>201503</v>
      </c>
      <c r="X194" s="120">
        <v>24</v>
      </c>
      <c r="Y194" s="120" t="s">
        <v>27</v>
      </c>
      <c r="Z194" s="121">
        <v>9</v>
      </c>
      <c r="AA194" s="120">
        <v>0.63704798780000005</v>
      </c>
      <c r="AB194" s="120">
        <v>4</v>
      </c>
      <c r="AC194" s="5"/>
      <c r="AD194" s="6"/>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row>
    <row r="195" spans="1:58" x14ac:dyDescent="0.25">
      <c r="A195" s="5" t="str">
        <f t="shared" si="10"/>
        <v>Return on equity201403</v>
      </c>
      <c r="B195" s="116">
        <v>201403</v>
      </c>
      <c r="C195" s="116">
        <v>22</v>
      </c>
      <c r="D195" s="116" t="s">
        <v>26</v>
      </c>
      <c r="E195" s="116">
        <v>-0.119080457</v>
      </c>
      <c r="F195" s="116">
        <v>2.8691036499999999E-2</v>
      </c>
      <c r="G195" s="116">
        <v>7.4548951799999999E-2</v>
      </c>
      <c r="H195" s="116">
        <v>5.3911234000000002E-2</v>
      </c>
      <c r="I195" s="116">
        <v>7.5214028799999999E-2</v>
      </c>
      <c r="J195" s="116">
        <v>9.6032919899999999E-2</v>
      </c>
      <c r="K195" s="116">
        <v>0.1622969954</v>
      </c>
      <c r="L195" s="117">
        <v>21908717566</v>
      </c>
      <c r="M195" s="117">
        <v>1205306500000</v>
      </c>
      <c r="N195" s="116">
        <v>7.5435620100000003E-2</v>
      </c>
      <c r="O195" s="116">
        <v>6.4829193500000007E-2</v>
      </c>
      <c r="P195" s="116">
        <v>55</v>
      </c>
      <c r="Q195" s="5"/>
      <c r="R195" s="5"/>
      <c r="S195" s="6"/>
      <c r="T195" s="6"/>
      <c r="U195" s="5"/>
      <c r="V195" s="5" t="str">
        <f t="shared" si="11"/>
        <v>Cost-income ratio5</v>
      </c>
      <c r="W195" s="120">
        <v>201503</v>
      </c>
      <c r="X195" s="120">
        <v>24</v>
      </c>
      <c r="Y195" s="120" t="s">
        <v>27</v>
      </c>
      <c r="Z195" s="121" t="s">
        <v>17</v>
      </c>
      <c r="AA195" s="120">
        <v>0.61944051889999996</v>
      </c>
      <c r="AB195" s="120">
        <v>5</v>
      </c>
      <c r="AC195" s="5"/>
      <c r="AD195" s="6"/>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row>
    <row r="196" spans="1:58" x14ac:dyDescent="0.25">
      <c r="A196" s="5" t="str">
        <f t="shared" si="10"/>
        <v>Return on equity201406</v>
      </c>
      <c r="B196" s="116">
        <v>201406</v>
      </c>
      <c r="C196" s="116">
        <v>22</v>
      </c>
      <c r="D196" s="116" t="s">
        <v>26</v>
      </c>
      <c r="E196" s="116">
        <v>-0.17076502900000001</v>
      </c>
      <c r="F196" s="116">
        <v>2.51851739E-2</v>
      </c>
      <c r="G196" s="116">
        <v>5.4666247000000001E-2</v>
      </c>
      <c r="H196" s="116">
        <v>4.8256484199999998E-2</v>
      </c>
      <c r="I196" s="116">
        <v>5.7069939399999998E-2</v>
      </c>
      <c r="J196" s="116">
        <v>9.4504379099999994E-2</v>
      </c>
      <c r="K196" s="116">
        <v>0.22201992349999999</v>
      </c>
      <c r="L196" s="117">
        <v>31115930888</v>
      </c>
      <c r="M196" s="117">
        <v>1226520800000</v>
      </c>
      <c r="N196" s="116">
        <v>5.6290098400000002E-2</v>
      </c>
      <c r="O196" s="116">
        <v>5.3469161299999998E-2</v>
      </c>
      <c r="P196" s="116">
        <v>55</v>
      </c>
      <c r="Q196" s="5"/>
      <c r="R196" s="5"/>
      <c r="S196" s="6"/>
      <c r="T196" s="6"/>
      <c r="U196" s="5"/>
      <c r="V196" s="5" t="str">
        <f t="shared" si="11"/>
        <v>Cost-income ratio6</v>
      </c>
      <c r="W196" s="120">
        <v>201503</v>
      </c>
      <c r="X196" s="120">
        <v>24</v>
      </c>
      <c r="Y196" s="120" t="s">
        <v>27</v>
      </c>
      <c r="Z196" s="121">
        <v>3</v>
      </c>
      <c r="AA196" s="120">
        <v>0.59970290550000005</v>
      </c>
      <c r="AB196" s="120">
        <v>6</v>
      </c>
      <c r="AC196" s="5"/>
      <c r="AD196" s="6"/>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row>
    <row r="197" spans="1:58" x14ac:dyDescent="0.25">
      <c r="A197" s="5" t="str">
        <f t="shared" si="10"/>
        <v>Return on equity201409</v>
      </c>
      <c r="B197" s="116">
        <v>201409</v>
      </c>
      <c r="C197" s="116">
        <v>22</v>
      </c>
      <c r="D197" s="116" t="s">
        <v>26</v>
      </c>
      <c r="E197" s="116">
        <v>-0.15740662</v>
      </c>
      <c r="F197" s="116">
        <v>1.34748132E-2</v>
      </c>
      <c r="G197" s="116">
        <v>5.4208898899999997E-2</v>
      </c>
      <c r="H197" s="116">
        <v>4.62779964E-2</v>
      </c>
      <c r="I197" s="116">
        <v>5.4126394299999998E-2</v>
      </c>
      <c r="J197" s="116">
        <v>9.3347514399999998E-2</v>
      </c>
      <c r="K197" s="116">
        <v>0.1651134876</v>
      </c>
      <c r="L197" s="117">
        <v>46507772407</v>
      </c>
      <c r="M197" s="117">
        <v>1260765900000</v>
      </c>
      <c r="N197" s="116">
        <v>5.7376928000000001E-2</v>
      </c>
      <c r="O197" s="116">
        <v>4.8019286299999998E-2</v>
      </c>
      <c r="P197" s="116">
        <v>55</v>
      </c>
      <c r="Q197" s="5"/>
      <c r="R197" s="5"/>
      <c r="S197" s="6"/>
      <c r="T197" s="6"/>
      <c r="U197" s="5"/>
      <c r="V197" s="5" t="str">
        <f t="shared" si="11"/>
        <v>Cost-income ratio7</v>
      </c>
      <c r="W197" s="120">
        <v>201503</v>
      </c>
      <c r="X197" s="120">
        <v>24</v>
      </c>
      <c r="Y197" s="120" t="s">
        <v>27</v>
      </c>
      <c r="Z197" s="121">
        <v>11</v>
      </c>
      <c r="AA197" s="120">
        <v>0.58875615130000003</v>
      </c>
      <c r="AB197" s="120">
        <v>7</v>
      </c>
      <c r="AC197" s="5"/>
      <c r="AD197" s="6"/>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row>
    <row r="198" spans="1:58" x14ac:dyDescent="0.25">
      <c r="A198" s="5" t="str">
        <f t="shared" si="10"/>
        <v>Return on equity201412</v>
      </c>
      <c r="B198" s="116">
        <v>201412</v>
      </c>
      <c r="C198" s="116">
        <v>22</v>
      </c>
      <c r="D198" s="116" t="s">
        <v>26</v>
      </c>
      <c r="E198" s="116">
        <v>-0.24859457099999999</v>
      </c>
      <c r="F198" s="116">
        <v>-4.0326228999999998E-2</v>
      </c>
      <c r="G198" s="116">
        <v>3.3808230600000003E-2</v>
      </c>
      <c r="H198" s="116">
        <v>-1.2449449999999999E-3</v>
      </c>
      <c r="I198" s="116">
        <v>3.54563341E-2</v>
      </c>
      <c r="J198" s="116">
        <v>8.2071717599999996E-2</v>
      </c>
      <c r="K198" s="116">
        <v>0.1409111414</v>
      </c>
      <c r="L198" s="117">
        <v>35722241937</v>
      </c>
      <c r="M198" s="117">
        <v>1255461800000</v>
      </c>
      <c r="N198" s="116">
        <v>4.6743002700000001E-2</v>
      </c>
      <c r="O198" s="116">
        <v>3.0374859099999998E-2</v>
      </c>
      <c r="P198" s="116">
        <v>55</v>
      </c>
      <c r="Q198" s="5"/>
      <c r="R198" s="5"/>
      <c r="S198" s="6"/>
      <c r="T198" s="6"/>
      <c r="U198" s="5"/>
      <c r="V198" s="5" t="str">
        <f t="shared" si="11"/>
        <v>Cost-income ratio8</v>
      </c>
      <c r="W198" s="120">
        <v>201503</v>
      </c>
      <c r="X198" s="120">
        <v>24</v>
      </c>
      <c r="Y198" s="120" t="s">
        <v>27</v>
      </c>
      <c r="Z198" s="121" t="s">
        <v>29</v>
      </c>
      <c r="AA198" s="120">
        <v>0.5869474294</v>
      </c>
      <c r="AB198" s="120">
        <v>8</v>
      </c>
      <c r="AC198" s="5"/>
      <c r="AD198" s="6"/>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row>
    <row r="199" spans="1:58" x14ac:dyDescent="0.25">
      <c r="A199" s="5" t="str">
        <f t="shared" si="10"/>
        <v>Return on equity201503</v>
      </c>
      <c r="B199" s="116">
        <v>201503</v>
      </c>
      <c r="C199" s="116">
        <v>22</v>
      </c>
      <c r="D199" s="116" t="s">
        <v>26</v>
      </c>
      <c r="E199" s="116">
        <v>-6.1897782999999998E-2</v>
      </c>
      <c r="F199" s="116">
        <v>2.28159569E-2</v>
      </c>
      <c r="G199" s="116">
        <v>7.1595459E-2</v>
      </c>
      <c r="H199" s="116">
        <v>6.8057330700000002E-2</v>
      </c>
      <c r="I199" s="116">
        <v>6.9572685999999995E-2</v>
      </c>
      <c r="J199" s="116">
        <v>0.1063687188</v>
      </c>
      <c r="K199" s="116">
        <v>0.1689023409</v>
      </c>
      <c r="L199" s="117">
        <v>23980153689</v>
      </c>
      <c r="M199" s="117">
        <v>1359174600000</v>
      </c>
      <c r="N199" s="116">
        <v>6.1275773499999998E-2</v>
      </c>
      <c r="O199" s="116">
        <v>8.6534894299999998E-2</v>
      </c>
      <c r="P199" s="116">
        <v>52</v>
      </c>
      <c r="Q199" s="5"/>
      <c r="R199" s="5"/>
      <c r="S199" s="6"/>
      <c r="T199" s="6"/>
      <c r="U199" s="5"/>
      <c r="V199" s="5" t="str">
        <f t="shared" si="11"/>
        <v>Cost-income ratio9</v>
      </c>
      <c r="W199" s="120">
        <v>201503</v>
      </c>
      <c r="X199" s="120">
        <v>24</v>
      </c>
      <c r="Y199" s="120" t="s">
        <v>27</v>
      </c>
      <c r="Z199" s="121" t="s">
        <v>23</v>
      </c>
      <c r="AA199" s="120">
        <v>0.57407379700000005</v>
      </c>
      <c r="AB199" s="120">
        <v>9</v>
      </c>
      <c r="AC199" s="5"/>
      <c r="AD199" s="6"/>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row>
    <row r="200" spans="1:58" x14ac:dyDescent="0.25">
      <c r="A200" s="5" t="str">
        <f t="shared" si="10"/>
        <v>Cost-income ratio200912</v>
      </c>
      <c r="B200" s="116">
        <v>200912</v>
      </c>
      <c r="C200" s="116">
        <v>24</v>
      </c>
      <c r="D200" s="116" t="s">
        <v>27</v>
      </c>
      <c r="E200" s="116">
        <v>0.32894025570000002</v>
      </c>
      <c r="F200" s="116">
        <v>0.47186686579999998</v>
      </c>
      <c r="G200" s="116">
        <v>0.57820080809999996</v>
      </c>
      <c r="H200" s="116">
        <v>0.57523953039999998</v>
      </c>
      <c r="I200" s="116">
        <v>0.55248730690000003</v>
      </c>
      <c r="J200" s="116">
        <v>0.64320934789999995</v>
      </c>
      <c r="K200" s="116">
        <v>0.89007707130000002</v>
      </c>
      <c r="L200" s="117">
        <v>278277496564</v>
      </c>
      <c r="M200" s="117">
        <v>510418498722</v>
      </c>
      <c r="N200" s="116">
        <v>0.58570551150000005</v>
      </c>
      <c r="O200" s="116">
        <v>0.53655587979999997</v>
      </c>
      <c r="P200" s="116">
        <v>49</v>
      </c>
      <c r="Q200" s="5"/>
      <c r="R200" s="5"/>
      <c r="S200" s="6"/>
      <c r="T200" s="6"/>
      <c r="U200" s="5"/>
      <c r="V200" s="5" t="str">
        <f t="shared" si="11"/>
        <v>Cost-income ratio10</v>
      </c>
      <c r="W200" s="120">
        <v>201503</v>
      </c>
      <c r="X200" s="120">
        <v>24</v>
      </c>
      <c r="Y200" s="120" t="s">
        <v>27</v>
      </c>
      <c r="Z200" s="121" t="s">
        <v>32</v>
      </c>
      <c r="AA200" s="120">
        <v>0.56973204730000004</v>
      </c>
      <c r="AB200" s="120">
        <v>10</v>
      </c>
      <c r="AC200" s="5"/>
      <c r="AD200" s="6"/>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row>
    <row r="201" spans="1:58" x14ac:dyDescent="0.25">
      <c r="A201" s="5" t="str">
        <f t="shared" si="10"/>
        <v>Cost-income ratio201003</v>
      </c>
      <c r="B201" s="116">
        <v>201003</v>
      </c>
      <c r="C201" s="116">
        <v>24</v>
      </c>
      <c r="D201" s="116" t="s">
        <v>27</v>
      </c>
      <c r="E201" s="116">
        <v>0.31006234319999998</v>
      </c>
      <c r="F201" s="116">
        <v>0.46940944449999999</v>
      </c>
      <c r="G201" s="116">
        <v>0.55136723639999996</v>
      </c>
      <c r="H201" s="116">
        <v>0.6220380231</v>
      </c>
      <c r="I201" s="116">
        <v>0.53291947520000005</v>
      </c>
      <c r="J201" s="116">
        <v>0.62067547739999995</v>
      </c>
      <c r="K201" s="116">
        <v>0.7518254097</v>
      </c>
      <c r="L201" s="117">
        <v>70763752010</v>
      </c>
      <c r="M201" s="117">
        <v>134839913115</v>
      </c>
      <c r="N201" s="116">
        <v>0.60547442100000004</v>
      </c>
      <c r="O201" s="116">
        <v>0.52329913520000004</v>
      </c>
      <c r="P201" s="116">
        <v>49</v>
      </c>
      <c r="Q201" s="5"/>
      <c r="R201" s="5"/>
      <c r="S201" s="6"/>
      <c r="T201" s="6"/>
      <c r="U201" s="5"/>
      <c r="V201" s="5" t="str">
        <f t="shared" si="11"/>
        <v>Cost-income ratio11</v>
      </c>
      <c r="W201" s="120">
        <v>201503</v>
      </c>
      <c r="X201" s="120">
        <v>24</v>
      </c>
      <c r="Y201" s="120" t="s">
        <v>27</v>
      </c>
      <c r="Z201" s="121">
        <v>7</v>
      </c>
      <c r="AA201" s="120">
        <v>0.56161942929999997</v>
      </c>
      <c r="AB201" s="120">
        <v>11</v>
      </c>
      <c r="AC201" s="5"/>
      <c r="AD201" s="6"/>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row>
    <row r="202" spans="1:58" x14ac:dyDescent="0.25">
      <c r="A202" s="5" t="str">
        <f t="shared" si="10"/>
        <v>Cost-income ratio201006</v>
      </c>
      <c r="B202" s="116">
        <v>201006</v>
      </c>
      <c r="C202" s="116">
        <v>24</v>
      </c>
      <c r="D202" s="116" t="s">
        <v>27</v>
      </c>
      <c r="E202" s="116">
        <v>0.3304848313</v>
      </c>
      <c r="F202" s="116">
        <v>0.49106838520000001</v>
      </c>
      <c r="G202" s="116">
        <v>0.55972832250000004</v>
      </c>
      <c r="H202" s="116">
        <v>0.63265435069999998</v>
      </c>
      <c r="I202" s="116">
        <v>0.54631481670000004</v>
      </c>
      <c r="J202" s="116">
        <v>0.62171698880000004</v>
      </c>
      <c r="K202" s="116">
        <v>0.80574602900000003</v>
      </c>
      <c r="L202" s="117">
        <v>142739291024</v>
      </c>
      <c r="M202" s="117">
        <v>264755760736</v>
      </c>
      <c r="N202" s="116">
        <v>0.59185306250000003</v>
      </c>
      <c r="O202" s="116">
        <v>0.52843208350000004</v>
      </c>
      <c r="P202" s="116">
        <v>49</v>
      </c>
      <c r="Q202" s="5"/>
      <c r="R202" s="5"/>
      <c r="S202" s="6"/>
      <c r="T202" s="6"/>
      <c r="U202" s="5"/>
      <c r="V202" s="5" t="str">
        <f t="shared" si="11"/>
        <v>Cost-income ratio12</v>
      </c>
      <c r="W202" s="120">
        <v>201503</v>
      </c>
      <c r="X202" s="120">
        <v>24</v>
      </c>
      <c r="Y202" s="120" t="s">
        <v>27</v>
      </c>
      <c r="Z202" s="121">
        <v>4</v>
      </c>
      <c r="AA202" s="120">
        <v>0.55199379969999995</v>
      </c>
      <c r="AB202" s="120">
        <v>12</v>
      </c>
      <c r="AC202" s="5"/>
      <c r="AD202" s="6"/>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row>
    <row r="203" spans="1:58" x14ac:dyDescent="0.25">
      <c r="A203" s="5" t="str">
        <f t="shared" si="10"/>
        <v>Cost-income ratio201009</v>
      </c>
      <c r="B203" s="116">
        <v>201009</v>
      </c>
      <c r="C203" s="116">
        <v>24</v>
      </c>
      <c r="D203" s="116" t="s">
        <v>27</v>
      </c>
      <c r="E203" s="116">
        <v>0.3569835361</v>
      </c>
      <c r="F203" s="116">
        <v>0.4869207948</v>
      </c>
      <c r="G203" s="116">
        <v>0.57695707600000001</v>
      </c>
      <c r="H203" s="116">
        <v>0.64035913259999999</v>
      </c>
      <c r="I203" s="116">
        <v>0.5562549323</v>
      </c>
      <c r="J203" s="116">
        <v>0.63290595650000003</v>
      </c>
      <c r="K203" s="116">
        <v>0.79940136129999995</v>
      </c>
      <c r="L203" s="117">
        <v>212673152982</v>
      </c>
      <c r="M203" s="117">
        <v>389533733458</v>
      </c>
      <c r="N203" s="116">
        <v>0.62202625479999996</v>
      </c>
      <c r="O203" s="116">
        <v>0.55088330519999995</v>
      </c>
      <c r="P203" s="116">
        <v>50</v>
      </c>
      <c r="Q203" s="5"/>
      <c r="R203" s="5"/>
      <c r="S203" s="6"/>
      <c r="T203" s="6"/>
      <c r="U203" s="5"/>
      <c r="V203" s="5" t="str">
        <f t="shared" si="11"/>
        <v>Cost-income ratio13</v>
      </c>
      <c r="W203" s="120">
        <v>201503</v>
      </c>
      <c r="X203" s="120">
        <v>24</v>
      </c>
      <c r="Y203" s="120" t="s">
        <v>27</v>
      </c>
      <c r="Z203" s="121">
        <v>6</v>
      </c>
      <c r="AA203" s="120">
        <v>0.54295706160000001</v>
      </c>
      <c r="AB203" s="120">
        <v>13</v>
      </c>
      <c r="AC203" s="5"/>
      <c r="AD203" s="6"/>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row>
    <row r="204" spans="1:58" x14ac:dyDescent="0.25">
      <c r="A204" s="5" t="str">
        <f t="shared" si="10"/>
        <v>Cost-income ratio201012</v>
      </c>
      <c r="B204" s="116">
        <v>201012</v>
      </c>
      <c r="C204" s="116">
        <v>24</v>
      </c>
      <c r="D204" s="116" t="s">
        <v>27</v>
      </c>
      <c r="E204" s="116">
        <v>0.3652840148</v>
      </c>
      <c r="F204" s="116">
        <v>0.47921851329999998</v>
      </c>
      <c r="G204" s="116">
        <v>0.56998400819999995</v>
      </c>
      <c r="H204" s="116">
        <v>0.64083433369999998</v>
      </c>
      <c r="I204" s="116">
        <v>0.56114155489999995</v>
      </c>
      <c r="J204" s="116">
        <v>0.63834358329999996</v>
      </c>
      <c r="K204" s="116">
        <v>0.79684585210000003</v>
      </c>
      <c r="L204" s="117">
        <v>288170662317</v>
      </c>
      <c r="M204" s="117">
        <v>523190728826</v>
      </c>
      <c r="N204" s="116">
        <v>0.63571715979999999</v>
      </c>
      <c r="O204" s="116">
        <v>0.54871593610000002</v>
      </c>
      <c r="P204" s="116">
        <v>50</v>
      </c>
      <c r="Q204" s="5"/>
      <c r="R204" s="5"/>
      <c r="S204" s="6"/>
      <c r="T204" s="6"/>
      <c r="U204" s="5"/>
      <c r="V204" s="5" t="str">
        <f t="shared" si="11"/>
        <v>Cost-income ratio14</v>
      </c>
      <c r="W204" s="120">
        <v>201503</v>
      </c>
      <c r="X204" s="120">
        <v>24</v>
      </c>
      <c r="Y204" s="120" t="s">
        <v>27</v>
      </c>
      <c r="Z204" s="121">
        <v>1</v>
      </c>
      <c r="AA204" s="120">
        <v>0.52907111210000002</v>
      </c>
      <c r="AB204" s="120">
        <v>14</v>
      </c>
      <c r="AC204" s="5"/>
      <c r="AD204" s="6"/>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row>
    <row r="205" spans="1:58" x14ac:dyDescent="0.25">
      <c r="A205" s="5" t="str">
        <f t="shared" si="10"/>
        <v>Cost-income ratio201103</v>
      </c>
      <c r="B205" s="116">
        <v>201103</v>
      </c>
      <c r="C205" s="116">
        <v>24</v>
      </c>
      <c r="D205" s="116" t="s">
        <v>27</v>
      </c>
      <c r="E205" s="116">
        <v>0.34422828319999998</v>
      </c>
      <c r="F205" s="116">
        <v>0.49565669620000002</v>
      </c>
      <c r="G205" s="116">
        <v>0.5631723595</v>
      </c>
      <c r="H205" s="116">
        <v>0.57860845250000004</v>
      </c>
      <c r="I205" s="116">
        <v>0.59488982749999997</v>
      </c>
      <c r="J205" s="116">
        <v>0.63176730599999997</v>
      </c>
      <c r="K205" s="116">
        <v>1.0403385795</v>
      </c>
      <c r="L205" s="117">
        <v>77588714499</v>
      </c>
      <c r="M205" s="117">
        <v>131091072902</v>
      </c>
      <c r="N205" s="116">
        <v>0.60717997739999996</v>
      </c>
      <c r="O205" s="116">
        <v>0.52795955250000004</v>
      </c>
      <c r="P205" s="116">
        <v>51</v>
      </c>
      <c r="Q205" s="5"/>
      <c r="R205" s="5"/>
      <c r="S205" s="6"/>
      <c r="T205" s="6"/>
      <c r="U205" s="5"/>
      <c r="V205" s="5" t="str">
        <f t="shared" si="11"/>
        <v>Cost-income ratio15</v>
      </c>
      <c r="W205" s="120">
        <v>201503</v>
      </c>
      <c r="X205" s="120">
        <v>24</v>
      </c>
      <c r="Y205" s="120" t="s">
        <v>27</v>
      </c>
      <c r="Z205" s="121">
        <v>5</v>
      </c>
      <c r="AA205" s="120">
        <v>0.50449754020000004</v>
      </c>
      <c r="AB205" s="120">
        <v>15</v>
      </c>
      <c r="AC205" s="5"/>
      <c r="AD205" s="6"/>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row>
    <row r="206" spans="1:58" x14ac:dyDescent="0.25">
      <c r="A206" s="5" t="str">
        <f t="shared" ref="A206:A247" si="12">CONCATENATE(D206,B206)</f>
        <v>Cost-income ratio201106</v>
      </c>
      <c r="B206" s="116">
        <v>201106</v>
      </c>
      <c r="C206" s="116">
        <v>24</v>
      </c>
      <c r="D206" s="116" t="s">
        <v>27</v>
      </c>
      <c r="E206" s="116">
        <v>0.33931790830000003</v>
      </c>
      <c r="F206" s="116">
        <v>0.49678568950000002</v>
      </c>
      <c r="G206" s="116">
        <v>0.57276836600000003</v>
      </c>
      <c r="H206" s="116">
        <v>0.56509236959999998</v>
      </c>
      <c r="I206" s="116">
        <v>0.58196207600000005</v>
      </c>
      <c r="J206" s="116">
        <v>0.63847544879999996</v>
      </c>
      <c r="K206" s="116">
        <v>0.74411298110000001</v>
      </c>
      <c r="L206" s="117">
        <v>151077369627</v>
      </c>
      <c r="M206" s="117">
        <v>262024968553</v>
      </c>
      <c r="N206" s="116">
        <v>0.61374613209999995</v>
      </c>
      <c r="O206" s="116">
        <v>0.54644225400000002</v>
      </c>
      <c r="P206" s="116">
        <v>56</v>
      </c>
      <c r="Q206" s="5"/>
      <c r="R206" s="5"/>
      <c r="S206" s="6"/>
      <c r="T206" s="6"/>
      <c r="U206" s="5"/>
      <c r="V206" s="5" t="str">
        <f t="shared" si="11"/>
        <v>Cost-income ratio16</v>
      </c>
      <c r="W206" s="120">
        <v>201503</v>
      </c>
      <c r="X206" s="120">
        <v>24</v>
      </c>
      <c r="Y206" s="120" t="s">
        <v>27</v>
      </c>
      <c r="Z206" s="121" t="s">
        <v>38</v>
      </c>
      <c r="AA206" s="120">
        <v>0.49098622419999999</v>
      </c>
      <c r="AB206" s="120">
        <v>16</v>
      </c>
      <c r="AC206" s="5"/>
      <c r="AD206" s="6"/>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row>
    <row r="207" spans="1:58" x14ac:dyDescent="0.25">
      <c r="A207" s="5" t="str">
        <f t="shared" si="12"/>
        <v>Cost-income ratio201109</v>
      </c>
      <c r="B207" s="116">
        <v>201109</v>
      </c>
      <c r="C207" s="116">
        <v>24</v>
      </c>
      <c r="D207" s="116" t="s">
        <v>27</v>
      </c>
      <c r="E207" s="116">
        <v>0.31712683159999999</v>
      </c>
      <c r="F207" s="116">
        <v>0.50979619580000002</v>
      </c>
      <c r="G207" s="116">
        <v>0.58602454790000003</v>
      </c>
      <c r="H207" s="116">
        <v>0.8001355711</v>
      </c>
      <c r="I207" s="116">
        <v>0.5959595902</v>
      </c>
      <c r="J207" s="116">
        <v>0.63864409639999997</v>
      </c>
      <c r="K207" s="116">
        <v>1.1300647507999999</v>
      </c>
      <c r="L207" s="117">
        <v>223895572847</v>
      </c>
      <c r="M207" s="117">
        <v>377651537577</v>
      </c>
      <c r="N207" s="116">
        <v>0.62699904510000004</v>
      </c>
      <c r="O207" s="116">
        <v>0.56662389430000004</v>
      </c>
      <c r="P207" s="116">
        <v>56</v>
      </c>
      <c r="Q207" s="5"/>
      <c r="R207" s="5"/>
      <c r="S207" s="6"/>
      <c r="T207" s="6"/>
      <c r="U207" s="5"/>
      <c r="V207" s="5" t="str">
        <f t="shared" si="11"/>
        <v>Cost-income ratio17</v>
      </c>
      <c r="W207" s="120">
        <v>201503</v>
      </c>
      <c r="X207" s="120">
        <v>24</v>
      </c>
      <c r="Y207" s="120" t="s">
        <v>27</v>
      </c>
      <c r="Z207" s="121" t="s">
        <v>34</v>
      </c>
      <c r="AA207" s="120">
        <v>0.45861170410000002</v>
      </c>
      <c r="AB207" s="120">
        <v>17</v>
      </c>
      <c r="AC207" s="5"/>
      <c r="AD207" s="6"/>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row>
    <row r="208" spans="1:58" x14ac:dyDescent="0.25">
      <c r="A208" s="5" t="str">
        <f t="shared" si="12"/>
        <v>Cost-income ratio201112</v>
      </c>
      <c r="B208" s="116">
        <v>201112</v>
      </c>
      <c r="C208" s="116">
        <v>24</v>
      </c>
      <c r="D208" s="116" t="s">
        <v>27</v>
      </c>
      <c r="E208" s="116">
        <v>0.29690299479999999</v>
      </c>
      <c r="F208" s="116">
        <v>0.51994104210000003</v>
      </c>
      <c r="G208" s="116">
        <v>0.60699935149999995</v>
      </c>
      <c r="H208" s="116">
        <v>0.61969091499999995</v>
      </c>
      <c r="I208" s="116">
        <v>0.60082359500000004</v>
      </c>
      <c r="J208" s="116">
        <v>0.65154484180000005</v>
      </c>
      <c r="K208" s="116">
        <v>1.045932944</v>
      </c>
      <c r="L208" s="117">
        <v>301560468177</v>
      </c>
      <c r="M208" s="117">
        <v>505007007759</v>
      </c>
      <c r="N208" s="116">
        <v>0.63282684140000001</v>
      </c>
      <c r="O208" s="116">
        <v>0.59368314249999998</v>
      </c>
      <c r="P208" s="116">
        <v>56</v>
      </c>
      <c r="Q208" s="5"/>
      <c r="R208" s="5"/>
      <c r="S208" s="6"/>
      <c r="T208" s="6"/>
      <c r="U208" s="5"/>
      <c r="V208" s="5" t="str">
        <f t="shared" si="11"/>
        <v>Cost-income ratio18</v>
      </c>
      <c r="W208" s="120">
        <v>201503</v>
      </c>
      <c r="X208" s="120">
        <v>24</v>
      </c>
      <c r="Y208" s="120" t="s">
        <v>27</v>
      </c>
      <c r="Z208" s="121">
        <v>10</v>
      </c>
      <c r="AA208" s="120">
        <v>0.45651026369999997</v>
      </c>
      <c r="AB208" s="120">
        <v>18</v>
      </c>
      <c r="AC208" s="5"/>
      <c r="AD208" s="6"/>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row>
    <row r="209" spans="1:58" x14ac:dyDescent="0.25">
      <c r="A209" s="5" t="str">
        <f t="shared" si="12"/>
        <v>Cost-income ratio201203</v>
      </c>
      <c r="B209" s="116">
        <v>201203</v>
      </c>
      <c r="C209" s="116">
        <v>24</v>
      </c>
      <c r="D209" s="116" t="s">
        <v>27</v>
      </c>
      <c r="E209" s="116">
        <v>0.38379749610000002</v>
      </c>
      <c r="F209" s="116">
        <v>0.48128375420000002</v>
      </c>
      <c r="G209" s="116">
        <v>0.57085501660000004</v>
      </c>
      <c r="H209" s="116">
        <v>0.66181396280000004</v>
      </c>
      <c r="I209" s="116">
        <v>0.6055158008</v>
      </c>
      <c r="J209" s="116">
        <v>0.68292488559999998</v>
      </c>
      <c r="K209" s="116">
        <v>1.0986240872999999</v>
      </c>
      <c r="L209" s="117">
        <v>74053107878</v>
      </c>
      <c r="M209" s="117">
        <v>121836867888</v>
      </c>
      <c r="N209" s="116">
        <v>0.64062912790000004</v>
      </c>
      <c r="O209" s="116">
        <v>0.55895994390000003</v>
      </c>
      <c r="P209" s="116">
        <v>56</v>
      </c>
      <c r="Q209" s="5"/>
      <c r="R209" s="5"/>
      <c r="S209" s="6"/>
      <c r="T209" s="6"/>
      <c r="U209" s="5"/>
      <c r="V209" s="5" t="str">
        <f t="shared" si="11"/>
        <v>Cost-income ratio19</v>
      </c>
      <c r="W209" s="120">
        <v>201503</v>
      </c>
      <c r="X209" s="120">
        <v>24</v>
      </c>
      <c r="Y209" s="120" t="s">
        <v>27</v>
      </c>
      <c r="Z209" s="121">
        <v>13</v>
      </c>
      <c r="AA209" s="120">
        <v>0.34112570949999999</v>
      </c>
      <c r="AB209" s="120">
        <v>19</v>
      </c>
      <c r="AC209" s="5"/>
      <c r="AD209" s="6"/>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row>
    <row r="210" spans="1:58" x14ac:dyDescent="0.25">
      <c r="A210" s="5" t="str">
        <f t="shared" si="12"/>
        <v>Cost-income ratio201206</v>
      </c>
      <c r="B210" s="116">
        <v>201206</v>
      </c>
      <c r="C210" s="116">
        <v>24</v>
      </c>
      <c r="D210" s="116" t="s">
        <v>27</v>
      </c>
      <c r="E210" s="116">
        <v>0.323827384</v>
      </c>
      <c r="F210" s="116">
        <v>0.50400869699999995</v>
      </c>
      <c r="G210" s="116">
        <v>0.60854953300000003</v>
      </c>
      <c r="H210" s="116">
        <v>0.65159847209999999</v>
      </c>
      <c r="I210" s="116">
        <v>0.59667033729999996</v>
      </c>
      <c r="J210" s="116">
        <v>0.71028866629999998</v>
      </c>
      <c r="K210" s="116">
        <v>1.6447535635999999</v>
      </c>
      <c r="L210" s="117">
        <v>139858009515</v>
      </c>
      <c r="M210" s="117">
        <v>234868779355</v>
      </c>
      <c r="N210" s="116">
        <v>0.6650660813</v>
      </c>
      <c r="O210" s="116">
        <v>0.57225640219999996</v>
      </c>
      <c r="P210" s="116">
        <v>56</v>
      </c>
      <c r="Q210" s="5"/>
      <c r="R210" s="5"/>
      <c r="S210" s="6"/>
      <c r="T210" s="6"/>
      <c r="U210" s="5"/>
      <c r="V210" s="5" t="str">
        <f t="shared" si="11"/>
        <v>Cost-income ratio20</v>
      </c>
      <c r="W210" s="120">
        <v>201503</v>
      </c>
      <c r="X210" s="120">
        <v>24</v>
      </c>
      <c r="Y210" s="120" t="s">
        <v>27</v>
      </c>
      <c r="Z210" s="121">
        <v>8</v>
      </c>
      <c r="AA210" s="120">
        <v>0.3262974132</v>
      </c>
      <c r="AB210" s="120">
        <v>20</v>
      </c>
      <c r="AC210" s="5"/>
      <c r="AD210" s="6"/>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row>
    <row r="211" spans="1:58" x14ac:dyDescent="0.25">
      <c r="A211" s="5" t="str">
        <f t="shared" si="12"/>
        <v>Cost-income ratio201209</v>
      </c>
      <c r="B211" s="116">
        <v>201209</v>
      </c>
      <c r="C211" s="116">
        <v>24</v>
      </c>
      <c r="D211" s="116" t="s">
        <v>27</v>
      </c>
      <c r="E211" s="116">
        <v>0.32073293739999997</v>
      </c>
      <c r="F211" s="116">
        <v>0.51350081309999995</v>
      </c>
      <c r="G211" s="116">
        <v>0.63043552189999996</v>
      </c>
      <c r="H211" s="116">
        <v>0.65486719829999995</v>
      </c>
      <c r="I211" s="116">
        <v>0.60790808510000005</v>
      </c>
      <c r="J211" s="116">
        <v>0.70251674470000003</v>
      </c>
      <c r="K211" s="116">
        <v>1.1804563325999999</v>
      </c>
      <c r="L211" s="117">
        <v>205616522871</v>
      </c>
      <c r="M211" s="117">
        <v>337767605786</v>
      </c>
      <c r="N211" s="116">
        <v>0.65905066850000005</v>
      </c>
      <c r="O211" s="116">
        <v>0.60937748479999998</v>
      </c>
      <c r="P211" s="116">
        <v>56</v>
      </c>
      <c r="Q211" s="5"/>
      <c r="R211" s="5"/>
      <c r="S211" s="6"/>
      <c r="T211" s="6"/>
      <c r="U211" s="5"/>
      <c r="V211" s="5" t="str">
        <f t="shared" si="11"/>
        <v>Cost-income ratio99</v>
      </c>
      <c r="W211" s="120">
        <v>201503</v>
      </c>
      <c r="X211" s="120">
        <v>24</v>
      </c>
      <c r="Y211" s="120" t="s">
        <v>27</v>
      </c>
      <c r="Z211" s="121" t="s">
        <v>40</v>
      </c>
      <c r="AA211" s="120">
        <v>0.57135152310000004</v>
      </c>
      <c r="AB211" s="120">
        <v>99</v>
      </c>
      <c r="AC211" s="5"/>
      <c r="AD211" s="6"/>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row>
    <row r="212" spans="1:58" x14ac:dyDescent="0.25">
      <c r="A212" s="5" t="str">
        <f t="shared" si="12"/>
        <v>Cost-income ratio201212</v>
      </c>
      <c r="B212" s="116">
        <v>201212</v>
      </c>
      <c r="C212" s="116">
        <v>24</v>
      </c>
      <c r="D212" s="116" t="s">
        <v>27</v>
      </c>
      <c r="E212" s="116">
        <v>0.30753035849999999</v>
      </c>
      <c r="F212" s="116">
        <v>0.52484599870000004</v>
      </c>
      <c r="G212" s="116">
        <v>0.63085841330000003</v>
      </c>
      <c r="H212" s="116">
        <v>0.6931687929</v>
      </c>
      <c r="I212" s="116">
        <v>0.63172547000000001</v>
      </c>
      <c r="J212" s="116">
        <v>0.71625985069999998</v>
      </c>
      <c r="K212" s="116">
        <v>1.1426517700000001</v>
      </c>
      <c r="L212" s="117">
        <v>296179495370</v>
      </c>
      <c r="M212" s="117">
        <v>469014834811</v>
      </c>
      <c r="N212" s="116">
        <v>0.67350737709999997</v>
      </c>
      <c r="O212" s="116">
        <v>0.59824848350000004</v>
      </c>
      <c r="P212" s="116">
        <v>56</v>
      </c>
      <c r="Q212" s="5"/>
      <c r="R212" s="5"/>
      <c r="S212" s="6"/>
      <c r="T212" s="6"/>
      <c r="U212" s="5"/>
      <c r="V212" s="5" t="str">
        <f>CONCATENATE(Y212,AB212)</f>
        <v>Net interest income to total operating income1</v>
      </c>
      <c r="W212" s="120">
        <v>201503</v>
      </c>
      <c r="X212" s="120">
        <v>26</v>
      </c>
      <c r="Y212" s="120" t="s">
        <v>28</v>
      </c>
      <c r="Z212" s="121">
        <v>12</v>
      </c>
      <c r="AA212" s="120">
        <v>1.0868596317000001</v>
      </c>
      <c r="AB212" s="120">
        <v>1</v>
      </c>
      <c r="AC212" s="5"/>
      <c r="AD212" s="6"/>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row>
    <row r="213" spans="1:58" x14ac:dyDescent="0.25">
      <c r="A213" s="5" t="str">
        <f t="shared" si="12"/>
        <v>Cost-income ratio201303</v>
      </c>
      <c r="B213" s="116">
        <v>201303</v>
      </c>
      <c r="C213" s="116">
        <v>24</v>
      </c>
      <c r="D213" s="116" t="s">
        <v>27</v>
      </c>
      <c r="E213" s="116">
        <v>0.25492388719999998</v>
      </c>
      <c r="F213" s="116">
        <v>0.51155100499999995</v>
      </c>
      <c r="G213" s="116">
        <v>0.61222456510000001</v>
      </c>
      <c r="H213" s="116">
        <v>0.62827277950000004</v>
      </c>
      <c r="I213" s="116">
        <v>0.56635307540000002</v>
      </c>
      <c r="J213" s="116">
        <v>0.70904766519999995</v>
      </c>
      <c r="K213" s="116">
        <v>1.2295887644000001</v>
      </c>
      <c r="L213" s="117">
        <v>72263664987</v>
      </c>
      <c r="M213" s="117">
        <v>129240206814</v>
      </c>
      <c r="N213" s="116">
        <v>0.66132613090000003</v>
      </c>
      <c r="O213" s="116">
        <v>0.59183456089999997</v>
      </c>
      <c r="P213" s="116">
        <v>55</v>
      </c>
      <c r="Q213" s="5"/>
      <c r="R213" s="5"/>
      <c r="S213" s="6"/>
      <c r="T213" s="6"/>
      <c r="U213" s="5"/>
      <c r="V213" s="5" t="str">
        <f t="shared" si="11"/>
        <v>Net interest income to total operating income2</v>
      </c>
      <c r="W213" s="120">
        <v>201503</v>
      </c>
      <c r="X213" s="120">
        <v>26</v>
      </c>
      <c r="Y213" s="120" t="s">
        <v>28</v>
      </c>
      <c r="Z213" s="121">
        <v>2</v>
      </c>
      <c r="AA213" s="120">
        <v>0.86082907649999996</v>
      </c>
      <c r="AB213" s="120">
        <v>2</v>
      </c>
      <c r="AC213" s="5"/>
      <c r="AD213" s="6"/>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row>
    <row r="214" spans="1:58" x14ac:dyDescent="0.25">
      <c r="A214" s="5" t="str">
        <f t="shared" si="12"/>
        <v>Cost-income ratio201306</v>
      </c>
      <c r="B214" s="116">
        <v>201306</v>
      </c>
      <c r="C214" s="116">
        <v>24</v>
      </c>
      <c r="D214" s="116" t="s">
        <v>27</v>
      </c>
      <c r="E214" s="116">
        <v>0.29140044640000001</v>
      </c>
      <c r="F214" s="116">
        <v>0.48227346310000002</v>
      </c>
      <c r="G214" s="116">
        <v>0.60783123699999997</v>
      </c>
      <c r="H214" s="116">
        <v>0.60165096979999999</v>
      </c>
      <c r="I214" s="116">
        <v>0.57893406579999995</v>
      </c>
      <c r="J214" s="116">
        <v>0.74569043199999996</v>
      </c>
      <c r="K214" s="116">
        <v>0.8503340466</v>
      </c>
      <c r="L214" s="117">
        <v>142869421529</v>
      </c>
      <c r="M214" s="117">
        <v>246860562760</v>
      </c>
      <c r="N214" s="116">
        <v>0.64292622730000004</v>
      </c>
      <c r="O214" s="116">
        <v>0.60174068260000002</v>
      </c>
      <c r="P214" s="116">
        <v>55</v>
      </c>
      <c r="Q214" s="5"/>
      <c r="R214" s="5"/>
      <c r="S214" s="6"/>
      <c r="T214" s="6"/>
      <c r="U214" s="5"/>
      <c r="V214" s="5" t="str">
        <f t="shared" si="11"/>
        <v>Net interest income to total operating income3</v>
      </c>
      <c r="W214" s="120">
        <v>201503</v>
      </c>
      <c r="X214" s="120">
        <v>26</v>
      </c>
      <c r="Y214" s="120" t="s">
        <v>28</v>
      </c>
      <c r="Z214" s="121" t="s">
        <v>32</v>
      </c>
      <c r="AA214" s="120">
        <v>0.83834711350000002</v>
      </c>
      <c r="AB214" s="120">
        <v>3</v>
      </c>
      <c r="AC214" s="5"/>
      <c r="AD214" s="6"/>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row>
    <row r="215" spans="1:58" x14ac:dyDescent="0.25">
      <c r="A215" s="5" t="str">
        <f t="shared" si="12"/>
        <v>Cost-income ratio201309</v>
      </c>
      <c r="B215" s="116">
        <v>201309</v>
      </c>
      <c r="C215" s="116">
        <v>24</v>
      </c>
      <c r="D215" s="116" t="s">
        <v>27</v>
      </c>
      <c r="E215" s="116">
        <v>0.29617127669999999</v>
      </c>
      <c r="F215" s="116">
        <v>0.51218210350000004</v>
      </c>
      <c r="G215" s="116">
        <v>0.61258332140000005</v>
      </c>
      <c r="H215" s="116">
        <v>0.60232294210000004</v>
      </c>
      <c r="I215" s="116">
        <v>0.59559247829999995</v>
      </c>
      <c r="J215" s="116">
        <v>0.73106634100000001</v>
      </c>
      <c r="K215" s="116">
        <v>0.84984525389999999</v>
      </c>
      <c r="L215" s="117">
        <v>212465189610</v>
      </c>
      <c r="M215" s="117">
        <v>355919926684</v>
      </c>
      <c r="N215" s="116">
        <v>0.64831855810000005</v>
      </c>
      <c r="O215" s="116">
        <v>0.58893937139999997</v>
      </c>
      <c r="P215" s="116">
        <v>55</v>
      </c>
      <c r="Q215" s="5"/>
      <c r="R215" s="5"/>
      <c r="S215" s="6"/>
      <c r="T215" s="6"/>
      <c r="U215" s="5"/>
      <c r="V215" s="5" t="str">
        <f t="shared" si="11"/>
        <v>Net interest income to total operating income4</v>
      </c>
      <c r="W215" s="120">
        <v>201503</v>
      </c>
      <c r="X215" s="120">
        <v>26</v>
      </c>
      <c r="Y215" s="120" t="s">
        <v>28</v>
      </c>
      <c r="Z215" s="121">
        <v>13</v>
      </c>
      <c r="AA215" s="120">
        <v>0.75498436049999995</v>
      </c>
      <c r="AB215" s="120">
        <v>4</v>
      </c>
      <c r="AC215" s="5"/>
      <c r="AD215" s="6"/>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row>
    <row r="216" spans="1:58" x14ac:dyDescent="0.25">
      <c r="A216" s="5" t="str">
        <f t="shared" si="12"/>
        <v>Cost-income ratio201312</v>
      </c>
      <c r="B216" s="116">
        <v>201312</v>
      </c>
      <c r="C216" s="116">
        <v>24</v>
      </c>
      <c r="D216" s="116" t="s">
        <v>27</v>
      </c>
      <c r="E216" s="116">
        <v>0.28850708819999998</v>
      </c>
      <c r="F216" s="116">
        <v>0.52754767290000004</v>
      </c>
      <c r="G216" s="116">
        <v>0.63158503889999995</v>
      </c>
      <c r="H216" s="116">
        <v>0.69116618139999997</v>
      </c>
      <c r="I216" s="116">
        <v>0.63086421449999996</v>
      </c>
      <c r="J216" s="116">
        <v>0.75009421840000001</v>
      </c>
      <c r="K216" s="116">
        <v>0.90986191569999997</v>
      </c>
      <c r="L216" s="117">
        <v>292888758214</v>
      </c>
      <c r="M216" s="117">
        <v>460231363149</v>
      </c>
      <c r="N216" s="116">
        <v>0.67983222799999998</v>
      </c>
      <c r="O216" s="116">
        <v>0.59991954589999996</v>
      </c>
      <c r="P216" s="116">
        <v>55</v>
      </c>
      <c r="Q216" s="5"/>
      <c r="R216" s="5"/>
      <c r="S216" s="6"/>
      <c r="T216" s="6"/>
      <c r="U216" s="5"/>
      <c r="V216" s="5" t="str">
        <f t="shared" si="11"/>
        <v>Net interest income to total operating income5</v>
      </c>
      <c r="W216" s="120">
        <v>201503</v>
      </c>
      <c r="X216" s="120">
        <v>26</v>
      </c>
      <c r="Y216" s="120" t="s">
        <v>28</v>
      </c>
      <c r="Z216" s="121">
        <v>1</v>
      </c>
      <c r="AA216" s="120">
        <v>0.74057530110000003</v>
      </c>
      <c r="AB216" s="120">
        <v>5</v>
      </c>
      <c r="AC216" s="5"/>
      <c r="AD216" s="6"/>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row>
    <row r="217" spans="1:58" x14ac:dyDescent="0.25">
      <c r="A217" s="5" t="str">
        <f t="shared" si="12"/>
        <v>Cost-income ratio201403</v>
      </c>
      <c r="B217" s="116">
        <v>201403</v>
      </c>
      <c r="C217" s="116">
        <v>24</v>
      </c>
      <c r="D217" s="116" t="s">
        <v>27</v>
      </c>
      <c r="E217" s="116">
        <v>0.32484877490000003</v>
      </c>
      <c r="F217" s="116">
        <v>0.47326663829999999</v>
      </c>
      <c r="G217" s="116">
        <v>0.59333777340000005</v>
      </c>
      <c r="H217" s="116">
        <v>0.62578250160000004</v>
      </c>
      <c r="I217" s="116">
        <v>0.58326324409999997</v>
      </c>
      <c r="J217" s="116">
        <v>0.65642694140000002</v>
      </c>
      <c r="K217" s="116">
        <v>0.81564497439999994</v>
      </c>
      <c r="L217" s="117">
        <v>69087824726</v>
      </c>
      <c r="M217" s="117">
        <v>118846461602</v>
      </c>
      <c r="N217" s="116">
        <v>0.65538986249999998</v>
      </c>
      <c r="O217" s="116">
        <v>0.56847122579999998</v>
      </c>
      <c r="P217" s="116">
        <v>55</v>
      </c>
      <c r="Q217" s="5"/>
      <c r="R217" s="5"/>
      <c r="S217" s="6"/>
      <c r="T217" s="6"/>
      <c r="U217" s="5"/>
      <c r="V217" s="5" t="str">
        <f t="shared" si="11"/>
        <v>Net interest income to total operating income6</v>
      </c>
      <c r="W217" s="120">
        <v>201503</v>
      </c>
      <c r="X217" s="120">
        <v>26</v>
      </c>
      <c r="Y217" s="120" t="s">
        <v>28</v>
      </c>
      <c r="Z217" s="121">
        <v>7</v>
      </c>
      <c r="AA217" s="120">
        <v>0.73142512900000001</v>
      </c>
      <c r="AB217" s="120">
        <v>6</v>
      </c>
      <c r="AC217" s="5"/>
      <c r="AD217" s="6"/>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row>
    <row r="218" spans="1:58" x14ac:dyDescent="0.25">
      <c r="A218" s="5" t="str">
        <f t="shared" si="12"/>
        <v>Cost-income ratio201406</v>
      </c>
      <c r="B218" s="116">
        <v>201406</v>
      </c>
      <c r="C218" s="116">
        <v>24</v>
      </c>
      <c r="D218" s="116" t="s">
        <v>27</v>
      </c>
      <c r="E218" s="116">
        <v>0.29733914620000002</v>
      </c>
      <c r="F218" s="116">
        <v>0.4958818056</v>
      </c>
      <c r="G218" s="116">
        <v>0.5915690509</v>
      </c>
      <c r="H218" s="116">
        <v>0.59601735519999999</v>
      </c>
      <c r="I218" s="116">
        <v>0.60272302789999999</v>
      </c>
      <c r="J218" s="116">
        <v>0.67152712709999995</v>
      </c>
      <c r="K218" s="116">
        <v>0.81226489310000005</v>
      </c>
      <c r="L218" s="117">
        <v>138526427169</v>
      </c>
      <c r="M218" s="117">
        <v>230590612314</v>
      </c>
      <c r="N218" s="116">
        <v>0.67025319419999996</v>
      </c>
      <c r="O218" s="116">
        <v>0.56650702470000003</v>
      </c>
      <c r="P218" s="116">
        <v>55</v>
      </c>
      <c r="Q218" s="5"/>
      <c r="R218" s="5"/>
      <c r="S218" s="6"/>
      <c r="T218" s="6"/>
      <c r="U218" s="5"/>
      <c r="V218" s="5" t="str">
        <f t="shared" si="11"/>
        <v>Net interest income to total operating income7</v>
      </c>
      <c r="W218" s="120">
        <v>201503</v>
      </c>
      <c r="X218" s="120">
        <v>26</v>
      </c>
      <c r="Y218" s="120" t="s">
        <v>28</v>
      </c>
      <c r="Z218" s="121">
        <v>3</v>
      </c>
      <c r="AA218" s="120">
        <v>0.71352199670000005</v>
      </c>
      <c r="AB218" s="120">
        <v>7</v>
      </c>
      <c r="AC218" s="5"/>
      <c r="AD218" s="6"/>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row>
    <row r="219" spans="1:58" x14ac:dyDescent="0.25">
      <c r="A219" s="5" t="str">
        <f t="shared" si="12"/>
        <v>Cost-income ratio201409</v>
      </c>
      <c r="B219" s="116">
        <v>201409</v>
      </c>
      <c r="C219" s="116">
        <v>24</v>
      </c>
      <c r="D219" s="116" t="s">
        <v>27</v>
      </c>
      <c r="E219" s="116">
        <v>0.43475473139999998</v>
      </c>
      <c r="F219" s="116">
        <v>0.52575712890000004</v>
      </c>
      <c r="G219" s="116">
        <v>0.57554398340000001</v>
      </c>
      <c r="H219" s="116">
        <v>0.58666022979999999</v>
      </c>
      <c r="I219" s="116">
        <v>0.61712054429999996</v>
      </c>
      <c r="J219" s="116">
        <v>0.65703662829999998</v>
      </c>
      <c r="K219" s="116">
        <v>0.78326596150000005</v>
      </c>
      <c r="L219" s="117">
        <v>226809049236</v>
      </c>
      <c r="M219" s="117">
        <v>365268533884</v>
      </c>
      <c r="N219" s="116">
        <v>0.64248893240000005</v>
      </c>
      <c r="O219" s="116">
        <v>0.55450342760000004</v>
      </c>
      <c r="P219" s="116">
        <v>55</v>
      </c>
      <c r="Q219" s="5"/>
      <c r="R219" s="5"/>
      <c r="S219" s="6"/>
      <c r="T219" s="6"/>
      <c r="U219" s="5"/>
      <c r="V219" s="5" t="str">
        <f t="shared" si="11"/>
        <v>Net interest income to total operating income8</v>
      </c>
      <c r="W219" s="120">
        <v>201503</v>
      </c>
      <c r="X219" s="120">
        <v>26</v>
      </c>
      <c r="Y219" s="120" t="s">
        <v>28</v>
      </c>
      <c r="Z219" s="121">
        <v>11</v>
      </c>
      <c r="AA219" s="120">
        <v>0.67949354129999995</v>
      </c>
      <c r="AB219" s="120">
        <v>8</v>
      </c>
      <c r="AC219" s="5"/>
      <c r="AD219" s="6"/>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row>
    <row r="220" spans="1:58" x14ac:dyDescent="0.25">
      <c r="A220" s="5" t="str">
        <f t="shared" si="12"/>
        <v>Cost-income ratio201412</v>
      </c>
      <c r="B220" s="116">
        <v>201412</v>
      </c>
      <c r="C220" s="116">
        <v>24</v>
      </c>
      <c r="D220" s="116" t="s">
        <v>27</v>
      </c>
      <c r="E220" s="116">
        <v>0.4290613029</v>
      </c>
      <c r="F220" s="116">
        <v>0.51371471489999998</v>
      </c>
      <c r="G220" s="116">
        <v>0.60745659240000005</v>
      </c>
      <c r="H220" s="116">
        <v>0.60850778620000001</v>
      </c>
      <c r="I220" s="116">
        <v>0.63217514630000005</v>
      </c>
      <c r="J220" s="116">
        <v>0.69845342030000002</v>
      </c>
      <c r="K220" s="116">
        <v>0.84615804049999999</v>
      </c>
      <c r="L220" s="117">
        <v>309135518836</v>
      </c>
      <c r="M220" s="117">
        <v>484169810595</v>
      </c>
      <c r="N220" s="116">
        <v>0.65919734159999999</v>
      </c>
      <c r="O220" s="116">
        <v>0.57869018890000001</v>
      </c>
      <c r="P220" s="116">
        <v>55</v>
      </c>
      <c r="Q220" s="5"/>
      <c r="R220" s="5"/>
      <c r="S220" s="6"/>
      <c r="T220" s="6"/>
      <c r="U220" s="5"/>
      <c r="V220" s="5" t="str">
        <f t="shared" si="11"/>
        <v>Net interest income to total operating income9</v>
      </c>
      <c r="W220" s="120">
        <v>201503</v>
      </c>
      <c r="X220" s="120">
        <v>26</v>
      </c>
      <c r="Y220" s="120" t="s">
        <v>28</v>
      </c>
      <c r="Z220" s="121">
        <v>6</v>
      </c>
      <c r="AA220" s="120">
        <v>0.66679576760000003</v>
      </c>
      <c r="AB220" s="120">
        <v>9</v>
      </c>
      <c r="AC220" s="5"/>
      <c r="AD220" s="6"/>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row>
    <row r="221" spans="1:58" x14ac:dyDescent="0.25">
      <c r="A221" s="5" t="str">
        <f t="shared" si="12"/>
        <v>Cost-income ratio201503</v>
      </c>
      <c r="B221" s="116">
        <v>201503</v>
      </c>
      <c r="C221" s="116">
        <v>24</v>
      </c>
      <c r="D221" s="116" t="s">
        <v>27</v>
      </c>
      <c r="E221" s="116">
        <v>0.33640569469999998</v>
      </c>
      <c r="F221" s="116">
        <v>0.4896192486</v>
      </c>
      <c r="G221" s="116">
        <v>0.57135152310000004</v>
      </c>
      <c r="H221" s="116">
        <v>0.59393529199999995</v>
      </c>
      <c r="I221" s="116">
        <v>0.61019106310000004</v>
      </c>
      <c r="J221" s="116">
        <v>0.65579007069999995</v>
      </c>
      <c r="K221" s="116">
        <v>0.92191231360000003</v>
      </c>
      <c r="L221" s="117">
        <v>81926051636</v>
      </c>
      <c r="M221" s="117">
        <v>131184617887</v>
      </c>
      <c r="N221" s="116">
        <v>0.65380104139999995</v>
      </c>
      <c r="O221" s="116">
        <v>0.55820029859999998</v>
      </c>
      <c r="P221" s="116">
        <v>52</v>
      </c>
      <c r="Q221" s="5"/>
      <c r="R221" s="5"/>
      <c r="S221" s="6"/>
      <c r="T221" s="6"/>
      <c r="U221" s="5"/>
      <c r="V221" s="5" t="str">
        <f t="shared" si="11"/>
        <v>Net interest income to total operating income10</v>
      </c>
      <c r="W221" s="120">
        <v>201503</v>
      </c>
      <c r="X221" s="120">
        <v>26</v>
      </c>
      <c r="Y221" s="120" t="s">
        <v>28</v>
      </c>
      <c r="Z221" s="121">
        <v>8</v>
      </c>
      <c r="AA221" s="120">
        <v>0.65076303199999996</v>
      </c>
      <c r="AB221" s="120">
        <v>10</v>
      </c>
      <c r="AC221" s="5"/>
      <c r="AD221" s="6"/>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row>
    <row r="222" spans="1:58" x14ac:dyDescent="0.25">
      <c r="A222" s="5" t="str">
        <f t="shared" si="12"/>
        <v>Net interest income to total operating income200912</v>
      </c>
      <c r="B222" s="116">
        <v>200912</v>
      </c>
      <c r="C222" s="116">
        <v>26</v>
      </c>
      <c r="D222" s="116" t="s">
        <v>28</v>
      </c>
      <c r="E222" s="116">
        <v>0.40609413799999999</v>
      </c>
      <c r="F222" s="116">
        <v>0.52835543399999996</v>
      </c>
      <c r="G222" s="116">
        <v>0.63665627270000003</v>
      </c>
      <c r="H222" s="116">
        <v>0.66861838060000001</v>
      </c>
      <c r="I222" s="116">
        <v>0.57921616279999999</v>
      </c>
      <c r="J222" s="116">
        <v>0.74141813580000004</v>
      </c>
      <c r="K222" s="116">
        <v>0.95137850909999999</v>
      </c>
      <c r="L222" s="117">
        <v>297596755125</v>
      </c>
      <c r="M222" s="117">
        <v>510418498722</v>
      </c>
      <c r="N222" s="116">
        <v>0.55678016180000001</v>
      </c>
      <c r="O222" s="116">
        <v>0.65045464549999998</v>
      </c>
      <c r="P222" s="116">
        <v>49</v>
      </c>
      <c r="Q222" s="5"/>
      <c r="R222" s="5"/>
      <c r="S222" s="6"/>
      <c r="T222" s="6"/>
      <c r="U222" s="5"/>
      <c r="V222" s="5" t="str">
        <f t="shared" si="11"/>
        <v>Net interest income to total operating income11</v>
      </c>
      <c r="W222" s="120">
        <v>201503</v>
      </c>
      <c r="X222" s="120">
        <v>26</v>
      </c>
      <c r="Y222" s="120" t="s">
        <v>28</v>
      </c>
      <c r="Z222" s="121" t="s">
        <v>38</v>
      </c>
      <c r="AA222" s="120">
        <v>0.64928037000000005</v>
      </c>
      <c r="AB222" s="120">
        <v>11</v>
      </c>
      <c r="AC222" s="5"/>
      <c r="AD222" s="6"/>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row>
    <row r="223" spans="1:58" x14ac:dyDescent="0.25">
      <c r="A223" s="5" t="str">
        <f t="shared" si="12"/>
        <v>Net interest income to total operating income201003</v>
      </c>
      <c r="B223" s="116">
        <v>201003</v>
      </c>
      <c r="C223" s="116">
        <v>26</v>
      </c>
      <c r="D223" s="116" t="s">
        <v>28</v>
      </c>
      <c r="E223" s="116">
        <v>0.42756791240000003</v>
      </c>
      <c r="F223" s="116">
        <v>0.53154137180000005</v>
      </c>
      <c r="G223" s="116">
        <v>0.61941634349999997</v>
      </c>
      <c r="H223" s="116">
        <v>0.72442651520000001</v>
      </c>
      <c r="I223" s="116">
        <v>0.56188719470000004</v>
      </c>
      <c r="J223" s="116">
        <v>0.72166504379999996</v>
      </c>
      <c r="K223" s="116">
        <v>0.99993836869999997</v>
      </c>
      <c r="L223" s="117">
        <v>75924129951</v>
      </c>
      <c r="M223" s="117">
        <v>134839913115</v>
      </c>
      <c r="N223" s="116">
        <v>0.51970396809999997</v>
      </c>
      <c r="O223" s="116">
        <v>0.65448161949999994</v>
      </c>
      <c r="P223" s="116">
        <v>49</v>
      </c>
      <c r="Q223" s="5"/>
      <c r="R223" s="5"/>
      <c r="S223" s="6"/>
      <c r="T223" s="6"/>
      <c r="U223" s="5"/>
      <c r="V223" s="5" t="str">
        <f t="shared" si="11"/>
        <v>Net interest income to total operating income12</v>
      </c>
      <c r="W223" s="120">
        <v>201503</v>
      </c>
      <c r="X223" s="120">
        <v>26</v>
      </c>
      <c r="Y223" s="120" t="s">
        <v>28</v>
      </c>
      <c r="Z223" s="121">
        <v>5</v>
      </c>
      <c r="AA223" s="120">
        <v>0.61652274920000005</v>
      </c>
      <c r="AB223" s="120">
        <v>12</v>
      </c>
      <c r="AC223" s="5"/>
      <c r="AD223" s="6"/>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row>
    <row r="224" spans="1:58" x14ac:dyDescent="0.25">
      <c r="A224" s="5" t="str">
        <f t="shared" si="12"/>
        <v>Net interest income to total operating income201006</v>
      </c>
      <c r="B224" s="116">
        <v>201006</v>
      </c>
      <c r="C224" s="116">
        <v>26</v>
      </c>
      <c r="D224" s="116" t="s">
        <v>28</v>
      </c>
      <c r="E224" s="116">
        <v>0.44699968340000001</v>
      </c>
      <c r="F224" s="116">
        <v>0.52251924869999999</v>
      </c>
      <c r="G224" s="116">
        <v>0.6160993817</v>
      </c>
      <c r="H224" s="116">
        <v>0.73291205660000003</v>
      </c>
      <c r="I224" s="116">
        <v>0.58568995349999997</v>
      </c>
      <c r="J224" s="116">
        <v>0.72230142880000003</v>
      </c>
      <c r="K224" s="116">
        <v>0.96740637380000005</v>
      </c>
      <c r="L224" s="117">
        <v>156217697906</v>
      </c>
      <c r="M224" s="117">
        <v>264755760736</v>
      </c>
      <c r="N224" s="116">
        <v>0.52703031020000002</v>
      </c>
      <c r="O224" s="116">
        <v>0.67005759099999995</v>
      </c>
      <c r="P224" s="116">
        <v>49</v>
      </c>
      <c r="Q224" s="5"/>
      <c r="R224" s="5"/>
      <c r="S224" s="6"/>
      <c r="T224" s="6"/>
      <c r="U224" s="5"/>
      <c r="V224" s="5" t="str">
        <f t="shared" si="11"/>
        <v>Net interest income to total operating income13</v>
      </c>
      <c r="W224" s="120">
        <v>201503</v>
      </c>
      <c r="X224" s="120">
        <v>26</v>
      </c>
      <c r="Y224" s="120" t="s">
        <v>28</v>
      </c>
      <c r="Z224" s="121">
        <v>10</v>
      </c>
      <c r="AA224" s="120">
        <v>0.59542777359999999</v>
      </c>
      <c r="AB224" s="120">
        <v>13</v>
      </c>
      <c r="AC224" s="5"/>
      <c r="AD224" s="6"/>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row>
    <row r="225" spans="1:58" x14ac:dyDescent="0.25">
      <c r="A225" s="5" t="str">
        <f t="shared" si="12"/>
        <v>Net interest income to total operating income201009</v>
      </c>
      <c r="B225" s="116">
        <v>201009</v>
      </c>
      <c r="C225" s="116">
        <v>26</v>
      </c>
      <c r="D225" s="116" t="s">
        <v>28</v>
      </c>
      <c r="E225" s="116">
        <v>0.42844998740000001</v>
      </c>
      <c r="F225" s="116">
        <v>0.53154137180000005</v>
      </c>
      <c r="G225" s="116">
        <v>0.62832799880000001</v>
      </c>
      <c r="H225" s="116">
        <v>0.73845692350000003</v>
      </c>
      <c r="I225" s="116">
        <v>0.58346339749999998</v>
      </c>
      <c r="J225" s="116">
        <v>0.74167720159999995</v>
      </c>
      <c r="K225" s="116">
        <v>0.9863997525</v>
      </c>
      <c r="L225" s="117">
        <v>228512704781</v>
      </c>
      <c r="M225" s="117">
        <v>389533733458</v>
      </c>
      <c r="N225" s="116">
        <v>0.52033124090000005</v>
      </c>
      <c r="O225" s="116">
        <v>0.67571724990000004</v>
      </c>
      <c r="P225" s="116">
        <v>50</v>
      </c>
      <c r="Q225" s="5"/>
      <c r="R225" s="5"/>
      <c r="S225" s="6"/>
      <c r="T225" s="6"/>
      <c r="U225" s="5"/>
      <c r="V225" s="5" t="str">
        <f t="shared" si="11"/>
        <v>Net interest income to total operating income14</v>
      </c>
      <c r="W225" s="120">
        <v>201503</v>
      </c>
      <c r="X225" s="120">
        <v>26</v>
      </c>
      <c r="Y225" s="120" t="s">
        <v>28</v>
      </c>
      <c r="Z225" s="121" t="s">
        <v>34</v>
      </c>
      <c r="AA225" s="120">
        <v>0.58699480130000004</v>
      </c>
      <c r="AB225" s="120">
        <v>14</v>
      </c>
      <c r="AC225" s="5"/>
      <c r="AD225" s="6"/>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row>
    <row r="226" spans="1:58" x14ac:dyDescent="0.25">
      <c r="A226" s="5" t="str">
        <f t="shared" si="12"/>
        <v>Net interest income to total operating income201012</v>
      </c>
      <c r="B226" s="116">
        <v>201012</v>
      </c>
      <c r="C226" s="116">
        <v>26</v>
      </c>
      <c r="D226" s="116" t="s">
        <v>28</v>
      </c>
      <c r="E226" s="116">
        <v>0.42890976609999998</v>
      </c>
      <c r="F226" s="116">
        <v>0.5190413452</v>
      </c>
      <c r="G226" s="116">
        <v>0.62490796199999998</v>
      </c>
      <c r="H226" s="116">
        <v>0.72996875350000001</v>
      </c>
      <c r="I226" s="116">
        <v>0.58025719929999997</v>
      </c>
      <c r="J226" s="116">
        <v>0.73579646620000005</v>
      </c>
      <c r="K226" s="116">
        <v>0.93931956900000002</v>
      </c>
      <c r="L226" s="117">
        <v>305115887842</v>
      </c>
      <c r="M226" s="117">
        <v>523190728826</v>
      </c>
      <c r="N226" s="116">
        <v>0.52721851659999996</v>
      </c>
      <c r="O226" s="116">
        <v>0.67877900530000002</v>
      </c>
      <c r="P226" s="116">
        <v>50</v>
      </c>
      <c r="Q226" s="5"/>
      <c r="R226" s="5"/>
      <c r="S226" s="6"/>
      <c r="T226" s="6"/>
      <c r="U226" s="5"/>
      <c r="V226" s="5" t="str">
        <f t="shared" si="11"/>
        <v>Net interest income to total operating income15</v>
      </c>
      <c r="W226" s="120">
        <v>201503</v>
      </c>
      <c r="X226" s="120">
        <v>26</v>
      </c>
      <c r="Y226" s="120" t="s">
        <v>28</v>
      </c>
      <c r="Z226" s="121" t="s">
        <v>17</v>
      </c>
      <c r="AA226" s="120">
        <v>0.57799522550000004</v>
      </c>
      <c r="AB226" s="120">
        <v>15</v>
      </c>
      <c r="AC226" s="5"/>
      <c r="AD226" s="6"/>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row>
    <row r="227" spans="1:58" x14ac:dyDescent="0.25">
      <c r="A227" s="5" t="str">
        <f t="shared" si="12"/>
        <v>Net interest income to total operating income201103</v>
      </c>
      <c r="B227" s="116">
        <v>201103</v>
      </c>
      <c r="C227" s="116">
        <v>26</v>
      </c>
      <c r="D227" s="116" t="s">
        <v>28</v>
      </c>
      <c r="E227" s="116">
        <v>0.37194375330000001</v>
      </c>
      <c r="F227" s="116">
        <v>0.49044803529999997</v>
      </c>
      <c r="G227" s="116">
        <v>0.58814938809999995</v>
      </c>
      <c r="H227" s="116">
        <v>0.6403684624</v>
      </c>
      <c r="I227" s="116">
        <v>0.57235832259999997</v>
      </c>
      <c r="J227" s="116">
        <v>0.78625331330000003</v>
      </c>
      <c r="K227" s="116">
        <v>0.9471638497</v>
      </c>
      <c r="L227" s="117">
        <v>75651117199</v>
      </c>
      <c r="M227" s="117">
        <v>131091072902</v>
      </c>
      <c r="N227" s="116">
        <v>0.51870273310000004</v>
      </c>
      <c r="O227" s="116">
        <v>0.6394125209</v>
      </c>
      <c r="P227" s="116">
        <v>51</v>
      </c>
      <c r="Q227" s="5"/>
      <c r="R227" s="5"/>
      <c r="S227" s="6"/>
      <c r="T227" s="6"/>
      <c r="U227" s="5"/>
      <c r="V227" s="5" t="str">
        <f t="shared" si="11"/>
        <v>Net interest income to total operating income16</v>
      </c>
      <c r="W227" s="120">
        <v>201503</v>
      </c>
      <c r="X227" s="120">
        <v>26</v>
      </c>
      <c r="Y227" s="120" t="s">
        <v>28</v>
      </c>
      <c r="Z227" s="121" t="s">
        <v>23</v>
      </c>
      <c r="AA227" s="120">
        <v>0.57747877670000003</v>
      </c>
      <c r="AB227" s="120">
        <v>16</v>
      </c>
      <c r="AC227" s="5"/>
      <c r="AD227" s="6"/>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row>
    <row r="228" spans="1:58" x14ac:dyDescent="0.25">
      <c r="A228" s="5" t="str">
        <f t="shared" si="12"/>
        <v>Net interest income to total operating income201106</v>
      </c>
      <c r="B228" s="116">
        <v>201106</v>
      </c>
      <c r="C228" s="116">
        <v>26</v>
      </c>
      <c r="D228" s="116" t="s">
        <v>28</v>
      </c>
      <c r="E228" s="116">
        <v>0.40556526970000001</v>
      </c>
      <c r="F228" s="116">
        <v>0.50426736539999995</v>
      </c>
      <c r="G228" s="116">
        <v>0.62802030149999999</v>
      </c>
      <c r="H228" s="116">
        <v>0.63579497230000004</v>
      </c>
      <c r="I228" s="116">
        <v>0.57382600480000001</v>
      </c>
      <c r="J228" s="116">
        <v>0.75379321460000004</v>
      </c>
      <c r="K228" s="116">
        <v>0.91271019149999999</v>
      </c>
      <c r="L228" s="117">
        <v>151272487850</v>
      </c>
      <c r="M228" s="117">
        <v>262024968553</v>
      </c>
      <c r="N228" s="116">
        <v>0.50840678009999996</v>
      </c>
      <c r="O228" s="116">
        <v>0.65305414959999997</v>
      </c>
      <c r="P228" s="116">
        <v>56</v>
      </c>
      <c r="Q228" s="5"/>
      <c r="R228" s="5"/>
      <c r="S228" s="6"/>
      <c r="T228" s="6"/>
      <c r="U228" s="5"/>
      <c r="V228" s="5" t="str">
        <f t="shared" si="11"/>
        <v>Net interest income to total operating income17</v>
      </c>
      <c r="W228" s="120">
        <v>201503</v>
      </c>
      <c r="X228" s="120">
        <v>26</v>
      </c>
      <c r="Y228" s="120" t="s">
        <v>28</v>
      </c>
      <c r="Z228" s="121">
        <v>4</v>
      </c>
      <c r="AA228" s="120">
        <v>0.4938417578</v>
      </c>
      <c r="AB228" s="120">
        <v>17</v>
      </c>
      <c r="AC228" s="5"/>
      <c r="AD228" s="6"/>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row>
    <row r="229" spans="1:58" x14ac:dyDescent="0.25">
      <c r="A229" s="5" t="str">
        <f t="shared" si="12"/>
        <v>Net interest income to total operating income201109</v>
      </c>
      <c r="B229" s="116">
        <v>201109</v>
      </c>
      <c r="C229" s="116">
        <v>26</v>
      </c>
      <c r="D229" s="116" t="s">
        <v>28</v>
      </c>
      <c r="E229" s="116">
        <v>0.38901264600000002</v>
      </c>
      <c r="F229" s="116">
        <v>0.52486304800000005</v>
      </c>
      <c r="G229" s="116">
        <v>0.63633859979999996</v>
      </c>
      <c r="H229" s="116">
        <v>0.9013895153</v>
      </c>
      <c r="I229" s="116">
        <v>0.60342099959999995</v>
      </c>
      <c r="J229" s="116">
        <v>0.75200349379999998</v>
      </c>
      <c r="K229" s="116">
        <v>1.2293316832000001</v>
      </c>
      <c r="L229" s="117">
        <v>230932748739</v>
      </c>
      <c r="M229" s="117">
        <v>377651537577</v>
      </c>
      <c r="N229" s="116">
        <v>0.54821211609999998</v>
      </c>
      <c r="O229" s="116">
        <v>0.67970480430000002</v>
      </c>
      <c r="P229" s="116">
        <v>56</v>
      </c>
      <c r="Q229" s="5"/>
      <c r="R229" s="5"/>
      <c r="S229" s="6"/>
      <c r="T229" s="6"/>
      <c r="U229" s="5"/>
      <c r="V229" s="5" t="str">
        <f t="shared" si="11"/>
        <v>Net interest income to total operating income18</v>
      </c>
      <c r="W229" s="120">
        <v>201503</v>
      </c>
      <c r="X229" s="120">
        <v>26</v>
      </c>
      <c r="Y229" s="120" t="s">
        <v>28</v>
      </c>
      <c r="Z229" s="121">
        <v>9</v>
      </c>
      <c r="AA229" s="120">
        <v>0.47977500610000001</v>
      </c>
      <c r="AB229" s="120">
        <v>18</v>
      </c>
      <c r="AC229" s="5"/>
      <c r="AD229" s="6"/>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row>
    <row r="230" spans="1:58" x14ac:dyDescent="0.25">
      <c r="A230" s="5" t="str">
        <f t="shared" si="12"/>
        <v>Net interest income to total operating income201112</v>
      </c>
      <c r="B230" s="116">
        <v>201112</v>
      </c>
      <c r="C230" s="116">
        <v>26</v>
      </c>
      <c r="D230" s="116" t="s">
        <v>28</v>
      </c>
      <c r="E230" s="116">
        <v>0.37912752240000003</v>
      </c>
      <c r="F230" s="116">
        <v>0.54202676940000005</v>
      </c>
      <c r="G230" s="116">
        <v>0.64036063860000003</v>
      </c>
      <c r="H230" s="116">
        <v>0.67856488309999996</v>
      </c>
      <c r="I230" s="116">
        <v>0.61053885919999995</v>
      </c>
      <c r="J230" s="116">
        <v>0.76573654420000004</v>
      </c>
      <c r="K230" s="116">
        <v>1.0293796349</v>
      </c>
      <c r="L230" s="117">
        <v>311935188882</v>
      </c>
      <c r="M230" s="117">
        <v>505007007759</v>
      </c>
      <c r="N230" s="116">
        <v>0.55947647420000002</v>
      </c>
      <c r="O230" s="116">
        <v>0.67790755650000001</v>
      </c>
      <c r="P230" s="116">
        <v>56</v>
      </c>
      <c r="Q230" s="5"/>
      <c r="R230" s="5"/>
      <c r="S230" s="6"/>
      <c r="T230" s="6"/>
      <c r="U230" s="5"/>
      <c r="V230" s="5" t="str">
        <f t="shared" si="11"/>
        <v>Net interest income to total operating income19</v>
      </c>
      <c r="W230" s="120">
        <v>201503</v>
      </c>
      <c r="X230" s="120">
        <v>26</v>
      </c>
      <c r="Y230" s="120" t="s">
        <v>28</v>
      </c>
      <c r="Z230" s="121" t="s">
        <v>25</v>
      </c>
      <c r="AA230" s="120">
        <v>0.43103367419999999</v>
      </c>
      <c r="AB230" s="120">
        <v>19</v>
      </c>
      <c r="AC230" s="5"/>
      <c r="AD230" s="6"/>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row>
    <row r="231" spans="1:58" x14ac:dyDescent="0.25">
      <c r="A231" s="5" t="str">
        <f t="shared" si="12"/>
        <v>Net interest income to total operating income201203</v>
      </c>
      <c r="B231" s="116">
        <v>201203</v>
      </c>
      <c r="C231" s="116">
        <v>26</v>
      </c>
      <c r="D231" s="116" t="s">
        <v>28</v>
      </c>
      <c r="E231" s="116">
        <v>0.41611325059999998</v>
      </c>
      <c r="F231" s="116">
        <v>0.51734175049999997</v>
      </c>
      <c r="G231" s="116">
        <v>0.62154208550000001</v>
      </c>
      <c r="H231" s="116">
        <v>0.71845576710000003</v>
      </c>
      <c r="I231" s="116">
        <v>0.6120108702</v>
      </c>
      <c r="J231" s="116">
        <v>0.74202670370000001</v>
      </c>
      <c r="K231" s="116">
        <v>1.0864971261</v>
      </c>
      <c r="L231" s="117">
        <v>75189485171</v>
      </c>
      <c r="M231" s="117">
        <v>121836867888</v>
      </c>
      <c r="N231" s="116">
        <v>0.58307670970000003</v>
      </c>
      <c r="O231" s="116">
        <v>0.66086827130000003</v>
      </c>
      <c r="P231" s="116">
        <v>56</v>
      </c>
      <c r="Q231" s="5"/>
      <c r="R231" s="5"/>
      <c r="S231" s="6"/>
      <c r="T231" s="6"/>
      <c r="U231" s="5"/>
      <c r="V231" s="5" t="str">
        <f t="shared" si="11"/>
        <v>Net interest income to total operating income20</v>
      </c>
      <c r="W231" s="120">
        <v>201503</v>
      </c>
      <c r="X231" s="120">
        <v>26</v>
      </c>
      <c r="Y231" s="120" t="s">
        <v>28</v>
      </c>
      <c r="Z231" s="121" t="s">
        <v>29</v>
      </c>
      <c r="AA231" s="120">
        <v>0.42767514629999998</v>
      </c>
      <c r="AB231" s="120">
        <v>20</v>
      </c>
      <c r="AC231" s="5"/>
      <c r="AD231" s="6"/>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row>
    <row r="232" spans="1:58" x14ac:dyDescent="0.25">
      <c r="A232" s="5" t="str">
        <f t="shared" si="12"/>
        <v>Net interest income to total operating income201206</v>
      </c>
      <c r="B232" s="116">
        <v>201206</v>
      </c>
      <c r="C232" s="116">
        <v>26</v>
      </c>
      <c r="D232" s="116" t="s">
        <v>28</v>
      </c>
      <c r="E232" s="116">
        <v>0.3958540599</v>
      </c>
      <c r="F232" s="116">
        <v>0.51795841949999999</v>
      </c>
      <c r="G232" s="116">
        <v>0.62851069959999994</v>
      </c>
      <c r="H232" s="116">
        <v>0.69726489439999995</v>
      </c>
      <c r="I232" s="116">
        <v>0.60903455470000001</v>
      </c>
      <c r="J232" s="116">
        <v>0.78936636589999998</v>
      </c>
      <c r="K232" s="116">
        <v>1.093781632</v>
      </c>
      <c r="L232" s="117">
        <v>144579061897</v>
      </c>
      <c r="M232" s="117">
        <v>234868779355</v>
      </c>
      <c r="N232" s="116">
        <v>0.54908237049999997</v>
      </c>
      <c r="O232" s="116">
        <v>0.65718706360000001</v>
      </c>
      <c r="P232" s="116">
        <v>56</v>
      </c>
      <c r="Q232" s="5"/>
      <c r="R232" s="5"/>
      <c r="S232" s="6"/>
      <c r="T232" s="6"/>
      <c r="U232" s="5"/>
      <c r="V232" s="5" t="str">
        <f t="shared" si="11"/>
        <v>Net interest income to total operating income99</v>
      </c>
      <c r="W232" s="120">
        <v>201503</v>
      </c>
      <c r="X232" s="120">
        <v>26</v>
      </c>
      <c r="Y232" s="120" t="s">
        <v>28</v>
      </c>
      <c r="Z232" s="121" t="s">
        <v>40</v>
      </c>
      <c r="AA232" s="120">
        <v>0.64022378160000004</v>
      </c>
      <c r="AB232" s="120">
        <v>99</v>
      </c>
      <c r="AC232" s="5"/>
      <c r="AD232" s="6"/>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row>
    <row r="233" spans="1:58" x14ac:dyDescent="0.25">
      <c r="A233" s="5" t="str">
        <f t="shared" si="12"/>
        <v>Net interest income to total operating income201209</v>
      </c>
      <c r="B233" s="116">
        <v>201209</v>
      </c>
      <c r="C233" s="116">
        <v>26</v>
      </c>
      <c r="D233" s="116" t="s">
        <v>28</v>
      </c>
      <c r="E233" s="116">
        <v>0.37010627359999998</v>
      </c>
      <c r="F233" s="116">
        <v>0.52452036219999998</v>
      </c>
      <c r="G233" s="116">
        <v>0.65142724389999995</v>
      </c>
      <c r="H233" s="116">
        <v>0.67962184250000002</v>
      </c>
      <c r="I233" s="116">
        <v>0.61734030719999999</v>
      </c>
      <c r="J233" s="116">
        <v>0.79011186170000003</v>
      </c>
      <c r="K233" s="116">
        <v>1.15113201</v>
      </c>
      <c r="L233" s="117">
        <v>211892600295</v>
      </c>
      <c r="M233" s="117">
        <v>337767605786</v>
      </c>
      <c r="N233" s="116">
        <v>0.54868167629999998</v>
      </c>
      <c r="O233" s="116">
        <v>0.68468291049999996</v>
      </c>
      <c r="P233" s="116">
        <v>56</v>
      </c>
      <c r="Q233" s="5"/>
      <c r="R233" s="5"/>
      <c r="S233" s="6"/>
      <c r="T233" s="6"/>
      <c r="U233" s="5"/>
      <c r="V233" s="5" t="str">
        <f t="shared" si="11"/>
        <v>Net fee and commission income to total operating income1</v>
      </c>
      <c r="W233" s="120">
        <v>201503</v>
      </c>
      <c r="X233" s="120">
        <v>27</v>
      </c>
      <c r="Y233" s="120" t="s">
        <v>30</v>
      </c>
      <c r="Z233" s="121">
        <v>12</v>
      </c>
      <c r="AA233" s="120">
        <v>0.38045083819999997</v>
      </c>
      <c r="AB233" s="120">
        <v>1</v>
      </c>
      <c r="AC233" s="5"/>
      <c r="AD233" s="6"/>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row>
    <row r="234" spans="1:58" x14ac:dyDescent="0.25">
      <c r="A234" s="5" t="str">
        <f t="shared" si="12"/>
        <v>Net interest income to total operating income201212</v>
      </c>
      <c r="B234" s="116">
        <v>201212</v>
      </c>
      <c r="C234" s="116">
        <v>26</v>
      </c>
      <c r="D234" s="116" t="s">
        <v>28</v>
      </c>
      <c r="E234" s="116">
        <v>0.43296217920000002</v>
      </c>
      <c r="F234" s="116">
        <v>0.52582177770000005</v>
      </c>
      <c r="G234" s="116">
        <v>0.66938797350000001</v>
      </c>
      <c r="H234" s="116">
        <v>0.68771342179999995</v>
      </c>
      <c r="I234" s="116">
        <v>0.61589976430000004</v>
      </c>
      <c r="J234" s="116">
        <v>0.76666863819999997</v>
      </c>
      <c r="K234" s="116">
        <v>1.1292801539999999</v>
      </c>
      <c r="L234" s="117">
        <v>290298414377</v>
      </c>
      <c r="M234" s="117">
        <v>469014834811</v>
      </c>
      <c r="N234" s="116">
        <v>0.57358011730000003</v>
      </c>
      <c r="O234" s="116">
        <v>0.67781243970000005</v>
      </c>
      <c r="P234" s="116">
        <v>56</v>
      </c>
      <c r="Q234" s="5"/>
      <c r="R234" s="5"/>
      <c r="S234" s="6"/>
      <c r="T234" s="6"/>
      <c r="U234" s="5"/>
      <c r="V234" s="5" t="str">
        <f t="shared" si="11"/>
        <v>Net fee and commission income to total operating income2</v>
      </c>
      <c r="W234" s="120">
        <v>201503</v>
      </c>
      <c r="X234" s="120">
        <v>27</v>
      </c>
      <c r="Y234" s="120" t="s">
        <v>30</v>
      </c>
      <c r="Z234" s="121" t="s">
        <v>29</v>
      </c>
      <c r="AA234" s="120">
        <v>0.37737975260000001</v>
      </c>
      <c r="AB234" s="120">
        <v>2</v>
      </c>
      <c r="AC234" s="5"/>
      <c r="AD234" s="6"/>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row>
    <row r="235" spans="1:58" x14ac:dyDescent="0.25">
      <c r="A235" s="5" t="str">
        <f t="shared" si="12"/>
        <v>Net interest income to total operating income201303</v>
      </c>
      <c r="B235" s="116">
        <v>201303</v>
      </c>
      <c r="C235" s="116">
        <v>26</v>
      </c>
      <c r="D235" s="116" t="s">
        <v>28</v>
      </c>
      <c r="E235" s="116">
        <v>0.35834864620000001</v>
      </c>
      <c r="F235" s="116">
        <v>0.47848916139999997</v>
      </c>
      <c r="G235" s="116">
        <v>0.60049328459999995</v>
      </c>
      <c r="H235" s="116">
        <v>0.60882779269999998</v>
      </c>
      <c r="I235" s="116">
        <v>0.55520849819999996</v>
      </c>
      <c r="J235" s="116">
        <v>0.75576497139999999</v>
      </c>
      <c r="K235" s="116">
        <v>0.88714167070000005</v>
      </c>
      <c r="L235" s="117">
        <v>71160617847</v>
      </c>
      <c r="M235" s="117">
        <v>129240206814</v>
      </c>
      <c r="N235" s="116">
        <v>0.51954084690000002</v>
      </c>
      <c r="O235" s="116">
        <v>0.66274012829999995</v>
      </c>
      <c r="P235" s="116">
        <v>55</v>
      </c>
      <c r="Q235" s="5"/>
      <c r="R235" s="5"/>
      <c r="S235" s="6"/>
      <c r="T235" s="6"/>
      <c r="U235" s="5"/>
      <c r="V235" s="5" t="str">
        <f t="shared" si="11"/>
        <v>Net fee and commission income to total operating income3</v>
      </c>
      <c r="W235" s="120">
        <v>201503</v>
      </c>
      <c r="X235" s="120">
        <v>27</v>
      </c>
      <c r="Y235" s="120" t="s">
        <v>30</v>
      </c>
      <c r="Z235" s="121">
        <v>4</v>
      </c>
      <c r="AA235" s="120">
        <v>0.32153288390000001</v>
      </c>
      <c r="AB235" s="120">
        <v>3</v>
      </c>
      <c r="AC235" s="5"/>
      <c r="AD235" s="6"/>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row>
    <row r="236" spans="1:58" x14ac:dyDescent="0.25">
      <c r="A236" s="5" t="str">
        <f t="shared" si="12"/>
        <v>Net interest income to total operating income201306</v>
      </c>
      <c r="B236" s="116">
        <v>201306</v>
      </c>
      <c r="C236" s="116">
        <v>26</v>
      </c>
      <c r="D236" s="116" t="s">
        <v>28</v>
      </c>
      <c r="E236" s="116">
        <v>0.36787963470000001</v>
      </c>
      <c r="F236" s="116">
        <v>0.47354718740000001</v>
      </c>
      <c r="G236" s="116">
        <v>0.60469404680000005</v>
      </c>
      <c r="H236" s="116">
        <v>0.59807630960000002</v>
      </c>
      <c r="I236" s="116">
        <v>0.55052012640000003</v>
      </c>
      <c r="J236" s="116">
        <v>0.72673606800000001</v>
      </c>
      <c r="K236" s="116">
        <v>0.86498569869999997</v>
      </c>
      <c r="L236" s="117">
        <v>135406462684</v>
      </c>
      <c r="M236" s="117">
        <v>246860562760</v>
      </c>
      <c r="N236" s="116">
        <v>0.51245989479999998</v>
      </c>
      <c r="O236" s="116">
        <v>0.61916397369999998</v>
      </c>
      <c r="P236" s="116">
        <v>55</v>
      </c>
      <c r="Q236" s="5"/>
      <c r="R236" s="5"/>
      <c r="S236" s="6"/>
      <c r="T236" s="6"/>
      <c r="U236" s="5"/>
      <c r="V236" s="5" t="str">
        <f t="shared" si="11"/>
        <v>Net fee and commission income to total operating income4</v>
      </c>
      <c r="W236" s="120">
        <v>201503</v>
      </c>
      <c r="X236" s="120">
        <v>27</v>
      </c>
      <c r="Y236" s="120" t="s">
        <v>30</v>
      </c>
      <c r="Z236" s="121">
        <v>11</v>
      </c>
      <c r="AA236" s="120">
        <v>0.3001302871</v>
      </c>
      <c r="AB236" s="120">
        <v>4</v>
      </c>
      <c r="AC236" s="5"/>
      <c r="AD236" s="6"/>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row>
    <row r="237" spans="1:58" x14ac:dyDescent="0.25">
      <c r="A237" s="5" t="str">
        <f t="shared" si="12"/>
        <v>Net interest income to total operating income201309</v>
      </c>
      <c r="B237" s="116">
        <v>201309</v>
      </c>
      <c r="C237" s="116">
        <v>26</v>
      </c>
      <c r="D237" s="116" t="s">
        <v>28</v>
      </c>
      <c r="E237" s="116">
        <v>0.41882383410000001</v>
      </c>
      <c r="F237" s="116">
        <v>0.50142324230000002</v>
      </c>
      <c r="G237" s="116">
        <v>0.59117169530000002</v>
      </c>
      <c r="H237" s="116">
        <v>0.61235250640000005</v>
      </c>
      <c r="I237" s="116">
        <v>0.57325726560000001</v>
      </c>
      <c r="J237" s="116">
        <v>0.71142547349999996</v>
      </c>
      <c r="K237" s="116">
        <v>0.87799450759999997</v>
      </c>
      <c r="L237" s="117">
        <v>203316470819</v>
      </c>
      <c r="M237" s="117">
        <v>355919926684</v>
      </c>
      <c r="N237" s="116">
        <v>0.53660635140000001</v>
      </c>
      <c r="O237" s="116">
        <v>0.62002450190000002</v>
      </c>
      <c r="P237" s="116">
        <v>55</v>
      </c>
      <c r="Q237" s="5"/>
      <c r="R237" s="5"/>
      <c r="S237" s="6"/>
      <c r="T237" s="6"/>
      <c r="U237" s="5"/>
      <c r="V237" s="5" t="str">
        <f t="shared" si="11"/>
        <v>Net fee and commission income to total operating income5</v>
      </c>
      <c r="W237" s="120">
        <v>201503</v>
      </c>
      <c r="X237" s="120">
        <v>27</v>
      </c>
      <c r="Y237" s="120" t="s">
        <v>30</v>
      </c>
      <c r="Z237" s="121">
        <v>3</v>
      </c>
      <c r="AA237" s="120">
        <v>0.27852191279999999</v>
      </c>
      <c r="AB237" s="120">
        <v>5</v>
      </c>
      <c r="AC237" s="5"/>
      <c r="AD237" s="6"/>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row>
    <row r="238" spans="1:58" x14ac:dyDescent="0.25">
      <c r="A238" s="5" t="str">
        <f t="shared" si="12"/>
        <v>Net interest income to total operating income201312</v>
      </c>
      <c r="B238" s="116">
        <v>201312</v>
      </c>
      <c r="C238" s="116">
        <v>26</v>
      </c>
      <c r="D238" s="116" t="s">
        <v>28</v>
      </c>
      <c r="E238" s="116">
        <v>0.41514666150000001</v>
      </c>
      <c r="F238" s="116">
        <v>0.51139762430000002</v>
      </c>
      <c r="G238" s="116">
        <v>0.60225135949999997</v>
      </c>
      <c r="H238" s="116">
        <v>0.67418319930000004</v>
      </c>
      <c r="I238" s="116">
        <v>0.59076956749999998</v>
      </c>
      <c r="J238" s="116">
        <v>0.76733416720000003</v>
      </c>
      <c r="K238" s="116">
        <v>0.88352082899999995</v>
      </c>
      <c r="L238" s="117">
        <v>271596375668</v>
      </c>
      <c r="M238" s="117">
        <v>460231363149</v>
      </c>
      <c r="N238" s="116">
        <v>0.55612949950000001</v>
      </c>
      <c r="O238" s="116">
        <v>0.61369435890000001</v>
      </c>
      <c r="P238" s="116">
        <v>55</v>
      </c>
      <c r="Q238" s="5"/>
      <c r="R238" s="5"/>
      <c r="S238" s="6"/>
      <c r="T238" s="6"/>
      <c r="U238" s="5"/>
      <c r="V238" s="5" t="str">
        <f t="shared" si="11"/>
        <v>Net fee and commission income to total operating income6</v>
      </c>
      <c r="W238" s="120">
        <v>201503</v>
      </c>
      <c r="X238" s="120">
        <v>27</v>
      </c>
      <c r="Y238" s="120" t="s">
        <v>30</v>
      </c>
      <c r="Z238" s="121" t="s">
        <v>17</v>
      </c>
      <c r="AA238" s="120">
        <v>0.27830533860000001</v>
      </c>
      <c r="AB238" s="120">
        <v>6</v>
      </c>
      <c r="AC238" s="5"/>
      <c r="AD238" s="6"/>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row>
    <row r="239" spans="1:58" x14ac:dyDescent="0.25">
      <c r="A239" s="5" t="str">
        <f t="shared" si="12"/>
        <v>Net interest income to total operating income201403</v>
      </c>
      <c r="B239" s="116">
        <v>201403</v>
      </c>
      <c r="C239" s="116">
        <v>26</v>
      </c>
      <c r="D239" s="116" t="s">
        <v>28</v>
      </c>
      <c r="E239" s="116">
        <v>0.4055839087</v>
      </c>
      <c r="F239" s="116">
        <v>0.50269595290000002</v>
      </c>
      <c r="G239" s="116">
        <v>0.63199497309999997</v>
      </c>
      <c r="H239" s="116">
        <v>0.66727612329999997</v>
      </c>
      <c r="I239" s="116">
        <v>0.58210849419999999</v>
      </c>
      <c r="J239" s="116">
        <v>0.76832480430000005</v>
      </c>
      <c r="K239" s="116">
        <v>1.0104939931000001</v>
      </c>
      <c r="L239" s="117">
        <v>68689186005</v>
      </c>
      <c r="M239" s="117">
        <v>118846461602</v>
      </c>
      <c r="N239" s="116">
        <v>0.52332754940000004</v>
      </c>
      <c r="O239" s="116">
        <v>0.66147215469999998</v>
      </c>
      <c r="P239" s="116">
        <v>55</v>
      </c>
      <c r="Q239" s="5"/>
      <c r="R239" s="5"/>
      <c r="S239" s="6"/>
      <c r="T239" s="6"/>
      <c r="U239" s="5"/>
      <c r="V239" s="5" t="str">
        <f t="shared" si="11"/>
        <v>Net fee and commission income to total operating income7</v>
      </c>
      <c r="W239" s="120">
        <v>201503</v>
      </c>
      <c r="X239" s="120">
        <v>27</v>
      </c>
      <c r="Y239" s="120" t="s">
        <v>30</v>
      </c>
      <c r="Z239" s="121" t="s">
        <v>34</v>
      </c>
      <c r="AA239" s="120">
        <v>0.27644391419999997</v>
      </c>
      <c r="AB239" s="120">
        <v>7</v>
      </c>
      <c r="AC239" s="5"/>
      <c r="AD239" s="6"/>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row>
    <row r="240" spans="1:58" x14ac:dyDescent="0.25">
      <c r="A240" s="5" t="str">
        <f t="shared" si="12"/>
        <v>Net interest income to total operating income201406</v>
      </c>
      <c r="B240" s="116">
        <v>201406</v>
      </c>
      <c r="C240" s="116">
        <v>26</v>
      </c>
      <c r="D240" s="116" t="s">
        <v>28</v>
      </c>
      <c r="E240" s="116">
        <v>0.4113116242</v>
      </c>
      <c r="F240" s="116">
        <v>0.50603017120000005</v>
      </c>
      <c r="G240" s="116">
        <v>0.65352108040000001</v>
      </c>
      <c r="H240" s="116">
        <v>0.65647420960000002</v>
      </c>
      <c r="I240" s="116">
        <v>0.60101739870000004</v>
      </c>
      <c r="J240" s="116">
        <v>0.76681303109999999</v>
      </c>
      <c r="K240" s="116">
        <v>0.9866161913</v>
      </c>
      <c r="L240" s="117">
        <v>138344922794</v>
      </c>
      <c r="M240" s="117">
        <v>230590612314</v>
      </c>
      <c r="N240" s="116">
        <v>0.52736227660000001</v>
      </c>
      <c r="O240" s="116">
        <v>0.68931466699999999</v>
      </c>
      <c r="P240" s="116">
        <v>55</v>
      </c>
      <c r="Q240" s="5"/>
      <c r="R240" s="5"/>
      <c r="S240" s="6"/>
      <c r="T240" s="6"/>
      <c r="U240" s="5"/>
      <c r="V240" s="5" t="str">
        <f t="shared" si="11"/>
        <v>Net fee and commission income to total operating income8</v>
      </c>
      <c r="W240" s="120">
        <v>201503</v>
      </c>
      <c r="X240" s="120">
        <v>27</v>
      </c>
      <c r="Y240" s="120" t="s">
        <v>30</v>
      </c>
      <c r="Z240" s="121">
        <v>2</v>
      </c>
      <c r="AA240" s="120">
        <v>0.26568285320000001</v>
      </c>
      <c r="AB240" s="120">
        <v>8</v>
      </c>
      <c r="AC240" s="5"/>
      <c r="AD240" s="6"/>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row>
    <row r="241" spans="1:58" x14ac:dyDescent="0.25">
      <c r="A241" s="5" t="str">
        <f t="shared" si="12"/>
        <v>Net interest income to total operating income201409</v>
      </c>
      <c r="B241" s="116">
        <v>201409</v>
      </c>
      <c r="C241" s="116">
        <v>26</v>
      </c>
      <c r="D241" s="116" t="s">
        <v>28</v>
      </c>
      <c r="E241" s="116">
        <v>0.42067522470000002</v>
      </c>
      <c r="F241" s="116">
        <v>0.53167485739999998</v>
      </c>
      <c r="G241" s="116">
        <v>0.64292770960000001</v>
      </c>
      <c r="H241" s="116">
        <v>0.64724364869999995</v>
      </c>
      <c r="I241" s="116">
        <v>0.59169248900000004</v>
      </c>
      <c r="J241" s="116">
        <v>0.746154282</v>
      </c>
      <c r="K241" s="116">
        <v>0.90251256719999995</v>
      </c>
      <c r="L241" s="117">
        <v>216149197342</v>
      </c>
      <c r="M241" s="117">
        <v>365268533884</v>
      </c>
      <c r="N241" s="116">
        <v>0.54771646439999999</v>
      </c>
      <c r="O241" s="116">
        <v>0.68430351609999995</v>
      </c>
      <c r="P241" s="116">
        <v>55</v>
      </c>
      <c r="Q241" s="5"/>
      <c r="R241" s="5"/>
      <c r="S241" s="6"/>
      <c r="T241" s="6"/>
      <c r="U241" s="5"/>
      <c r="V241" s="5" t="str">
        <f t="shared" si="11"/>
        <v>Net fee and commission income to total operating income9</v>
      </c>
      <c r="W241" s="120">
        <v>201503</v>
      </c>
      <c r="X241" s="120">
        <v>27</v>
      </c>
      <c r="Y241" s="120" t="s">
        <v>30</v>
      </c>
      <c r="Z241" s="121">
        <v>6</v>
      </c>
      <c r="AA241" s="120">
        <v>0.2618739464</v>
      </c>
      <c r="AB241" s="120">
        <v>9</v>
      </c>
      <c r="AC241" s="5"/>
      <c r="AD241" s="6"/>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row>
    <row r="242" spans="1:58" x14ac:dyDescent="0.25">
      <c r="A242" s="5" t="str">
        <f t="shared" si="12"/>
        <v>Net interest income to total operating income201412</v>
      </c>
      <c r="B242" s="116">
        <v>201412</v>
      </c>
      <c r="C242" s="116">
        <v>26</v>
      </c>
      <c r="D242" s="116" t="s">
        <v>28</v>
      </c>
      <c r="E242" s="116">
        <v>0.41501064240000002</v>
      </c>
      <c r="F242" s="116">
        <v>0.51311723870000003</v>
      </c>
      <c r="G242" s="116">
        <v>0.62800696909999998</v>
      </c>
      <c r="H242" s="116">
        <v>0.65259023000000005</v>
      </c>
      <c r="I242" s="116">
        <v>0.59292364210000004</v>
      </c>
      <c r="J242" s="116">
        <v>0.75165963469999997</v>
      </c>
      <c r="K242" s="116">
        <v>0.92753097520000005</v>
      </c>
      <c r="L242" s="117">
        <v>287590450819</v>
      </c>
      <c r="M242" s="117">
        <v>484169810595</v>
      </c>
      <c r="N242" s="116">
        <v>0.54561328320000002</v>
      </c>
      <c r="O242" s="116">
        <v>0.68338238159999998</v>
      </c>
      <c r="P242" s="116">
        <v>55</v>
      </c>
      <c r="Q242" s="5"/>
      <c r="R242" s="5"/>
      <c r="S242" s="6"/>
      <c r="T242" s="6"/>
      <c r="U242" s="5"/>
      <c r="V242" s="5" t="str">
        <f t="shared" si="11"/>
        <v>Net fee and commission income to total operating income10</v>
      </c>
      <c r="W242" s="120">
        <v>201503</v>
      </c>
      <c r="X242" s="120">
        <v>27</v>
      </c>
      <c r="Y242" s="120" t="s">
        <v>30</v>
      </c>
      <c r="Z242" s="121">
        <v>9</v>
      </c>
      <c r="AA242" s="120">
        <v>0.26056774659999998</v>
      </c>
      <c r="AB242" s="120">
        <v>10</v>
      </c>
      <c r="AC242" s="5"/>
      <c r="AD242" s="6"/>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row>
    <row r="243" spans="1:58" x14ac:dyDescent="0.25">
      <c r="A243" s="5" t="str">
        <f t="shared" si="12"/>
        <v>Net interest income to total operating income201503</v>
      </c>
      <c r="B243" s="116">
        <v>201503</v>
      </c>
      <c r="C243" s="116">
        <v>26</v>
      </c>
      <c r="D243" s="116" t="s">
        <v>28</v>
      </c>
      <c r="E243" s="116">
        <v>0.402088108</v>
      </c>
      <c r="F243" s="116">
        <v>0.49570489540000001</v>
      </c>
      <c r="G243" s="116">
        <v>0.64022378160000004</v>
      </c>
      <c r="H243" s="116">
        <v>0.63242998780000004</v>
      </c>
      <c r="I243" s="116">
        <v>0.57095033029999998</v>
      </c>
      <c r="J243" s="116">
        <v>0.73834027130000002</v>
      </c>
      <c r="K243" s="116">
        <v>0.89282485919999999</v>
      </c>
      <c r="L243" s="117">
        <v>74357314303</v>
      </c>
      <c r="M243" s="117">
        <v>131184617887</v>
      </c>
      <c r="N243" s="116">
        <v>0.50567883820000004</v>
      </c>
      <c r="O243" s="116">
        <v>0.66826373039999998</v>
      </c>
      <c r="P243" s="116">
        <v>52</v>
      </c>
      <c r="Q243" s="5"/>
      <c r="R243" s="5"/>
      <c r="S243" s="6"/>
      <c r="T243" s="6"/>
      <c r="U243" s="5"/>
      <c r="V243" s="5" t="str">
        <f t="shared" si="11"/>
        <v>Net fee and commission income to total operating income11</v>
      </c>
      <c r="W243" s="120">
        <v>201503</v>
      </c>
      <c r="X243" s="120">
        <v>27</v>
      </c>
      <c r="Y243" s="120" t="s">
        <v>30</v>
      </c>
      <c r="Z243" s="121" t="s">
        <v>25</v>
      </c>
      <c r="AA243" s="120">
        <v>0.25930805439999999</v>
      </c>
      <c r="AB243" s="120">
        <v>11</v>
      </c>
      <c r="AC243" s="5"/>
      <c r="AD243" s="6"/>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row>
    <row r="244" spans="1:58" x14ac:dyDescent="0.25">
      <c r="A244" s="5" t="str">
        <f t="shared" si="12"/>
        <v>Net fee and commission income to total operating income200912</v>
      </c>
      <c r="B244" s="116">
        <v>200912</v>
      </c>
      <c r="C244" s="116">
        <v>27</v>
      </c>
      <c r="D244" s="116" t="s">
        <v>30</v>
      </c>
      <c r="E244" s="116">
        <v>7.9028683799999999E-2</v>
      </c>
      <c r="F244" s="116">
        <v>0.16739236320000001</v>
      </c>
      <c r="G244" s="116">
        <v>0.225665544</v>
      </c>
      <c r="H244" s="116">
        <v>0.2055665086</v>
      </c>
      <c r="I244" s="116">
        <v>0.26012025750000001</v>
      </c>
      <c r="J244" s="116">
        <v>0.28982641279999999</v>
      </c>
      <c r="K244" s="116">
        <v>0.38610192719999997</v>
      </c>
      <c r="L244" s="117">
        <v>127087256174</v>
      </c>
      <c r="M244" s="117">
        <v>510418498722</v>
      </c>
      <c r="N244" s="116">
        <v>0.27899418199999998</v>
      </c>
      <c r="O244" s="116">
        <v>0.21125452450000001</v>
      </c>
      <c r="P244" s="116">
        <v>49</v>
      </c>
      <c r="Q244" s="5"/>
      <c r="R244" s="5"/>
      <c r="S244" s="6"/>
      <c r="T244" s="6"/>
      <c r="U244" s="5"/>
      <c r="V244" s="5" t="str">
        <f t="shared" si="11"/>
        <v>Net fee and commission income to total operating income12</v>
      </c>
      <c r="W244" s="120">
        <v>201503</v>
      </c>
      <c r="X244" s="120">
        <v>27</v>
      </c>
      <c r="Y244" s="120" t="s">
        <v>30</v>
      </c>
      <c r="Z244" s="121">
        <v>5</v>
      </c>
      <c r="AA244" s="120">
        <v>0.2538124497</v>
      </c>
      <c r="AB244" s="120">
        <v>12</v>
      </c>
      <c r="AC244" s="5"/>
      <c r="AD244" s="6"/>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row>
    <row r="245" spans="1:58" x14ac:dyDescent="0.25">
      <c r="A245" s="5" t="str">
        <f t="shared" si="12"/>
        <v>Net fee and commission income to total operating income201003</v>
      </c>
      <c r="B245" s="116">
        <v>201003</v>
      </c>
      <c r="C245" s="116">
        <v>27</v>
      </c>
      <c r="D245" s="116" t="s">
        <v>30</v>
      </c>
      <c r="E245" s="116">
        <v>7.3065621900000002E-2</v>
      </c>
      <c r="F245" s="116">
        <v>0.14937418050000001</v>
      </c>
      <c r="G245" s="116">
        <v>0.2342755725</v>
      </c>
      <c r="H245" s="116">
        <v>0.17988588110000001</v>
      </c>
      <c r="I245" s="116">
        <v>0.25804907249999998</v>
      </c>
      <c r="J245" s="116">
        <v>0.30623736699999998</v>
      </c>
      <c r="K245" s="116">
        <v>0.35238454120000001</v>
      </c>
      <c r="L245" s="117">
        <v>33336343817</v>
      </c>
      <c r="M245" s="117">
        <v>134839913115</v>
      </c>
      <c r="N245" s="116">
        <v>0.2601073357</v>
      </c>
      <c r="O245" s="116">
        <v>0.22788085499999999</v>
      </c>
      <c r="P245" s="116">
        <v>49</v>
      </c>
      <c r="Q245" s="5"/>
      <c r="R245" s="5"/>
      <c r="S245" s="6"/>
      <c r="T245" s="6"/>
      <c r="U245" s="5"/>
      <c r="V245" s="5" t="str">
        <f t="shared" si="11"/>
        <v>Net fee and commission income to total operating income13</v>
      </c>
      <c r="W245" s="120">
        <v>201503</v>
      </c>
      <c r="X245" s="120">
        <v>27</v>
      </c>
      <c r="Y245" s="120" t="s">
        <v>30</v>
      </c>
      <c r="Z245" s="121">
        <v>10</v>
      </c>
      <c r="AA245" s="120">
        <v>0.23593274910000001</v>
      </c>
      <c r="AB245" s="120">
        <v>13</v>
      </c>
      <c r="AC245" s="5"/>
      <c r="AD245" s="6"/>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row>
    <row r="246" spans="1:58" x14ac:dyDescent="0.25">
      <c r="A246" s="5" t="str">
        <f t="shared" si="12"/>
        <v>Net fee and commission income to total operating income201006</v>
      </c>
      <c r="B246" s="116">
        <v>201006</v>
      </c>
      <c r="C246" s="116">
        <v>27</v>
      </c>
      <c r="D246" s="116" t="s">
        <v>30</v>
      </c>
      <c r="E246" s="116">
        <v>9.3507650299999995E-2</v>
      </c>
      <c r="F246" s="116">
        <v>0.15597075160000001</v>
      </c>
      <c r="G246" s="116">
        <v>0.23966826329999999</v>
      </c>
      <c r="H246" s="116">
        <v>0.18544366200000001</v>
      </c>
      <c r="I246" s="116">
        <v>0.26719477180000001</v>
      </c>
      <c r="J246" s="116">
        <v>0.31462289469999999</v>
      </c>
      <c r="K246" s="116">
        <v>0.3529261185</v>
      </c>
      <c r="L246" s="117">
        <v>68005946035</v>
      </c>
      <c r="M246" s="117">
        <v>264755760736</v>
      </c>
      <c r="N246" s="116">
        <v>0.25113681650000003</v>
      </c>
      <c r="O246" s="116">
        <v>0.22851015229999999</v>
      </c>
      <c r="P246" s="116">
        <v>49</v>
      </c>
      <c r="Q246" s="5"/>
      <c r="R246" s="5"/>
      <c r="S246" s="6"/>
      <c r="T246" s="6"/>
      <c r="U246" s="5"/>
      <c r="V246" s="5" t="str">
        <f t="shared" si="11"/>
        <v>Net fee and commission income to total operating income14</v>
      </c>
      <c r="W246" s="120">
        <v>201503</v>
      </c>
      <c r="X246" s="120">
        <v>27</v>
      </c>
      <c r="Y246" s="120" t="s">
        <v>30</v>
      </c>
      <c r="Z246" s="121" t="s">
        <v>23</v>
      </c>
      <c r="AA246" s="120">
        <v>0.225461936</v>
      </c>
      <c r="AB246" s="120">
        <v>14</v>
      </c>
      <c r="AC246" s="5"/>
      <c r="AD246" s="6"/>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row>
    <row r="247" spans="1:58" x14ac:dyDescent="0.25">
      <c r="A247" s="5" t="str">
        <f t="shared" si="12"/>
        <v>Net fee and commission income to total operating income201009</v>
      </c>
      <c r="B247" s="116">
        <v>201009</v>
      </c>
      <c r="C247" s="116">
        <v>27</v>
      </c>
      <c r="D247" s="116" t="s">
        <v>30</v>
      </c>
      <c r="E247" s="116">
        <v>8.4464157400000003E-2</v>
      </c>
      <c r="F247" s="116">
        <v>0.1512252375</v>
      </c>
      <c r="G247" s="116">
        <v>0.23962561539999999</v>
      </c>
      <c r="H247" s="116">
        <v>0.18457141899999999</v>
      </c>
      <c r="I247" s="116">
        <v>0.26714794260000002</v>
      </c>
      <c r="J247" s="116">
        <v>0.3083806838</v>
      </c>
      <c r="K247" s="116">
        <v>0.3563636657</v>
      </c>
      <c r="L247" s="117">
        <v>100032104822</v>
      </c>
      <c r="M247" s="117">
        <v>389533733458</v>
      </c>
      <c r="N247" s="116">
        <v>0.26461270990000002</v>
      </c>
      <c r="O247" s="116">
        <v>0.23557158070000001</v>
      </c>
      <c r="P247" s="116">
        <v>50</v>
      </c>
      <c r="Q247" s="5"/>
      <c r="R247" s="5"/>
      <c r="S247" s="6"/>
      <c r="T247" s="6"/>
      <c r="U247" s="5"/>
      <c r="V247" s="5" t="str">
        <f t="shared" si="11"/>
        <v>Net fee and commission income to total operating income15</v>
      </c>
      <c r="W247" s="120">
        <v>201503</v>
      </c>
      <c r="X247" s="120">
        <v>27</v>
      </c>
      <c r="Y247" s="120" t="s">
        <v>30</v>
      </c>
      <c r="Z247" s="121" t="s">
        <v>38</v>
      </c>
      <c r="AA247" s="120">
        <v>0.2179972849</v>
      </c>
      <c r="AB247" s="120">
        <v>15</v>
      </c>
      <c r="AC247" s="5"/>
      <c r="AD247" s="6"/>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row>
    <row r="248" spans="1:58" x14ac:dyDescent="0.25">
      <c r="A248" s="5" t="str">
        <f t="shared" ref="A248:A265" si="13">CONCATENATE(D248,B248)</f>
        <v>Net fee and commission income to total operating income201012</v>
      </c>
      <c r="B248" s="116">
        <v>201012</v>
      </c>
      <c r="C248" s="116">
        <v>27</v>
      </c>
      <c r="D248" s="116" t="s">
        <v>30</v>
      </c>
      <c r="E248" s="116">
        <v>7.8188476300000004E-2</v>
      </c>
      <c r="F248" s="116">
        <v>0.15835841780000001</v>
      </c>
      <c r="G248" s="116">
        <v>0.241190618</v>
      </c>
      <c r="H248" s="116">
        <v>0.18505418439999999</v>
      </c>
      <c r="I248" s="116">
        <v>0.26770607860000001</v>
      </c>
      <c r="J248" s="116">
        <v>0.30606027149999998</v>
      </c>
      <c r="K248" s="116">
        <v>0.35864653400000002</v>
      </c>
      <c r="L248" s="117">
        <v>134672499145</v>
      </c>
      <c r="M248" s="117">
        <v>523190728826</v>
      </c>
      <c r="N248" s="116">
        <v>0.27120442639999998</v>
      </c>
      <c r="O248" s="116">
        <v>0.2324043985</v>
      </c>
      <c r="P248" s="116">
        <v>50</v>
      </c>
      <c r="Q248" s="5"/>
      <c r="R248" s="5"/>
      <c r="S248" s="6"/>
      <c r="T248" s="6"/>
      <c r="U248" s="5"/>
      <c r="V248" s="5" t="str">
        <f t="shared" si="11"/>
        <v>Net fee and commission income to total operating income16</v>
      </c>
      <c r="W248" s="120">
        <v>201503</v>
      </c>
      <c r="X248" s="120">
        <v>27</v>
      </c>
      <c r="Y248" s="120" t="s">
        <v>30</v>
      </c>
      <c r="Z248" s="121">
        <v>7</v>
      </c>
      <c r="AA248" s="120">
        <v>0.15920055250000001</v>
      </c>
      <c r="AB248" s="120">
        <v>16</v>
      </c>
      <c r="AC248" s="5"/>
      <c r="AD248" s="6"/>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row>
    <row r="249" spans="1:58" x14ac:dyDescent="0.25">
      <c r="A249" s="5" t="str">
        <f t="shared" si="13"/>
        <v>Net fee and commission income to total operating income201103</v>
      </c>
      <c r="B249" s="116">
        <v>201103</v>
      </c>
      <c r="C249" s="116">
        <v>27</v>
      </c>
      <c r="D249" s="116" t="s">
        <v>30</v>
      </c>
      <c r="E249" s="116">
        <v>5.9673831699999999E-2</v>
      </c>
      <c r="F249" s="116">
        <v>0.1327132892</v>
      </c>
      <c r="G249" s="116">
        <v>0.24050431829999999</v>
      </c>
      <c r="H249" s="116">
        <v>0.2200787166</v>
      </c>
      <c r="I249" s="116">
        <v>0.26866308750000001</v>
      </c>
      <c r="J249" s="116">
        <v>0.30406127319999998</v>
      </c>
      <c r="K249" s="116">
        <v>0.364735947</v>
      </c>
      <c r="L249" s="117">
        <v>33921790747</v>
      </c>
      <c r="M249" s="117">
        <v>131091072902</v>
      </c>
      <c r="N249" s="116">
        <v>0.26778300449999998</v>
      </c>
      <c r="O249" s="116">
        <v>0.2104868312</v>
      </c>
      <c r="P249" s="116">
        <v>51</v>
      </c>
      <c r="Q249" s="5"/>
      <c r="R249" s="5"/>
      <c r="S249" s="6"/>
      <c r="T249" s="6"/>
      <c r="U249" s="5"/>
      <c r="V249" s="5" t="str">
        <f t="shared" si="11"/>
        <v>Net fee and commission income to total operating income17</v>
      </c>
      <c r="W249" s="120">
        <v>201503</v>
      </c>
      <c r="X249" s="120">
        <v>27</v>
      </c>
      <c r="Y249" s="120" t="s">
        <v>30</v>
      </c>
      <c r="Z249" s="121">
        <v>13</v>
      </c>
      <c r="AA249" s="120">
        <v>0.1458447179</v>
      </c>
      <c r="AB249" s="120">
        <v>17</v>
      </c>
      <c r="AC249" s="5"/>
      <c r="AD249" s="6"/>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row>
    <row r="250" spans="1:58" x14ac:dyDescent="0.25">
      <c r="A250" s="5" t="str">
        <f t="shared" si="13"/>
        <v>Net fee and commission income to total operating income201106</v>
      </c>
      <c r="B250" s="116">
        <v>201106</v>
      </c>
      <c r="C250" s="116">
        <v>27</v>
      </c>
      <c r="D250" s="116" t="s">
        <v>30</v>
      </c>
      <c r="E250" s="116">
        <v>5.8006355599999997E-2</v>
      </c>
      <c r="F250" s="116">
        <v>0.16111488260000001</v>
      </c>
      <c r="G250" s="116">
        <v>0.2437693071</v>
      </c>
      <c r="H250" s="116">
        <v>0.23026779759999999</v>
      </c>
      <c r="I250" s="116">
        <v>0.26991312509999998</v>
      </c>
      <c r="J250" s="116">
        <v>0.29210416960000002</v>
      </c>
      <c r="K250" s="116">
        <v>0.3537412452</v>
      </c>
      <c r="L250" s="117">
        <v>68034983143</v>
      </c>
      <c r="M250" s="117">
        <v>262024968553</v>
      </c>
      <c r="N250" s="116">
        <v>0.28220748210000002</v>
      </c>
      <c r="O250" s="116">
        <v>0.22577572600000001</v>
      </c>
      <c r="P250" s="116">
        <v>56</v>
      </c>
      <c r="Q250" s="5"/>
      <c r="R250" s="5"/>
      <c r="S250" s="6"/>
      <c r="T250" s="6"/>
      <c r="U250" s="5"/>
      <c r="V250" s="5" t="str">
        <f t="shared" ref="V250:V255" si="14">CONCATENATE(Y250,AB250)</f>
        <v>Net fee and commission income to total operating income18</v>
      </c>
      <c r="W250" s="120">
        <v>201503</v>
      </c>
      <c r="X250" s="120">
        <v>27</v>
      </c>
      <c r="Y250" s="120" t="s">
        <v>30</v>
      </c>
      <c r="Z250" s="121">
        <v>1</v>
      </c>
      <c r="AA250" s="120">
        <v>0.14350613570000001</v>
      </c>
      <c r="AB250" s="120">
        <v>18</v>
      </c>
      <c r="AC250" s="5"/>
      <c r="AD250" s="6"/>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row>
    <row r="251" spans="1:58" x14ac:dyDescent="0.25">
      <c r="A251" s="5" t="str">
        <f t="shared" si="13"/>
        <v>Net fee and commission income to total operating income201109</v>
      </c>
      <c r="B251" s="116">
        <v>201109</v>
      </c>
      <c r="C251" s="116">
        <v>27</v>
      </c>
      <c r="D251" s="116" t="s">
        <v>30</v>
      </c>
      <c r="E251" s="116">
        <v>7.9360872700000001E-2</v>
      </c>
      <c r="F251" s="116">
        <v>0.16747479709999999</v>
      </c>
      <c r="G251" s="116">
        <v>0.25828368759999998</v>
      </c>
      <c r="H251" s="116">
        <v>0.2922860223</v>
      </c>
      <c r="I251" s="116">
        <v>0.27626010829999997</v>
      </c>
      <c r="J251" s="116">
        <v>0.30455932720000001</v>
      </c>
      <c r="K251" s="116">
        <v>0.38208463110000002</v>
      </c>
      <c r="L251" s="117">
        <v>101023954614</v>
      </c>
      <c r="M251" s="117">
        <v>377651537577</v>
      </c>
      <c r="N251" s="116">
        <v>0.26406543059999998</v>
      </c>
      <c r="O251" s="116">
        <v>0.24231718129999999</v>
      </c>
      <c r="P251" s="116">
        <v>56</v>
      </c>
      <c r="Q251" s="5"/>
      <c r="R251" s="5"/>
      <c r="S251" s="6"/>
      <c r="T251" s="6"/>
      <c r="U251" s="5"/>
      <c r="V251" s="5" t="str">
        <f t="shared" si="14"/>
        <v>Net fee and commission income to total operating income19</v>
      </c>
      <c r="W251" s="120">
        <v>201503</v>
      </c>
      <c r="X251" s="120">
        <v>27</v>
      </c>
      <c r="Y251" s="120" t="s">
        <v>30</v>
      </c>
      <c r="Z251" s="121" t="s">
        <v>32</v>
      </c>
      <c r="AA251" s="120">
        <v>0.14209833620000001</v>
      </c>
      <c r="AB251" s="120">
        <v>19</v>
      </c>
      <c r="AC251" s="5"/>
      <c r="AD251" s="6"/>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row>
    <row r="252" spans="1:58" x14ac:dyDescent="0.25">
      <c r="A252" s="5" t="str">
        <f t="shared" si="13"/>
        <v>Net fee and commission income to total operating income201112</v>
      </c>
      <c r="B252" s="116">
        <v>201112</v>
      </c>
      <c r="C252" s="116">
        <v>27</v>
      </c>
      <c r="D252" s="116" t="s">
        <v>30</v>
      </c>
      <c r="E252" s="116">
        <v>1.7777961700000001E-2</v>
      </c>
      <c r="F252" s="116">
        <v>0.16472813450000001</v>
      </c>
      <c r="G252" s="116">
        <v>0.2409052357</v>
      </c>
      <c r="H252" s="116">
        <v>0.23268181669999999</v>
      </c>
      <c r="I252" s="116">
        <v>0.27586669549999998</v>
      </c>
      <c r="J252" s="116">
        <v>0.30893802460000003</v>
      </c>
      <c r="K252" s="116">
        <v>0.3776195081</v>
      </c>
      <c r="L252" s="117">
        <v>134590818517</v>
      </c>
      <c r="M252" s="117">
        <v>505007007759</v>
      </c>
      <c r="N252" s="116">
        <v>0.26172449869999997</v>
      </c>
      <c r="O252" s="116">
        <v>0.23520349509999999</v>
      </c>
      <c r="P252" s="116">
        <v>56</v>
      </c>
      <c r="Q252" s="5"/>
      <c r="R252" s="5"/>
      <c r="S252" s="6"/>
      <c r="T252" s="6"/>
      <c r="U252" s="5"/>
      <c r="V252" s="5" t="str">
        <f t="shared" si="14"/>
        <v>Net fee and commission income to total operating income20</v>
      </c>
      <c r="W252" s="120">
        <v>201503</v>
      </c>
      <c r="X252" s="120">
        <v>27</v>
      </c>
      <c r="Y252" s="120" t="s">
        <v>30</v>
      </c>
      <c r="Z252" s="121">
        <v>8</v>
      </c>
      <c r="AA252" s="120">
        <v>8.8491804199999996E-2</v>
      </c>
      <c r="AB252" s="120">
        <v>20</v>
      </c>
      <c r="AC252" s="5"/>
      <c r="AD252" s="6"/>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row>
    <row r="253" spans="1:58" x14ac:dyDescent="0.25">
      <c r="A253" s="5" t="str">
        <f t="shared" si="13"/>
        <v>Net fee and commission income to total operating income201203</v>
      </c>
      <c r="B253" s="116">
        <v>201203</v>
      </c>
      <c r="C253" s="116">
        <v>27</v>
      </c>
      <c r="D253" s="116" t="s">
        <v>30</v>
      </c>
      <c r="E253" s="116">
        <v>5.9633023200000003E-2</v>
      </c>
      <c r="F253" s="116">
        <v>0.17923527440000001</v>
      </c>
      <c r="G253" s="116">
        <v>0.2282183002</v>
      </c>
      <c r="H253" s="116">
        <v>0.2284265331</v>
      </c>
      <c r="I253" s="116">
        <v>0.27324330470000002</v>
      </c>
      <c r="J253" s="116">
        <v>0.28210033569999998</v>
      </c>
      <c r="K253" s="116">
        <v>0.38999597609999997</v>
      </c>
      <c r="L253" s="117">
        <v>32809273466</v>
      </c>
      <c r="M253" s="117">
        <v>121836867888</v>
      </c>
      <c r="N253" s="116">
        <v>0.27926355460000002</v>
      </c>
      <c r="O253" s="116">
        <v>0.21286913909999999</v>
      </c>
      <c r="P253" s="116">
        <v>56</v>
      </c>
      <c r="Q253" s="5"/>
      <c r="R253" s="5"/>
      <c r="S253" s="6"/>
      <c r="T253" s="6"/>
      <c r="U253" s="5"/>
      <c r="V253" s="5" t="str">
        <f t="shared" si="14"/>
        <v>Net fee and commission income to total operating income99</v>
      </c>
      <c r="W253" s="120">
        <v>201503</v>
      </c>
      <c r="X253" s="120">
        <v>27</v>
      </c>
      <c r="Y253" s="120" t="s">
        <v>30</v>
      </c>
      <c r="Z253" s="121" t="s">
        <v>40</v>
      </c>
      <c r="AA253" s="120">
        <v>0.2527928452</v>
      </c>
      <c r="AB253" s="120">
        <v>99</v>
      </c>
      <c r="AC253" s="5"/>
      <c r="AD253" s="6"/>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row>
    <row r="254" spans="1:58" x14ac:dyDescent="0.25">
      <c r="A254" s="5" t="str">
        <f t="shared" si="13"/>
        <v>Net fee and commission income to total operating income201206</v>
      </c>
      <c r="B254" s="116">
        <v>201206</v>
      </c>
      <c r="C254" s="116">
        <v>27</v>
      </c>
      <c r="D254" s="116" t="s">
        <v>30</v>
      </c>
      <c r="E254" s="116">
        <v>7.9425885099999996E-2</v>
      </c>
      <c r="F254" s="116">
        <v>0.17918085910000001</v>
      </c>
      <c r="G254" s="116">
        <v>0.24391533260000001</v>
      </c>
      <c r="H254" s="116">
        <v>0.2304523326</v>
      </c>
      <c r="I254" s="116">
        <v>0.27098062760000002</v>
      </c>
      <c r="J254" s="116">
        <v>0.29083794829999998</v>
      </c>
      <c r="K254" s="116">
        <v>0.3550422452</v>
      </c>
      <c r="L254" s="117">
        <v>62484155855</v>
      </c>
      <c r="M254" s="117">
        <v>234868779355</v>
      </c>
      <c r="N254" s="116">
        <v>0.27696907949999999</v>
      </c>
      <c r="O254" s="116">
        <v>0.2114503123</v>
      </c>
      <c r="P254" s="116">
        <v>56</v>
      </c>
      <c r="Q254" s="5"/>
      <c r="R254" s="5"/>
      <c r="S254" s="6"/>
      <c r="T254" s="6"/>
      <c r="U254" s="5"/>
      <c r="V254" s="5" t="str">
        <f t="shared" si="14"/>
        <v>Net income to total operating income1</v>
      </c>
      <c r="W254" s="120">
        <v>201503</v>
      </c>
      <c r="X254" s="120">
        <v>33</v>
      </c>
      <c r="Y254" s="120" t="s">
        <v>31</v>
      </c>
      <c r="Z254" s="121">
        <v>8</v>
      </c>
      <c r="AA254" s="120">
        <v>0.46271895800000001</v>
      </c>
      <c r="AB254" s="120">
        <v>1</v>
      </c>
      <c r="AC254" s="5"/>
      <c r="AD254" s="6"/>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row>
    <row r="255" spans="1:58" x14ac:dyDescent="0.25">
      <c r="A255" s="5" t="str">
        <f t="shared" si="13"/>
        <v>Net fee and commission income to total operating income201209</v>
      </c>
      <c r="B255" s="116">
        <v>201209</v>
      </c>
      <c r="C255" s="116">
        <v>27</v>
      </c>
      <c r="D255" s="116" t="s">
        <v>30</v>
      </c>
      <c r="E255" s="116">
        <v>4.5169860700000002E-2</v>
      </c>
      <c r="F255" s="116">
        <v>0.17625090539999999</v>
      </c>
      <c r="G255" s="116">
        <v>0.239344521</v>
      </c>
      <c r="H255" s="116">
        <v>0.2369702404</v>
      </c>
      <c r="I255" s="116">
        <v>0.27672614350000002</v>
      </c>
      <c r="J255" s="116">
        <v>0.29913864480000002</v>
      </c>
      <c r="K255" s="116">
        <v>0.38356991080000002</v>
      </c>
      <c r="L255" s="117">
        <v>92006155765</v>
      </c>
      <c r="M255" s="117">
        <v>337767605786</v>
      </c>
      <c r="N255" s="116">
        <v>0.28927063139999998</v>
      </c>
      <c r="O255" s="116">
        <v>0.2137435731</v>
      </c>
      <c r="P255" s="116">
        <v>56</v>
      </c>
      <c r="Q255" s="5"/>
      <c r="R255" s="5"/>
      <c r="S255" s="6"/>
      <c r="T255" s="6"/>
      <c r="U255" s="5"/>
      <c r="V255" s="5" t="str">
        <f t="shared" si="14"/>
        <v>Net income to total operating income2</v>
      </c>
      <c r="W255" s="120">
        <v>201503</v>
      </c>
      <c r="X255" s="120">
        <v>33</v>
      </c>
      <c r="Y255" s="120" t="s">
        <v>31</v>
      </c>
      <c r="Z255" s="121">
        <v>5</v>
      </c>
      <c r="AA255" s="120">
        <v>0.42357338529999999</v>
      </c>
      <c r="AB255" s="120">
        <v>2</v>
      </c>
      <c r="AC255" s="5"/>
      <c r="AD255" s="6"/>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row>
    <row r="256" spans="1:58" x14ac:dyDescent="0.25">
      <c r="A256" s="5" t="str">
        <f t="shared" si="13"/>
        <v>Net fee and commission income to total operating income201212</v>
      </c>
      <c r="B256" s="116">
        <v>201212</v>
      </c>
      <c r="C256" s="116">
        <v>27</v>
      </c>
      <c r="D256" s="116" t="s">
        <v>30</v>
      </c>
      <c r="E256" s="116">
        <v>5.27317546E-2</v>
      </c>
      <c r="F256" s="116">
        <v>0.1785854073</v>
      </c>
      <c r="G256" s="116">
        <v>0.2529211267</v>
      </c>
      <c r="H256" s="116">
        <v>0.24432182099999999</v>
      </c>
      <c r="I256" s="116">
        <v>0.27875970119999999</v>
      </c>
      <c r="J256" s="116">
        <v>0.30591154279999999</v>
      </c>
      <c r="K256" s="116">
        <v>0.39818986109999999</v>
      </c>
      <c r="L256" s="117">
        <v>127559969670</v>
      </c>
      <c r="M256" s="117">
        <v>469014834811</v>
      </c>
      <c r="N256" s="116">
        <v>0.27943341529999999</v>
      </c>
      <c r="O256" s="116">
        <v>0.22250884060000001</v>
      </c>
      <c r="P256" s="116">
        <v>56</v>
      </c>
      <c r="Q256" s="5"/>
      <c r="R256" s="5"/>
      <c r="S256" s="6"/>
      <c r="T256" s="6"/>
      <c r="U256" s="5"/>
      <c r="V256" s="5" t="str">
        <f t="shared" ref="V256" si="15">CONCATENATE(Y256,AB256)</f>
        <v>Net income to total operating income2</v>
      </c>
      <c r="W256" s="120">
        <v>201503</v>
      </c>
      <c r="X256" s="120">
        <v>33</v>
      </c>
      <c r="Y256" s="120" t="s">
        <v>31</v>
      </c>
      <c r="Z256" s="121">
        <v>5</v>
      </c>
      <c r="AA256" s="120">
        <v>0.42357338529999999</v>
      </c>
      <c r="AB256" s="120">
        <v>2</v>
      </c>
      <c r="AC256" s="5"/>
      <c r="AD256" s="6"/>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row>
    <row r="257" spans="1:58" x14ac:dyDescent="0.25">
      <c r="A257" s="5" t="str">
        <f t="shared" si="13"/>
        <v>Net fee and commission income to total operating income201303</v>
      </c>
      <c r="B257" s="116">
        <v>201303</v>
      </c>
      <c r="C257" s="116">
        <v>27</v>
      </c>
      <c r="D257" s="116" t="s">
        <v>30</v>
      </c>
      <c r="E257" s="116">
        <v>1.43073074E-2</v>
      </c>
      <c r="F257" s="116">
        <v>0.15970809450000001</v>
      </c>
      <c r="G257" s="116">
        <v>0.23747565549999999</v>
      </c>
      <c r="H257" s="116">
        <v>0.23275225599999999</v>
      </c>
      <c r="I257" s="116">
        <v>0.25830209469999998</v>
      </c>
      <c r="J257" s="116">
        <v>0.31225935500000002</v>
      </c>
      <c r="K257" s="116">
        <v>0.39860743160000001</v>
      </c>
      <c r="L257" s="117">
        <v>32055830106</v>
      </c>
      <c r="M257" s="117">
        <v>129240206814</v>
      </c>
      <c r="N257" s="116">
        <v>0.25499889730000003</v>
      </c>
      <c r="O257" s="116">
        <v>0.2218875139</v>
      </c>
      <c r="P257" s="116">
        <v>55</v>
      </c>
      <c r="Q257" s="5"/>
      <c r="R257" s="5"/>
      <c r="S257" s="6"/>
      <c r="T257" s="6"/>
      <c r="U257" s="5"/>
      <c r="V257" s="5" t="str">
        <f t="shared" ref="V257" si="16">CONCATENATE(Y257,AB257)</f>
        <v>Net income to total operating income3</v>
      </c>
      <c r="W257" s="120">
        <v>201503</v>
      </c>
      <c r="X257" s="120">
        <v>33</v>
      </c>
      <c r="Y257" s="120" t="s">
        <v>31</v>
      </c>
      <c r="Z257" s="121" t="s">
        <v>34</v>
      </c>
      <c r="AA257" s="120">
        <v>0.39599485579999999</v>
      </c>
      <c r="AB257" s="120">
        <v>3</v>
      </c>
      <c r="AC257" s="5"/>
      <c r="AD257" s="6"/>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row>
    <row r="258" spans="1:58" x14ac:dyDescent="0.25">
      <c r="A258" s="5" t="str">
        <f t="shared" si="13"/>
        <v>Net fee and commission income to total operating income201306</v>
      </c>
      <c r="B258" s="116">
        <v>201306</v>
      </c>
      <c r="C258" s="116">
        <v>27</v>
      </c>
      <c r="D258" s="116" t="s">
        <v>30</v>
      </c>
      <c r="E258" s="116">
        <v>4.0893613099999997E-2</v>
      </c>
      <c r="F258" s="116">
        <v>0.15342052240000001</v>
      </c>
      <c r="G258" s="116">
        <v>0.2362897954</v>
      </c>
      <c r="H258" s="116">
        <v>0.23802705239999999</v>
      </c>
      <c r="I258" s="116">
        <v>0.2670676998</v>
      </c>
      <c r="J258" s="116">
        <v>0.31380823250000001</v>
      </c>
      <c r="K258" s="116">
        <v>0.40588410539999997</v>
      </c>
      <c r="L258" s="117">
        <v>64154614549</v>
      </c>
      <c r="M258" s="117">
        <v>246860562760</v>
      </c>
      <c r="N258" s="116">
        <v>0.25991881639999997</v>
      </c>
      <c r="O258" s="116">
        <v>0.21962537839999999</v>
      </c>
      <c r="P258" s="116">
        <v>55</v>
      </c>
      <c r="Q258" s="5"/>
      <c r="R258" s="5"/>
      <c r="S258" s="6"/>
      <c r="T258" s="6"/>
      <c r="U258" s="5"/>
      <c r="V258" s="5" t="str">
        <f t="shared" ref="V258" si="17">CONCATENATE(Y258,AB258)</f>
        <v>Net income to total operating income4</v>
      </c>
      <c r="W258" s="120">
        <v>201503</v>
      </c>
      <c r="X258" s="120">
        <v>33</v>
      </c>
      <c r="Y258" s="120" t="s">
        <v>31</v>
      </c>
      <c r="Z258" s="121">
        <v>1</v>
      </c>
      <c r="AA258" s="120">
        <v>0.3479104536</v>
      </c>
      <c r="AB258" s="120">
        <v>4</v>
      </c>
      <c r="AC258" s="5"/>
      <c r="AD258" s="6"/>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row>
    <row r="259" spans="1:58" x14ac:dyDescent="0.25">
      <c r="A259" s="5" t="str">
        <f t="shared" si="13"/>
        <v>Net fee and commission income to total operating income201309</v>
      </c>
      <c r="B259" s="116">
        <v>201309</v>
      </c>
      <c r="C259" s="116">
        <v>27</v>
      </c>
      <c r="D259" s="116" t="s">
        <v>30</v>
      </c>
      <c r="E259" s="116">
        <v>4.9104354500000003E-2</v>
      </c>
      <c r="F259" s="116">
        <v>0.1533208036</v>
      </c>
      <c r="G259" s="116">
        <v>0.23473427459999999</v>
      </c>
      <c r="H259" s="116">
        <v>0.2408865067</v>
      </c>
      <c r="I259" s="116">
        <v>0.27663463300000002</v>
      </c>
      <c r="J259" s="116">
        <v>0.32618796919999998</v>
      </c>
      <c r="K259" s="116">
        <v>0.3984693212</v>
      </c>
      <c r="L259" s="117">
        <v>96184580626</v>
      </c>
      <c r="M259" s="117">
        <v>355919926684</v>
      </c>
      <c r="N259" s="116">
        <v>0.2660899162</v>
      </c>
      <c r="O259" s="116">
        <v>0.21993978729999999</v>
      </c>
      <c r="P259" s="116">
        <v>55</v>
      </c>
      <c r="Q259" s="5"/>
      <c r="R259" s="5"/>
      <c r="S259" s="6"/>
      <c r="T259" s="6"/>
      <c r="U259" s="5"/>
      <c r="V259" s="5" t="str">
        <f t="shared" ref="V259" si="18">CONCATENATE(Y259,AB259)</f>
        <v>Net income to total operating income5</v>
      </c>
      <c r="W259" s="120">
        <v>201503</v>
      </c>
      <c r="X259" s="120">
        <v>33</v>
      </c>
      <c r="Y259" s="120" t="s">
        <v>31</v>
      </c>
      <c r="Z259" s="121">
        <v>4</v>
      </c>
      <c r="AA259" s="120">
        <v>0.34683735160000001</v>
      </c>
      <c r="AB259" s="120">
        <v>5</v>
      </c>
      <c r="AC259" s="5"/>
      <c r="AD259" s="6"/>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row>
    <row r="260" spans="1:58" x14ac:dyDescent="0.25">
      <c r="A260" s="5" t="str">
        <f t="shared" si="13"/>
        <v>Net fee and commission income to total operating income201312</v>
      </c>
      <c r="B260" s="116">
        <v>201312</v>
      </c>
      <c r="C260" s="116">
        <v>27</v>
      </c>
      <c r="D260" s="116" t="s">
        <v>30</v>
      </c>
      <c r="E260" s="116">
        <v>4.8217590599999999E-2</v>
      </c>
      <c r="F260" s="116">
        <v>0.15602420040000001</v>
      </c>
      <c r="G260" s="116">
        <v>0.24786863109999999</v>
      </c>
      <c r="H260" s="116">
        <v>0.27017134500000001</v>
      </c>
      <c r="I260" s="116">
        <v>0.28399816890000001</v>
      </c>
      <c r="J260" s="116">
        <v>0.31316988680000002</v>
      </c>
      <c r="K260" s="116">
        <v>0.41880913400000003</v>
      </c>
      <c r="L260" s="117">
        <v>127875566800</v>
      </c>
      <c r="M260" s="117">
        <v>460231363149</v>
      </c>
      <c r="N260" s="116">
        <v>0.26933450050000002</v>
      </c>
      <c r="O260" s="116">
        <v>0.22429907809999999</v>
      </c>
      <c r="P260" s="116">
        <v>55</v>
      </c>
      <c r="Q260" s="5"/>
      <c r="R260" s="5"/>
      <c r="S260" s="6"/>
      <c r="T260" s="6"/>
      <c r="U260" s="5"/>
      <c r="V260" s="5" t="str">
        <f t="shared" ref="V260" si="19">CONCATENATE(Y260,AB260)</f>
        <v>Net income to total operating income6</v>
      </c>
      <c r="W260" s="120">
        <v>201503</v>
      </c>
      <c r="X260" s="120">
        <v>33</v>
      </c>
      <c r="Y260" s="120" t="s">
        <v>31</v>
      </c>
      <c r="Z260" s="121">
        <v>10</v>
      </c>
      <c r="AA260" s="120">
        <v>0.3387616947</v>
      </c>
      <c r="AB260" s="120">
        <v>6</v>
      </c>
      <c r="AC260" s="5"/>
      <c r="AD260" s="6"/>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row>
    <row r="261" spans="1:58" x14ac:dyDescent="0.25">
      <c r="A261" s="5" t="str">
        <f t="shared" si="13"/>
        <v>Net fee and commission income to total operating income201403</v>
      </c>
      <c r="B261" s="116">
        <v>201403</v>
      </c>
      <c r="C261" s="116">
        <v>27</v>
      </c>
      <c r="D261" s="116" t="s">
        <v>30</v>
      </c>
      <c r="E261" s="116">
        <v>0.1082738509</v>
      </c>
      <c r="F261" s="116">
        <v>0.15082919359999999</v>
      </c>
      <c r="G261" s="116">
        <v>0.24212733189999999</v>
      </c>
      <c r="H261" s="116">
        <v>0.23988323980000001</v>
      </c>
      <c r="I261" s="116">
        <v>0.27565726210000002</v>
      </c>
      <c r="J261" s="116">
        <v>0.32716213750000001</v>
      </c>
      <c r="K261" s="116">
        <v>0.3997553566</v>
      </c>
      <c r="L261" s="117">
        <v>31745457577</v>
      </c>
      <c r="M261" s="117">
        <v>118846461602</v>
      </c>
      <c r="N261" s="116">
        <v>0.25133813329999999</v>
      </c>
      <c r="O261" s="116">
        <v>0.23118137220000001</v>
      </c>
      <c r="P261" s="116">
        <v>55</v>
      </c>
      <c r="Q261" s="5"/>
      <c r="R261" s="5"/>
      <c r="S261" s="6"/>
      <c r="T261" s="6"/>
      <c r="U261" s="5"/>
      <c r="V261" s="5" t="str">
        <f t="shared" ref="V261" si="20">CONCATENATE(Y261,AB261)</f>
        <v>Net income to total operating income7</v>
      </c>
      <c r="W261" s="120">
        <v>201503</v>
      </c>
      <c r="X261" s="120">
        <v>33</v>
      </c>
      <c r="Y261" s="120" t="s">
        <v>31</v>
      </c>
      <c r="Z261" s="121" t="s">
        <v>38</v>
      </c>
      <c r="AA261" s="120">
        <v>0.2969827236</v>
      </c>
      <c r="AB261" s="120">
        <v>7</v>
      </c>
      <c r="AC261" s="5"/>
      <c r="AD261" s="6"/>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row>
    <row r="262" spans="1:58" x14ac:dyDescent="0.25">
      <c r="A262" s="5" t="str">
        <f t="shared" si="13"/>
        <v>Net fee and commission income to total operating income201406</v>
      </c>
      <c r="B262" s="116">
        <v>201406</v>
      </c>
      <c r="C262" s="116">
        <v>27</v>
      </c>
      <c r="D262" s="116" t="s">
        <v>30</v>
      </c>
      <c r="E262" s="116">
        <v>9.8427908699999997E-2</v>
      </c>
      <c r="F262" s="116">
        <v>0.15583391860000001</v>
      </c>
      <c r="G262" s="116">
        <v>0.24371609590000001</v>
      </c>
      <c r="H262" s="116">
        <v>0.23930309650000001</v>
      </c>
      <c r="I262" s="116">
        <v>0.28489459480000001</v>
      </c>
      <c r="J262" s="116">
        <v>0.30789172599999998</v>
      </c>
      <c r="K262" s="116">
        <v>0.38927766149999998</v>
      </c>
      <c r="L262" s="117">
        <v>64185967165</v>
      </c>
      <c r="M262" s="117">
        <v>230590612314</v>
      </c>
      <c r="N262" s="116">
        <v>0.27198003380000002</v>
      </c>
      <c r="O262" s="116">
        <v>0.23529556909999999</v>
      </c>
      <c r="P262" s="116">
        <v>55</v>
      </c>
      <c r="Q262" s="5"/>
      <c r="R262" s="5"/>
      <c r="S262" s="6"/>
      <c r="T262" s="6"/>
      <c r="U262" s="5"/>
      <c r="V262" s="5" t="str">
        <f t="shared" ref="V262" si="21">CONCATENATE(Y262,AB262)</f>
        <v>Net income to total operating income8</v>
      </c>
      <c r="W262" s="120">
        <v>201503</v>
      </c>
      <c r="X262" s="120">
        <v>33</v>
      </c>
      <c r="Y262" s="120" t="s">
        <v>31</v>
      </c>
      <c r="Z262" s="121">
        <v>6</v>
      </c>
      <c r="AA262" s="120">
        <v>0.2713738732</v>
      </c>
      <c r="AB262" s="120">
        <v>8</v>
      </c>
      <c r="AC262" s="5"/>
      <c r="AD262" s="6"/>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row>
    <row r="263" spans="1:58" x14ac:dyDescent="0.25">
      <c r="A263" s="5" t="str">
        <f t="shared" si="13"/>
        <v>Net fee and commission income to total operating income201409</v>
      </c>
      <c r="B263" s="116">
        <v>201409</v>
      </c>
      <c r="C263" s="116">
        <v>27</v>
      </c>
      <c r="D263" s="116" t="s">
        <v>30</v>
      </c>
      <c r="E263" s="116">
        <v>8.7074398100000006E-2</v>
      </c>
      <c r="F263" s="116">
        <v>0.1597066674</v>
      </c>
      <c r="G263" s="116">
        <v>0.24721705839999999</v>
      </c>
      <c r="H263" s="116">
        <v>0.24100394729999999</v>
      </c>
      <c r="I263" s="116">
        <v>0.27649609069999997</v>
      </c>
      <c r="J263" s="116">
        <v>0.3136843789</v>
      </c>
      <c r="K263" s="116">
        <v>0.39817877829999998</v>
      </c>
      <c r="L263" s="117">
        <v>98649457871</v>
      </c>
      <c r="M263" s="117">
        <v>365268533884</v>
      </c>
      <c r="N263" s="116">
        <v>0.27175809579999999</v>
      </c>
      <c r="O263" s="116">
        <v>0.2331545562</v>
      </c>
      <c r="P263" s="116">
        <v>55</v>
      </c>
      <c r="Q263" s="5"/>
      <c r="R263" s="5"/>
      <c r="S263" s="6"/>
      <c r="T263" s="6"/>
      <c r="U263" s="5"/>
      <c r="V263" s="5" t="str">
        <f t="shared" ref="V263" si="22">CONCATENATE(Y263,AB263)</f>
        <v>Net income to total operating income9</v>
      </c>
      <c r="W263" s="120">
        <v>201503</v>
      </c>
      <c r="X263" s="120">
        <v>33</v>
      </c>
      <c r="Y263" s="120" t="s">
        <v>31</v>
      </c>
      <c r="Z263" s="121">
        <v>7</v>
      </c>
      <c r="AA263" s="120">
        <v>0.25048230240000002</v>
      </c>
      <c r="AB263" s="120">
        <v>9</v>
      </c>
      <c r="AC263" s="5"/>
      <c r="AD263" s="6"/>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row>
    <row r="264" spans="1:58" x14ac:dyDescent="0.25">
      <c r="A264" s="5" t="str">
        <f t="shared" si="13"/>
        <v>Net fee and commission income to total operating income201412</v>
      </c>
      <c r="B264" s="116">
        <v>201412</v>
      </c>
      <c r="C264" s="116">
        <v>27</v>
      </c>
      <c r="D264" s="116" t="s">
        <v>30</v>
      </c>
      <c r="E264" s="116">
        <v>8.3686443400000005E-2</v>
      </c>
      <c r="F264" s="116">
        <v>0.156513075</v>
      </c>
      <c r="G264" s="116">
        <v>0.24567083919999999</v>
      </c>
      <c r="H264" s="116">
        <v>0.23920054690000001</v>
      </c>
      <c r="I264" s="116">
        <v>0.27842118290000001</v>
      </c>
      <c r="J264" s="116">
        <v>0.30663875130000001</v>
      </c>
      <c r="K264" s="116">
        <v>0.40518486040000001</v>
      </c>
      <c r="L264" s="117">
        <v>131670514934</v>
      </c>
      <c r="M264" s="117">
        <v>484169810595</v>
      </c>
      <c r="N264" s="116">
        <v>0.27468788900000002</v>
      </c>
      <c r="O264" s="116">
        <v>0.22868845069999999</v>
      </c>
      <c r="P264" s="116">
        <v>55</v>
      </c>
      <c r="Q264" s="5"/>
      <c r="R264" s="5"/>
      <c r="S264" s="6"/>
      <c r="T264" s="6"/>
      <c r="U264" s="5"/>
      <c r="V264" s="5" t="str">
        <f t="shared" ref="V264" si="23">CONCATENATE(Y264,AB264)</f>
        <v>Net income to total operating income10</v>
      </c>
      <c r="W264" s="120">
        <v>201503</v>
      </c>
      <c r="X264" s="120">
        <v>33</v>
      </c>
      <c r="Y264" s="120" t="s">
        <v>31</v>
      </c>
      <c r="Z264" s="121">
        <v>3</v>
      </c>
      <c r="AA264" s="120">
        <v>0.20122698359999999</v>
      </c>
      <c r="AB264" s="120">
        <v>10</v>
      </c>
      <c r="AC264" s="5"/>
      <c r="AD264" s="6"/>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row>
    <row r="265" spans="1:58" x14ac:dyDescent="0.25">
      <c r="A265" s="5" t="str">
        <f t="shared" si="13"/>
        <v>Net fee and commission income to total operating income201503</v>
      </c>
      <c r="B265" s="116">
        <v>201503</v>
      </c>
      <c r="C265" s="116">
        <v>27</v>
      </c>
      <c r="D265" s="116" t="s">
        <v>30</v>
      </c>
      <c r="E265" s="116">
        <v>8.8491804199999996E-2</v>
      </c>
      <c r="F265" s="116">
        <v>0.17004460369999999</v>
      </c>
      <c r="G265" s="116">
        <v>0.2527928452</v>
      </c>
      <c r="H265" s="116">
        <v>0.24946873389999999</v>
      </c>
      <c r="I265" s="116">
        <v>0.2621874387</v>
      </c>
      <c r="J265" s="116">
        <v>0.32636478930000001</v>
      </c>
      <c r="K265" s="116">
        <v>0.41363703590000001</v>
      </c>
      <c r="L265" s="117">
        <v>35002640599</v>
      </c>
      <c r="M265" s="117">
        <v>131184617887</v>
      </c>
      <c r="N265" s="116">
        <v>0.25328877239999997</v>
      </c>
      <c r="O265" s="116">
        <v>0.2527928452</v>
      </c>
      <c r="P265" s="116">
        <v>52</v>
      </c>
      <c r="Q265" s="5"/>
      <c r="R265" s="5"/>
      <c r="S265" s="6"/>
      <c r="T265" s="6"/>
      <c r="U265" s="5"/>
      <c r="V265" s="5" t="str">
        <f t="shared" ref="V265" si="24">CONCATENATE(Y265,AB265)</f>
        <v>Net income to total operating income11</v>
      </c>
      <c r="W265" s="120">
        <v>201503</v>
      </c>
      <c r="X265" s="120">
        <v>33</v>
      </c>
      <c r="Y265" s="120" t="s">
        <v>31</v>
      </c>
      <c r="Z265" s="121">
        <v>2</v>
      </c>
      <c r="AA265" s="120">
        <v>0.1827098949</v>
      </c>
      <c r="AB265" s="120">
        <v>11</v>
      </c>
      <c r="AC265" s="5"/>
      <c r="AD265" s="6"/>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row>
    <row r="266" spans="1:58" x14ac:dyDescent="0.25">
      <c r="A266" s="5" t="str">
        <f t="shared" ref="A266:A329" si="25">CONCATENATE(D266,B266)</f>
        <v>Net income to total operating income200912</v>
      </c>
      <c r="B266" s="116">
        <v>200912</v>
      </c>
      <c r="C266" s="116">
        <v>33</v>
      </c>
      <c r="D266" s="116" t="s">
        <v>31</v>
      </c>
      <c r="E266" s="116">
        <v>-0.97365250800000003</v>
      </c>
      <c r="F266" s="116">
        <v>-3.0774848E-2</v>
      </c>
      <c r="G266" s="116">
        <v>0.1088668983</v>
      </c>
      <c r="H266" s="116">
        <v>-8.9054136000000006E-2</v>
      </c>
      <c r="I266" s="116">
        <v>9.2597038100000001E-2</v>
      </c>
      <c r="J266" s="116">
        <v>0.19283286090000001</v>
      </c>
      <c r="K266" s="116">
        <v>0.28145106469999998</v>
      </c>
      <c r="L266" s="117">
        <v>46528295418</v>
      </c>
      <c r="M266" s="117">
        <v>510418498722</v>
      </c>
      <c r="N266" s="116">
        <v>9.1701967100000004E-2</v>
      </c>
      <c r="O266" s="116">
        <v>0.122838132</v>
      </c>
      <c r="P266" s="116">
        <v>49</v>
      </c>
      <c r="Q266" s="5"/>
      <c r="R266" s="5"/>
      <c r="S266" s="6"/>
      <c r="T266" s="6"/>
      <c r="U266" s="5"/>
      <c r="V266" s="5" t="str">
        <f t="shared" ref="V266" si="26">CONCATENATE(Y266,AB266)</f>
        <v>Net income to total operating income12</v>
      </c>
      <c r="W266" s="120">
        <v>201503</v>
      </c>
      <c r="X266" s="120">
        <v>33</v>
      </c>
      <c r="Y266" s="120" t="s">
        <v>31</v>
      </c>
      <c r="Z266" s="121" t="s">
        <v>23</v>
      </c>
      <c r="AA266" s="120">
        <v>0.1696891676</v>
      </c>
      <c r="AB266" s="120">
        <v>12</v>
      </c>
      <c r="AC266" s="5"/>
      <c r="AD266" s="6"/>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row>
    <row r="267" spans="1:58" x14ac:dyDescent="0.25">
      <c r="A267" s="5" t="str">
        <f t="shared" si="25"/>
        <v>Net income to total operating income201003</v>
      </c>
      <c r="B267" s="116">
        <v>201003</v>
      </c>
      <c r="C267" s="116">
        <v>33</v>
      </c>
      <c r="D267" s="116" t="s">
        <v>31</v>
      </c>
      <c r="E267" s="116">
        <v>-3.8341382E-2</v>
      </c>
      <c r="F267" s="116">
        <v>7.3400465400000003E-2</v>
      </c>
      <c r="G267" s="116">
        <v>0.1740429942</v>
      </c>
      <c r="H267" s="116">
        <v>-1.1207622E-2</v>
      </c>
      <c r="I267" s="116">
        <v>0.16309459170000001</v>
      </c>
      <c r="J267" s="116">
        <v>0.22965407779999999</v>
      </c>
      <c r="K267" s="116">
        <v>0.38720014429999999</v>
      </c>
      <c r="L267" s="117">
        <v>22210763720</v>
      </c>
      <c r="M267" s="117">
        <v>134839913115</v>
      </c>
      <c r="N267" s="116">
        <v>0.16436977059999999</v>
      </c>
      <c r="O267" s="116">
        <v>0.18839428690000001</v>
      </c>
      <c r="P267" s="116">
        <v>49</v>
      </c>
      <c r="Q267" s="5"/>
      <c r="R267" s="5"/>
      <c r="S267" s="6"/>
      <c r="T267" s="6"/>
      <c r="U267" s="5"/>
      <c r="V267" s="5" t="str">
        <f t="shared" ref="V267" si="27">CONCATENATE(Y267,AB267)</f>
        <v>Net income to total operating income13</v>
      </c>
      <c r="W267" s="120">
        <v>201503</v>
      </c>
      <c r="X267" s="120">
        <v>33</v>
      </c>
      <c r="Y267" s="120" t="s">
        <v>31</v>
      </c>
      <c r="Z267" s="121" t="s">
        <v>29</v>
      </c>
      <c r="AA267" s="120">
        <v>0.15745587589999999</v>
      </c>
      <c r="AB267" s="120">
        <v>13</v>
      </c>
      <c r="AC267" s="5"/>
      <c r="AD267" s="6"/>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row>
    <row r="268" spans="1:58" x14ac:dyDescent="0.25">
      <c r="A268" s="5" t="str">
        <f t="shared" si="25"/>
        <v>Net income to total operating income201006</v>
      </c>
      <c r="B268" s="116">
        <v>201006</v>
      </c>
      <c r="C268" s="116">
        <v>33</v>
      </c>
      <c r="D268" s="116" t="s">
        <v>31</v>
      </c>
      <c r="E268" s="116">
        <v>-0.17464438099999999</v>
      </c>
      <c r="F268" s="116">
        <v>7.0051460499999996E-2</v>
      </c>
      <c r="G268" s="116">
        <v>0.16610695349999999</v>
      </c>
      <c r="H268" s="116">
        <v>-4.6220340999999998E-2</v>
      </c>
      <c r="I268" s="116">
        <v>0.16554973719999999</v>
      </c>
      <c r="J268" s="116">
        <v>0.2396936271</v>
      </c>
      <c r="K268" s="116">
        <v>0.35819419720000001</v>
      </c>
      <c r="L268" s="117">
        <v>44221322766</v>
      </c>
      <c r="M268" s="117">
        <v>264755760736</v>
      </c>
      <c r="N268" s="116">
        <v>0.1711844609</v>
      </c>
      <c r="O268" s="116">
        <v>0.15379653569999999</v>
      </c>
      <c r="P268" s="116">
        <v>49</v>
      </c>
      <c r="Q268" s="5"/>
      <c r="R268" s="5"/>
      <c r="S268" s="6"/>
      <c r="T268" s="6"/>
      <c r="U268" s="5"/>
      <c r="V268" s="5" t="str">
        <f t="shared" ref="V268" si="28">CONCATENATE(Y268,AB268)</f>
        <v>Net income to total operating income14</v>
      </c>
      <c r="W268" s="120">
        <v>201503</v>
      </c>
      <c r="X268" s="120">
        <v>33</v>
      </c>
      <c r="Y268" s="120" t="s">
        <v>31</v>
      </c>
      <c r="Z268" s="121" t="s">
        <v>17</v>
      </c>
      <c r="AA268" s="120">
        <v>0.15633422220000001</v>
      </c>
      <c r="AB268" s="120">
        <v>14</v>
      </c>
      <c r="AC268" s="5"/>
      <c r="AD268" s="6"/>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row>
    <row r="269" spans="1:58" x14ac:dyDescent="0.25">
      <c r="A269" s="5" t="str">
        <f t="shared" si="25"/>
        <v>Net income to total operating income201009</v>
      </c>
      <c r="B269" s="116">
        <v>201009</v>
      </c>
      <c r="C269" s="116">
        <v>33</v>
      </c>
      <c r="D269" s="116" t="s">
        <v>31</v>
      </c>
      <c r="E269" s="116">
        <v>-0.17464438099999999</v>
      </c>
      <c r="F269" s="116">
        <v>7.5472276500000005E-2</v>
      </c>
      <c r="G269" s="116">
        <v>0.1539332152</v>
      </c>
      <c r="H269" s="116">
        <v>-5.4368304999999999E-2</v>
      </c>
      <c r="I269" s="116">
        <v>0.1522103595</v>
      </c>
      <c r="J269" s="116">
        <v>0.2335977544</v>
      </c>
      <c r="K269" s="116">
        <v>0.36081577209999999</v>
      </c>
      <c r="L269" s="117">
        <v>60772529786</v>
      </c>
      <c r="M269" s="117">
        <v>389533733458</v>
      </c>
      <c r="N269" s="116">
        <v>0.1498383314</v>
      </c>
      <c r="O269" s="116">
        <v>0.1539332152</v>
      </c>
      <c r="P269" s="116">
        <v>50</v>
      </c>
      <c r="Q269" s="5"/>
      <c r="R269" s="5"/>
      <c r="S269" s="6"/>
      <c r="T269" s="6"/>
      <c r="U269" s="5"/>
      <c r="V269" s="5" t="str">
        <f t="shared" ref="V269" si="29">CONCATENATE(Y269,AB269)</f>
        <v>Net income to total operating income15</v>
      </c>
      <c r="W269" s="120">
        <v>201503</v>
      </c>
      <c r="X269" s="120">
        <v>33</v>
      </c>
      <c r="Y269" s="120" t="s">
        <v>31</v>
      </c>
      <c r="Z269" s="121" t="s">
        <v>25</v>
      </c>
      <c r="AA269" s="120">
        <v>0.1426294655</v>
      </c>
      <c r="AB269" s="120">
        <v>15</v>
      </c>
      <c r="AC269" s="5"/>
      <c r="AD269" s="6"/>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row>
    <row r="270" spans="1:58" x14ac:dyDescent="0.25">
      <c r="A270" s="5" t="str">
        <f t="shared" si="25"/>
        <v>Net income to total operating income201012</v>
      </c>
      <c r="B270" s="116">
        <v>201012</v>
      </c>
      <c r="C270" s="116">
        <v>33</v>
      </c>
      <c r="D270" s="116" t="s">
        <v>31</v>
      </c>
      <c r="E270" s="116">
        <v>-0.32453011300000001</v>
      </c>
      <c r="F270" s="116">
        <v>5.6407004400000002E-2</v>
      </c>
      <c r="G270" s="116">
        <v>0.14565737770000001</v>
      </c>
      <c r="H270" s="116">
        <v>-0.111941517</v>
      </c>
      <c r="I270" s="116">
        <v>0.1343549664</v>
      </c>
      <c r="J270" s="116">
        <v>0.22338470560000001</v>
      </c>
      <c r="K270" s="116">
        <v>0.36534381290000001</v>
      </c>
      <c r="L270" s="117">
        <v>70910569301</v>
      </c>
      <c r="M270" s="117">
        <v>523190728826</v>
      </c>
      <c r="N270" s="116">
        <v>0.1501980279</v>
      </c>
      <c r="O270" s="116">
        <v>0.14511373299999999</v>
      </c>
      <c r="P270" s="116">
        <v>50</v>
      </c>
      <c r="Q270" s="5"/>
      <c r="R270" s="5"/>
      <c r="S270" s="6"/>
      <c r="T270" s="6"/>
      <c r="U270" s="5"/>
      <c r="V270" s="5" t="str">
        <f t="shared" ref="V270" si="30">CONCATENATE(Y270,AB270)</f>
        <v>Net income to total operating income16</v>
      </c>
      <c r="W270" s="120">
        <v>201503</v>
      </c>
      <c r="X270" s="120">
        <v>33</v>
      </c>
      <c r="Y270" s="120" t="s">
        <v>31</v>
      </c>
      <c r="Z270" s="121">
        <v>11</v>
      </c>
      <c r="AA270" s="120">
        <v>0.12538583449999999</v>
      </c>
      <c r="AB270" s="120">
        <v>16</v>
      </c>
      <c r="AC270" s="5"/>
      <c r="AD270" s="6"/>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row>
    <row r="271" spans="1:58" x14ac:dyDescent="0.25">
      <c r="A271" s="5" t="str">
        <f t="shared" si="25"/>
        <v>Net income to total operating income201103</v>
      </c>
      <c r="B271" s="116">
        <v>201103</v>
      </c>
      <c r="C271" s="116">
        <v>33</v>
      </c>
      <c r="D271" s="116" t="s">
        <v>31</v>
      </c>
      <c r="E271" s="116">
        <v>-0.100360251</v>
      </c>
      <c r="F271" s="116">
        <v>0.1404039299</v>
      </c>
      <c r="G271" s="116">
        <v>0.19314731860000001</v>
      </c>
      <c r="H271" s="116">
        <v>0.20287388419999999</v>
      </c>
      <c r="I271" s="116">
        <v>0.1885999578</v>
      </c>
      <c r="J271" s="116">
        <v>0.29690854179999998</v>
      </c>
      <c r="K271" s="116">
        <v>0.52088298349999995</v>
      </c>
      <c r="L271" s="117">
        <v>24389025937</v>
      </c>
      <c r="M271" s="117">
        <v>131091072902</v>
      </c>
      <c r="N271" s="116">
        <v>0.19774709679999999</v>
      </c>
      <c r="O271" s="116">
        <v>0.19314731860000001</v>
      </c>
      <c r="P271" s="116">
        <v>51</v>
      </c>
      <c r="Q271" s="5"/>
      <c r="R271" s="5"/>
      <c r="S271" s="6"/>
      <c r="T271" s="6"/>
      <c r="U271" s="5"/>
      <c r="V271" s="5" t="str">
        <f t="shared" ref="V271" si="31">CONCATENATE(Y271,AB271)</f>
        <v>Net income to total operating income17</v>
      </c>
      <c r="W271" s="120">
        <v>201503</v>
      </c>
      <c r="X271" s="120">
        <v>33</v>
      </c>
      <c r="Y271" s="120" t="s">
        <v>31</v>
      </c>
      <c r="Z271" s="121">
        <v>13</v>
      </c>
      <c r="AA271" s="120">
        <v>5.1300275200000002E-2</v>
      </c>
      <c r="AB271" s="120">
        <v>17</v>
      </c>
      <c r="AC271" s="5"/>
      <c r="AD271" s="6"/>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row>
    <row r="272" spans="1:58" x14ac:dyDescent="0.25">
      <c r="A272" s="5" t="str">
        <f t="shared" si="25"/>
        <v>Net income to total operating income201106</v>
      </c>
      <c r="B272" s="116">
        <v>201106</v>
      </c>
      <c r="C272" s="116">
        <v>33</v>
      </c>
      <c r="D272" s="116" t="s">
        <v>31</v>
      </c>
      <c r="E272" s="116">
        <v>-0.55891936600000003</v>
      </c>
      <c r="F272" s="116">
        <v>8.7338846799999995E-2</v>
      </c>
      <c r="G272" s="116">
        <v>0.17826929080000001</v>
      </c>
      <c r="H272" s="116">
        <v>0.10629192680000001</v>
      </c>
      <c r="I272" s="116">
        <v>0.16681066380000001</v>
      </c>
      <c r="J272" s="116">
        <v>0.26364294919999998</v>
      </c>
      <c r="K272" s="116">
        <v>0.42973933240000001</v>
      </c>
      <c r="L272" s="117">
        <v>41830216690</v>
      </c>
      <c r="M272" s="117">
        <v>262024968553</v>
      </c>
      <c r="N272" s="116">
        <v>0.1765027549</v>
      </c>
      <c r="O272" s="116">
        <v>0.18003582670000001</v>
      </c>
      <c r="P272" s="116">
        <v>56</v>
      </c>
      <c r="Q272" s="5"/>
      <c r="R272" s="5"/>
      <c r="S272" s="6"/>
      <c r="T272" s="6"/>
      <c r="U272" s="5"/>
      <c r="V272" s="5" t="str">
        <f t="shared" ref="V272" si="32">CONCATENATE(Y272,AB272)</f>
        <v>Net income to total operating income18</v>
      </c>
      <c r="W272" s="120">
        <v>201503</v>
      </c>
      <c r="X272" s="120">
        <v>33</v>
      </c>
      <c r="Y272" s="120" t="s">
        <v>31</v>
      </c>
      <c r="Z272" s="121">
        <v>9</v>
      </c>
      <c r="AA272" s="120">
        <v>1.9910176200000001E-2</v>
      </c>
      <c r="AB272" s="120">
        <v>18</v>
      </c>
      <c r="AC272" s="5"/>
      <c r="AD272" s="6"/>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row>
    <row r="273" spans="1:58" x14ac:dyDescent="0.25">
      <c r="A273" s="5" t="str">
        <f t="shared" si="25"/>
        <v>Net income to total operating income201109</v>
      </c>
      <c r="B273" s="116">
        <v>201109</v>
      </c>
      <c r="C273" s="116">
        <v>33</v>
      </c>
      <c r="D273" s="116" t="s">
        <v>31</v>
      </c>
      <c r="E273" s="116">
        <v>-0.94057612199999996</v>
      </c>
      <c r="F273" s="116">
        <v>-3.5532454999999998E-2</v>
      </c>
      <c r="G273" s="116">
        <v>0.13189705909999999</v>
      </c>
      <c r="H273" s="116">
        <v>-0.55592311299999997</v>
      </c>
      <c r="I273" s="116">
        <v>0.119230082</v>
      </c>
      <c r="J273" s="116">
        <v>0.22631377590000001</v>
      </c>
      <c r="K273" s="116">
        <v>0.4111112489</v>
      </c>
      <c r="L273" s="117">
        <v>41161513145</v>
      </c>
      <c r="M273" s="117">
        <v>377651537577</v>
      </c>
      <c r="N273" s="116">
        <v>0.15115036170000001</v>
      </c>
      <c r="O273" s="116">
        <v>0.1114606608</v>
      </c>
      <c r="P273" s="116">
        <v>56</v>
      </c>
      <c r="Q273" s="5"/>
      <c r="R273" s="5"/>
      <c r="S273" s="6"/>
      <c r="T273" s="6"/>
      <c r="U273" s="5"/>
      <c r="V273" s="5" t="str">
        <f t="shared" ref="V273" si="33">CONCATENATE(Y273,AB273)</f>
        <v>Net income to total operating income19</v>
      </c>
      <c r="W273" s="120">
        <v>201503</v>
      </c>
      <c r="X273" s="120">
        <v>33</v>
      </c>
      <c r="Y273" s="120" t="s">
        <v>31</v>
      </c>
      <c r="Z273" s="121">
        <v>12</v>
      </c>
      <c r="AA273" s="120">
        <v>1.9689957500000001E-2</v>
      </c>
      <c r="AB273" s="120">
        <v>19</v>
      </c>
      <c r="AC273" s="5"/>
      <c r="AD273" s="6"/>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row>
    <row r="274" spans="1:58" x14ac:dyDescent="0.25">
      <c r="A274" s="5" t="str">
        <f t="shared" si="25"/>
        <v>Net income to total operating income201112</v>
      </c>
      <c r="B274" s="116">
        <v>201112</v>
      </c>
      <c r="C274" s="116">
        <v>33</v>
      </c>
      <c r="D274" s="116" t="s">
        <v>31</v>
      </c>
      <c r="E274" s="116">
        <v>-3.6477684030000002</v>
      </c>
      <c r="F274" s="116">
        <v>-0.36333119699999999</v>
      </c>
      <c r="G274" s="116">
        <v>7.7210609400000005E-2</v>
      </c>
      <c r="H274" s="116">
        <v>-0.50819149900000005</v>
      </c>
      <c r="I274" s="116">
        <v>-1.0343799999999999E-4</v>
      </c>
      <c r="J274" s="116">
        <v>0.18784630860000001</v>
      </c>
      <c r="K274" s="116">
        <v>0.37301025139999999</v>
      </c>
      <c r="L274" s="117">
        <v>-2613997100</v>
      </c>
      <c r="M274" s="117">
        <v>505007007759</v>
      </c>
      <c r="N274" s="116">
        <v>0.12724491339999999</v>
      </c>
      <c r="O274" s="116">
        <v>1.7142575699999999E-2</v>
      </c>
      <c r="P274" s="116">
        <v>56</v>
      </c>
      <c r="Q274" s="5"/>
      <c r="R274" s="5"/>
      <c r="S274" s="6"/>
      <c r="T274" s="6"/>
      <c r="U274" s="5"/>
      <c r="V274" s="5" t="str">
        <f t="shared" ref="V274" si="34">CONCATENATE(Y274,AB274)</f>
        <v>Net income to total operating income20</v>
      </c>
      <c r="W274" s="120">
        <v>201503</v>
      </c>
      <c r="X274" s="120">
        <v>33</v>
      </c>
      <c r="Y274" s="120" t="s">
        <v>31</v>
      </c>
      <c r="Z274" s="121" t="s">
        <v>32</v>
      </c>
      <c r="AA274" s="120">
        <v>-0.18747597799999999</v>
      </c>
      <c r="AB274" s="120">
        <v>20</v>
      </c>
      <c r="AC274" s="5"/>
      <c r="AD274" s="6"/>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row>
    <row r="275" spans="1:58" x14ac:dyDescent="0.25">
      <c r="A275" s="5" t="str">
        <f t="shared" si="25"/>
        <v>Net income to total operating income201203</v>
      </c>
      <c r="B275" s="116">
        <v>201203</v>
      </c>
      <c r="C275" s="116">
        <v>33</v>
      </c>
      <c r="D275" s="116" t="s">
        <v>31</v>
      </c>
      <c r="E275" s="116">
        <v>-0.74175634700000004</v>
      </c>
      <c r="F275" s="116">
        <v>4.6277260799999997E-2</v>
      </c>
      <c r="G275" s="116">
        <v>0.16340071749999999</v>
      </c>
      <c r="H275" s="116">
        <v>0.19244258710000001</v>
      </c>
      <c r="I275" s="116">
        <v>0.13630834720000001</v>
      </c>
      <c r="J275" s="116">
        <v>0.28610518979999999</v>
      </c>
      <c r="K275" s="116">
        <v>0.75478878940000005</v>
      </c>
      <c r="L275" s="117">
        <v>15594672742</v>
      </c>
      <c r="M275" s="117">
        <v>121836867888</v>
      </c>
      <c r="N275" s="116">
        <v>0.1498389825</v>
      </c>
      <c r="O275" s="116">
        <v>0.18796441559999999</v>
      </c>
      <c r="P275" s="116">
        <v>56</v>
      </c>
      <c r="Q275" s="5"/>
      <c r="R275" s="5"/>
      <c r="S275" s="6"/>
      <c r="T275" s="6"/>
      <c r="U275" s="5"/>
      <c r="V275" s="5" t="str">
        <f t="shared" ref="V275" si="35">CONCATENATE(Y275,AB275)</f>
        <v>Net income to total operating income99</v>
      </c>
      <c r="W275" s="120">
        <v>201503</v>
      </c>
      <c r="X275" s="120">
        <v>33</v>
      </c>
      <c r="Y275" s="120" t="s">
        <v>31</v>
      </c>
      <c r="Z275" s="121" t="s">
        <v>40</v>
      </c>
      <c r="AA275" s="120">
        <v>0.1937101765</v>
      </c>
      <c r="AB275" s="120">
        <v>99</v>
      </c>
      <c r="AC275" s="5"/>
      <c r="AD275" s="6"/>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row>
    <row r="276" spans="1:58" x14ac:dyDescent="0.25">
      <c r="A276" s="5" t="str">
        <f t="shared" si="25"/>
        <v>Net income to total operating income201206</v>
      </c>
      <c r="B276" s="116">
        <v>201206</v>
      </c>
      <c r="C276" s="116">
        <v>33</v>
      </c>
      <c r="D276" s="116" t="s">
        <v>31</v>
      </c>
      <c r="E276" s="116">
        <v>-2.1133582660000001</v>
      </c>
      <c r="F276" s="116">
        <v>-2.5334710999999999E-2</v>
      </c>
      <c r="G276" s="116">
        <v>0.1200209644</v>
      </c>
      <c r="H276" s="116">
        <v>-0.109430579</v>
      </c>
      <c r="I276" s="116">
        <v>8.6100687699999998E-2</v>
      </c>
      <c r="J276" s="116">
        <v>0.205154213</v>
      </c>
      <c r="K276" s="116">
        <v>0.39736607629999998</v>
      </c>
      <c r="L276" s="117">
        <v>22681411886</v>
      </c>
      <c r="M276" s="117">
        <v>234868779355</v>
      </c>
      <c r="N276" s="116">
        <v>0.1190234485</v>
      </c>
      <c r="O276" s="116">
        <v>0.12101848029999999</v>
      </c>
      <c r="P276" s="116">
        <v>56</v>
      </c>
      <c r="Q276" s="5"/>
      <c r="R276" s="5"/>
      <c r="S276" s="6"/>
      <c r="T276" s="6"/>
      <c r="U276" s="5"/>
      <c r="V276" s="5" t="str">
        <f t="shared" ref="V276" si="36">CONCATENATE(Y276,AB276)</f>
        <v>Loan-to-deposit ratio1</v>
      </c>
      <c r="W276" s="120">
        <v>201503</v>
      </c>
      <c r="X276" s="120">
        <v>34</v>
      </c>
      <c r="Y276" s="120" t="s">
        <v>33</v>
      </c>
      <c r="Z276" s="121">
        <v>5</v>
      </c>
      <c r="AA276" s="120">
        <v>1.6574529803</v>
      </c>
      <c r="AB276" s="120">
        <v>1</v>
      </c>
      <c r="AC276" s="5"/>
      <c r="AD276" s="6"/>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row>
    <row r="277" spans="1:58" x14ac:dyDescent="0.25">
      <c r="A277" s="5" t="str">
        <f t="shared" si="25"/>
        <v>Net income to total operating income201209</v>
      </c>
      <c r="B277" s="116">
        <v>201209</v>
      </c>
      <c r="C277" s="116">
        <v>33</v>
      </c>
      <c r="D277" s="116" t="s">
        <v>31</v>
      </c>
      <c r="E277" s="116">
        <v>-2.3811486999999998</v>
      </c>
      <c r="F277" s="116">
        <v>-6.2536067000000001E-2</v>
      </c>
      <c r="G277" s="116">
        <v>0.1068864996</v>
      </c>
      <c r="H277" s="116">
        <v>-0.15780808700000001</v>
      </c>
      <c r="I277" s="116">
        <v>6.9199370600000004E-2</v>
      </c>
      <c r="J277" s="116">
        <v>0.21121672750000001</v>
      </c>
      <c r="K277" s="116">
        <v>0.43491781660000001</v>
      </c>
      <c r="L277" s="117">
        <v>28539454009</v>
      </c>
      <c r="M277" s="117">
        <v>337767605786</v>
      </c>
      <c r="N277" s="116">
        <v>0.1028422437</v>
      </c>
      <c r="O277" s="116">
        <v>0.11407951450000001</v>
      </c>
      <c r="P277" s="116">
        <v>56</v>
      </c>
      <c r="Q277" s="5"/>
      <c r="R277" s="5"/>
      <c r="S277" s="6"/>
      <c r="T277" s="6"/>
      <c r="U277" s="5"/>
      <c r="V277" s="5" t="str">
        <f t="shared" ref="V277" si="37">CONCATENATE(Y277,AB277)</f>
        <v>Loan-to-deposit ratio2</v>
      </c>
      <c r="W277" s="120">
        <v>201503</v>
      </c>
      <c r="X277" s="120">
        <v>34</v>
      </c>
      <c r="Y277" s="120" t="s">
        <v>33</v>
      </c>
      <c r="Z277" s="121" t="s">
        <v>34</v>
      </c>
      <c r="AA277" s="120">
        <v>1.543868998</v>
      </c>
      <c r="AB277" s="120">
        <v>2</v>
      </c>
      <c r="AC277" s="5"/>
      <c r="AD277" s="6"/>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row>
    <row r="278" spans="1:58" x14ac:dyDescent="0.25">
      <c r="A278" s="5" t="str">
        <f t="shared" si="25"/>
        <v>Net income to total operating income201212</v>
      </c>
      <c r="B278" s="116">
        <v>201212</v>
      </c>
      <c r="C278" s="116">
        <v>33</v>
      </c>
      <c r="D278" s="116" t="s">
        <v>31</v>
      </c>
      <c r="E278" s="116">
        <v>-3.0441800899999998</v>
      </c>
      <c r="F278" s="116">
        <v>-0.17728252799999999</v>
      </c>
      <c r="G278" s="116">
        <v>9.0414037500000002E-2</v>
      </c>
      <c r="H278" s="116">
        <v>-0.29512079099999999</v>
      </c>
      <c r="I278" s="116">
        <v>1.22817329E-2</v>
      </c>
      <c r="J278" s="116">
        <v>0.1847774231</v>
      </c>
      <c r="K278" s="116">
        <v>0.3893805112</v>
      </c>
      <c r="L278" s="117">
        <v>22510309629</v>
      </c>
      <c r="M278" s="117">
        <v>469014834811</v>
      </c>
      <c r="N278" s="116">
        <v>5.08341317E-2</v>
      </c>
      <c r="O278" s="116">
        <v>9.6602500600000002E-2</v>
      </c>
      <c r="P278" s="116">
        <v>56</v>
      </c>
      <c r="Q278" s="5"/>
      <c r="R278" s="5"/>
      <c r="S278" s="6"/>
      <c r="T278" s="6"/>
      <c r="U278" s="5"/>
      <c r="V278" s="5" t="str">
        <f t="shared" ref="V278" si="38">CONCATENATE(Y278,AB278)</f>
        <v>Loan-to-deposit ratio3</v>
      </c>
      <c r="W278" s="120">
        <v>201503</v>
      </c>
      <c r="X278" s="120">
        <v>34</v>
      </c>
      <c r="Y278" s="120" t="s">
        <v>33</v>
      </c>
      <c r="Z278" s="121">
        <v>8</v>
      </c>
      <c r="AA278" s="120">
        <v>1.5006709472999999</v>
      </c>
      <c r="AB278" s="120">
        <v>3</v>
      </c>
      <c r="AC278" s="5"/>
      <c r="AD278" s="6"/>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row>
    <row r="279" spans="1:58" x14ac:dyDescent="0.25">
      <c r="A279" s="5" t="str">
        <f t="shared" si="25"/>
        <v>Net income to total operating income201303</v>
      </c>
      <c r="B279" s="116">
        <v>201303</v>
      </c>
      <c r="C279" s="116">
        <v>33</v>
      </c>
      <c r="D279" s="116" t="s">
        <v>31</v>
      </c>
      <c r="E279" s="116">
        <v>-0.61654871200000005</v>
      </c>
      <c r="F279" s="116">
        <v>4.89515061E-2</v>
      </c>
      <c r="G279" s="116">
        <v>0.1590079539</v>
      </c>
      <c r="H279" s="116">
        <v>9.8168617599999994E-2</v>
      </c>
      <c r="I279" s="116">
        <v>0.2309528538</v>
      </c>
      <c r="J279" s="116">
        <v>0.33409210630000002</v>
      </c>
      <c r="K279" s="116">
        <v>0.94310252370000003</v>
      </c>
      <c r="L279" s="117">
        <v>29916750944</v>
      </c>
      <c r="M279" s="117">
        <v>129240206814</v>
      </c>
      <c r="N279" s="116">
        <v>0.15463682400000001</v>
      </c>
      <c r="O279" s="116">
        <v>0.1870020594</v>
      </c>
      <c r="P279" s="116">
        <v>55</v>
      </c>
      <c r="Q279" s="5"/>
      <c r="R279" s="5"/>
      <c r="S279" s="6"/>
      <c r="T279" s="6"/>
      <c r="U279" s="5"/>
      <c r="V279" s="5" t="str">
        <f t="shared" ref="V279" si="39">CONCATENATE(Y279,AB279)</f>
        <v>Loan-to-deposit ratio4</v>
      </c>
      <c r="W279" s="120">
        <v>201503</v>
      </c>
      <c r="X279" s="120">
        <v>34</v>
      </c>
      <c r="Y279" s="120" t="s">
        <v>33</v>
      </c>
      <c r="Z279" s="121">
        <v>13</v>
      </c>
      <c r="AA279" s="120">
        <v>1.3716449849000001</v>
      </c>
      <c r="AB279" s="120">
        <v>4</v>
      </c>
      <c r="AC279" s="5"/>
      <c r="AD279" s="6"/>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row>
    <row r="280" spans="1:58" x14ac:dyDescent="0.25">
      <c r="A280" s="5" t="str">
        <f t="shared" si="25"/>
        <v>Net income to total operating income201306</v>
      </c>
      <c r="B280" s="116">
        <v>201306</v>
      </c>
      <c r="C280" s="116">
        <v>33</v>
      </c>
      <c r="D280" s="116" t="s">
        <v>31</v>
      </c>
      <c r="E280" s="116">
        <v>-0.58479125700000001</v>
      </c>
      <c r="F280" s="116">
        <v>7.2483810699999998E-2</v>
      </c>
      <c r="G280" s="116">
        <v>0.1661055917</v>
      </c>
      <c r="H280" s="116">
        <v>9.1223074299999998E-2</v>
      </c>
      <c r="I280" s="116">
        <v>0.19276291449999999</v>
      </c>
      <c r="J280" s="116">
        <v>0.30865488949999997</v>
      </c>
      <c r="K280" s="116">
        <v>0.51867206889999995</v>
      </c>
      <c r="L280" s="117">
        <v>44865019342</v>
      </c>
      <c r="M280" s="117">
        <v>246860562760</v>
      </c>
      <c r="N280" s="116">
        <v>0.1563603345</v>
      </c>
      <c r="O280" s="116">
        <v>0.17826374950000001</v>
      </c>
      <c r="P280" s="116">
        <v>55</v>
      </c>
      <c r="Q280" s="5"/>
      <c r="R280" s="5"/>
      <c r="S280" s="6"/>
      <c r="T280" s="6"/>
      <c r="U280" s="5"/>
      <c r="V280" s="5" t="str">
        <f t="shared" ref="V280" si="40">CONCATENATE(Y280,AB280)</f>
        <v>Loan-to-deposit ratio5</v>
      </c>
      <c r="W280" s="120">
        <v>201503</v>
      </c>
      <c r="X280" s="120">
        <v>34</v>
      </c>
      <c r="Y280" s="120" t="s">
        <v>33</v>
      </c>
      <c r="Z280" s="121">
        <v>4</v>
      </c>
      <c r="AA280" s="120">
        <v>1.3457836620000001</v>
      </c>
      <c r="AB280" s="120">
        <v>5</v>
      </c>
      <c r="AC280" s="5"/>
      <c r="AD280" s="6"/>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row>
    <row r="281" spans="1:58" x14ac:dyDescent="0.25">
      <c r="A281" s="5" t="str">
        <f t="shared" si="25"/>
        <v>Net income to total operating income201309</v>
      </c>
      <c r="B281" s="116">
        <v>201309</v>
      </c>
      <c r="C281" s="116">
        <v>33</v>
      </c>
      <c r="D281" s="116" t="s">
        <v>31</v>
      </c>
      <c r="E281" s="116">
        <v>-0.67461850999999995</v>
      </c>
      <c r="F281" s="116">
        <v>6.0804087600000001E-2</v>
      </c>
      <c r="G281" s="116">
        <v>0.1648792684</v>
      </c>
      <c r="H281" s="116">
        <v>9.3247278000000003E-2</v>
      </c>
      <c r="I281" s="116">
        <v>0.16807798439999999</v>
      </c>
      <c r="J281" s="116">
        <v>0.29500659299999998</v>
      </c>
      <c r="K281" s="116">
        <v>0.41527462949999999</v>
      </c>
      <c r="L281" s="117">
        <v>54525721497</v>
      </c>
      <c r="M281" s="117">
        <v>355919926684</v>
      </c>
      <c r="N281" s="116">
        <v>0.14485638370000001</v>
      </c>
      <c r="O281" s="116">
        <v>0.17057871320000001</v>
      </c>
      <c r="P281" s="116">
        <v>55</v>
      </c>
      <c r="Q281" s="5"/>
      <c r="R281" s="5"/>
      <c r="S281" s="6"/>
      <c r="T281" s="6"/>
      <c r="U281" s="5"/>
      <c r="V281" s="5" t="str">
        <f t="shared" ref="V281" si="41">CONCATENATE(Y281,AB281)</f>
        <v>Loan-to-deposit ratio6</v>
      </c>
      <c r="W281" s="120">
        <v>201503</v>
      </c>
      <c r="X281" s="120">
        <v>34</v>
      </c>
      <c r="Y281" s="120" t="s">
        <v>33</v>
      </c>
      <c r="Z281" s="121" t="s">
        <v>29</v>
      </c>
      <c r="AA281" s="120">
        <v>1.2420289348</v>
      </c>
      <c r="AB281" s="120">
        <v>6</v>
      </c>
      <c r="AC281" s="5"/>
      <c r="AD281" s="6"/>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row>
    <row r="282" spans="1:58" x14ac:dyDescent="0.25">
      <c r="A282" s="5" t="str">
        <f t="shared" si="25"/>
        <v>Net income to total operating income201312</v>
      </c>
      <c r="B282" s="116">
        <v>201312</v>
      </c>
      <c r="C282" s="116">
        <v>33</v>
      </c>
      <c r="D282" s="116" t="s">
        <v>31</v>
      </c>
      <c r="E282" s="116">
        <v>-0.920463382</v>
      </c>
      <c r="F282" s="116">
        <v>-0.105414468</v>
      </c>
      <c r="G282" s="116">
        <v>0.1377713559</v>
      </c>
      <c r="H282" s="116">
        <v>-0.30684413700000002</v>
      </c>
      <c r="I282" s="116">
        <v>7.3246705300000006E-2</v>
      </c>
      <c r="J282" s="116">
        <v>0.30861805240000001</v>
      </c>
      <c r="K282" s="116">
        <v>0.43760819159999997</v>
      </c>
      <c r="L282" s="117">
        <v>19947548256</v>
      </c>
      <c r="M282" s="117">
        <v>460231363149</v>
      </c>
      <c r="N282" s="116">
        <v>0.129174075</v>
      </c>
      <c r="O282" s="116">
        <v>0.1447632174</v>
      </c>
      <c r="P282" s="116">
        <v>55</v>
      </c>
      <c r="Q282" s="5"/>
      <c r="R282" s="5"/>
      <c r="S282" s="6"/>
      <c r="T282" s="6"/>
      <c r="U282" s="5"/>
      <c r="V282" s="5" t="str">
        <f t="shared" ref="V282" si="42">CONCATENATE(Y282,AB282)</f>
        <v>Loan-to-deposit ratio7</v>
      </c>
      <c r="W282" s="120">
        <v>201503</v>
      </c>
      <c r="X282" s="120">
        <v>34</v>
      </c>
      <c r="Y282" s="120" t="s">
        <v>33</v>
      </c>
      <c r="Z282" s="121" t="s">
        <v>32</v>
      </c>
      <c r="AA282" s="120">
        <v>1.2412126670000001</v>
      </c>
      <c r="AB282" s="120">
        <v>7</v>
      </c>
      <c r="AC282" s="5"/>
      <c r="AD282" s="6"/>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row>
    <row r="283" spans="1:58" x14ac:dyDescent="0.25">
      <c r="A283" s="5" t="str">
        <f t="shared" si="25"/>
        <v>Net income to total operating income201403</v>
      </c>
      <c r="B283" s="116">
        <v>201403</v>
      </c>
      <c r="C283" s="116">
        <v>33</v>
      </c>
      <c r="D283" s="116" t="s">
        <v>31</v>
      </c>
      <c r="E283" s="116">
        <v>-0.44860191900000002</v>
      </c>
      <c r="F283" s="116">
        <v>8.7525904599999996E-2</v>
      </c>
      <c r="G283" s="116">
        <v>0.17948252710000001</v>
      </c>
      <c r="H283" s="116">
        <v>0.12039037330000001</v>
      </c>
      <c r="I283" s="116">
        <v>0.1968403994</v>
      </c>
      <c r="J283" s="116">
        <v>0.35869776590000002</v>
      </c>
      <c r="K283" s="116">
        <v>0.42297381950000001</v>
      </c>
      <c r="L283" s="117">
        <v>21851485716</v>
      </c>
      <c r="M283" s="117">
        <v>118846461602</v>
      </c>
      <c r="N283" s="116">
        <v>0.17320184290000001</v>
      </c>
      <c r="O283" s="116">
        <v>0.21607785960000001</v>
      </c>
      <c r="P283" s="116">
        <v>55</v>
      </c>
      <c r="Q283" s="5"/>
      <c r="R283" s="5"/>
      <c r="S283" s="6"/>
      <c r="T283" s="6"/>
      <c r="U283" s="5"/>
      <c r="V283" s="5" t="str">
        <f t="shared" ref="V283" si="43">CONCATENATE(Y283,AB283)</f>
        <v>Loan-to-deposit ratio8</v>
      </c>
      <c r="W283" s="120">
        <v>201503</v>
      </c>
      <c r="X283" s="120">
        <v>34</v>
      </c>
      <c r="Y283" s="120" t="s">
        <v>33</v>
      </c>
      <c r="Z283" s="121">
        <v>7</v>
      </c>
      <c r="AA283" s="120">
        <v>1.1949337722</v>
      </c>
      <c r="AB283" s="120">
        <v>8</v>
      </c>
      <c r="AC283" s="5"/>
      <c r="AD283" s="6"/>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row>
    <row r="284" spans="1:58" x14ac:dyDescent="0.25">
      <c r="A284" s="5" t="str">
        <f t="shared" si="25"/>
        <v>Net income to total operating income201406</v>
      </c>
      <c r="B284" s="116">
        <v>201406</v>
      </c>
      <c r="C284" s="116">
        <v>33</v>
      </c>
      <c r="D284" s="116" t="s">
        <v>31</v>
      </c>
      <c r="E284" s="116">
        <v>-0.281391799</v>
      </c>
      <c r="F284" s="116">
        <v>8.48564017E-2</v>
      </c>
      <c r="G284" s="116">
        <v>0.16362870330000001</v>
      </c>
      <c r="H284" s="116">
        <v>0.12284865120000001</v>
      </c>
      <c r="I284" s="116">
        <v>0.1569534688</v>
      </c>
      <c r="J284" s="116">
        <v>0.32202148359999999</v>
      </c>
      <c r="K284" s="116">
        <v>0.42787298140000002</v>
      </c>
      <c r="L284" s="117">
        <v>32392875527</v>
      </c>
      <c r="M284" s="117">
        <v>230590612314</v>
      </c>
      <c r="N284" s="116">
        <v>0.1531985267</v>
      </c>
      <c r="O284" s="116">
        <v>0.1740784863</v>
      </c>
      <c r="P284" s="116">
        <v>55</v>
      </c>
      <c r="Q284" s="5"/>
      <c r="R284" s="5"/>
      <c r="S284" s="6"/>
      <c r="T284" s="6"/>
      <c r="U284" s="5"/>
      <c r="V284" s="5" t="str">
        <f t="shared" ref="V284" si="44">CONCATENATE(Y284,AB284)</f>
        <v>Loan-to-deposit ratio9</v>
      </c>
      <c r="W284" s="120">
        <v>201503</v>
      </c>
      <c r="X284" s="120">
        <v>34</v>
      </c>
      <c r="Y284" s="120" t="s">
        <v>33</v>
      </c>
      <c r="Z284" s="121" t="s">
        <v>17</v>
      </c>
      <c r="AA284" s="120">
        <v>1.1133937362999999</v>
      </c>
      <c r="AB284" s="120">
        <v>9</v>
      </c>
      <c r="AC284" s="5"/>
      <c r="AD284" s="6"/>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row>
    <row r="285" spans="1:58" x14ac:dyDescent="0.25">
      <c r="A285" s="5" t="str">
        <f t="shared" si="25"/>
        <v>Net income to total operating income201409</v>
      </c>
      <c r="B285" s="116">
        <v>201409</v>
      </c>
      <c r="C285" s="116">
        <v>33</v>
      </c>
      <c r="D285" s="116" t="s">
        <v>31</v>
      </c>
      <c r="E285" s="116">
        <v>-0.49957761899999997</v>
      </c>
      <c r="F285" s="116">
        <v>3.03662993E-2</v>
      </c>
      <c r="G285" s="116">
        <v>0.15950945450000001</v>
      </c>
      <c r="H285" s="116">
        <v>8.8631921099999997E-2</v>
      </c>
      <c r="I285" s="116">
        <v>0.14471205949999999</v>
      </c>
      <c r="J285" s="116">
        <v>0.29414476709999998</v>
      </c>
      <c r="K285" s="116">
        <v>0.44224803169999999</v>
      </c>
      <c r="L285" s="117">
        <v>46076572787</v>
      </c>
      <c r="M285" s="117">
        <v>365268533884</v>
      </c>
      <c r="N285" s="116">
        <v>0.15950945450000001</v>
      </c>
      <c r="O285" s="116">
        <v>0.16243264239999999</v>
      </c>
      <c r="P285" s="116">
        <v>55</v>
      </c>
      <c r="Q285" s="5"/>
      <c r="R285" s="5"/>
      <c r="S285" s="6"/>
      <c r="T285" s="6"/>
      <c r="U285" s="5"/>
      <c r="V285" s="5" t="str">
        <f t="shared" ref="V285" si="45">CONCATENATE(Y285,AB285)</f>
        <v>Loan-to-deposit ratio10</v>
      </c>
      <c r="W285" s="120">
        <v>201503</v>
      </c>
      <c r="X285" s="120">
        <v>34</v>
      </c>
      <c r="Y285" s="120" t="s">
        <v>33</v>
      </c>
      <c r="Z285" s="121">
        <v>2</v>
      </c>
      <c r="AA285" s="120">
        <v>1.0992541284999999</v>
      </c>
      <c r="AB285" s="120">
        <v>10</v>
      </c>
      <c r="AC285" s="5"/>
      <c r="AD285" s="6"/>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row>
    <row r="286" spans="1:58" x14ac:dyDescent="0.25">
      <c r="A286" s="5" t="str">
        <f t="shared" si="25"/>
        <v>Net income to total operating income201412</v>
      </c>
      <c r="B286" s="116">
        <v>201412</v>
      </c>
      <c r="C286" s="116">
        <v>33</v>
      </c>
      <c r="D286" s="116" t="s">
        <v>31</v>
      </c>
      <c r="E286" s="116">
        <v>-1.2093536039999999</v>
      </c>
      <c r="F286" s="116">
        <v>-0.10059425499999999</v>
      </c>
      <c r="G286" s="116">
        <v>0.1179896532</v>
      </c>
      <c r="H286" s="116">
        <v>-4.3208119000000003E-2</v>
      </c>
      <c r="I286" s="116">
        <v>9.4946907699999999E-2</v>
      </c>
      <c r="J286" s="116">
        <v>0.2233916323</v>
      </c>
      <c r="K286" s="116">
        <v>0.42777929949999999</v>
      </c>
      <c r="L286" s="117">
        <v>33852174007</v>
      </c>
      <c r="M286" s="117">
        <v>484169810595</v>
      </c>
      <c r="N286" s="116">
        <v>0.1185445993</v>
      </c>
      <c r="O286" s="116">
        <v>0.1179141227</v>
      </c>
      <c r="P286" s="116">
        <v>55</v>
      </c>
      <c r="Q286" s="5"/>
      <c r="R286" s="5"/>
      <c r="S286" s="6"/>
      <c r="T286" s="6"/>
      <c r="U286" s="5"/>
      <c r="V286" s="5" t="str">
        <f t="shared" ref="V286" si="46">CONCATENATE(Y286,AB286)</f>
        <v>Loan-to-deposit ratio11</v>
      </c>
      <c r="W286" s="120">
        <v>201503</v>
      </c>
      <c r="X286" s="120">
        <v>34</v>
      </c>
      <c r="Y286" s="120" t="s">
        <v>33</v>
      </c>
      <c r="Z286" s="121" t="s">
        <v>25</v>
      </c>
      <c r="AA286" s="120">
        <v>1.0883204377</v>
      </c>
      <c r="AB286" s="120">
        <v>11</v>
      </c>
      <c r="AC286" s="5"/>
      <c r="AD286" s="6"/>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row>
    <row r="287" spans="1:58" x14ac:dyDescent="0.25">
      <c r="A287" s="5" t="str">
        <f t="shared" si="25"/>
        <v>Net income to total operating income201503</v>
      </c>
      <c r="B287" s="116">
        <v>201503</v>
      </c>
      <c r="C287" s="116">
        <v>33</v>
      </c>
      <c r="D287" s="116" t="s">
        <v>31</v>
      </c>
      <c r="E287" s="116">
        <v>-0.20200637199999999</v>
      </c>
      <c r="F287" s="116">
        <v>0.10901350849999999</v>
      </c>
      <c r="G287" s="116">
        <v>0.1937101765</v>
      </c>
      <c r="H287" s="116">
        <v>0.17514284120000001</v>
      </c>
      <c r="I287" s="116">
        <v>0.19760503530000001</v>
      </c>
      <c r="J287" s="116">
        <v>0.31111771780000003</v>
      </c>
      <c r="K287" s="116">
        <v>0.46422793289999997</v>
      </c>
      <c r="L287" s="117">
        <v>23753499629</v>
      </c>
      <c r="M287" s="117">
        <v>131184617887</v>
      </c>
      <c r="N287" s="116">
        <v>0.1516898837</v>
      </c>
      <c r="O287" s="116">
        <v>0.23715718190000001</v>
      </c>
      <c r="P287" s="116">
        <v>52</v>
      </c>
      <c r="Q287" s="5"/>
      <c r="R287" s="5"/>
      <c r="S287" s="6"/>
      <c r="T287" s="6"/>
      <c r="U287" s="5"/>
      <c r="V287" s="5" t="str">
        <f t="shared" ref="V287" si="47">CONCATENATE(Y287,AB287)</f>
        <v>Loan-to-deposit ratio12</v>
      </c>
      <c r="W287" s="120">
        <v>201503</v>
      </c>
      <c r="X287" s="120">
        <v>34</v>
      </c>
      <c r="Y287" s="120" t="s">
        <v>33</v>
      </c>
      <c r="Z287" s="121" t="s">
        <v>38</v>
      </c>
      <c r="AA287" s="120">
        <v>1.0024567963</v>
      </c>
      <c r="AB287" s="120">
        <v>12</v>
      </c>
      <c r="AC287" s="5"/>
      <c r="AD287" s="6"/>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row>
    <row r="288" spans="1:58" x14ac:dyDescent="0.25">
      <c r="A288" s="5" t="str">
        <f t="shared" si="25"/>
        <v>Loan-to-deposit ratio200912</v>
      </c>
      <c r="B288" s="116">
        <v>200912</v>
      </c>
      <c r="C288" s="116">
        <v>34</v>
      </c>
      <c r="D288" s="116" t="s">
        <v>33</v>
      </c>
      <c r="E288" s="116">
        <v>0.86637757839999996</v>
      </c>
      <c r="F288" s="116">
        <v>1.0029620037</v>
      </c>
      <c r="G288" s="116">
        <v>1.1409114366999999</v>
      </c>
      <c r="H288" s="116">
        <v>1.2269633744999999</v>
      </c>
      <c r="I288" s="116">
        <v>1.1712500436</v>
      </c>
      <c r="J288" s="116">
        <v>1.284376019</v>
      </c>
      <c r="K288" s="116">
        <v>1.8054731923</v>
      </c>
      <c r="L288" s="117">
        <v>12692645000000</v>
      </c>
      <c r="M288" s="117">
        <v>10761456000000</v>
      </c>
      <c r="N288" s="116">
        <v>1.1598854102</v>
      </c>
      <c r="O288" s="116">
        <v>1.1327295409</v>
      </c>
      <c r="P288" s="116">
        <v>49</v>
      </c>
      <c r="Q288" s="5"/>
      <c r="R288" s="5"/>
      <c r="S288" s="6"/>
      <c r="T288" s="6"/>
      <c r="U288" s="5"/>
      <c r="V288" s="5" t="str">
        <f t="shared" ref="V288" si="48">CONCATENATE(Y288,AB288)</f>
        <v>Loan-to-deposit ratio13</v>
      </c>
      <c r="W288" s="120">
        <v>201503</v>
      </c>
      <c r="X288" s="120">
        <v>34</v>
      </c>
      <c r="Y288" s="120" t="s">
        <v>33</v>
      </c>
      <c r="Z288" s="121">
        <v>9</v>
      </c>
      <c r="AA288" s="120">
        <v>0.98291487320000004</v>
      </c>
      <c r="AB288" s="120">
        <v>13</v>
      </c>
      <c r="AC288" s="5"/>
      <c r="AD288" s="6"/>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row>
    <row r="289" spans="1:58" x14ac:dyDescent="0.25">
      <c r="A289" s="5" t="str">
        <f t="shared" si="25"/>
        <v>Loan-to-deposit ratio201003</v>
      </c>
      <c r="B289" s="116">
        <v>201003</v>
      </c>
      <c r="C289" s="116">
        <v>34</v>
      </c>
      <c r="D289" s="116" t="s">
        <v>33</v>
      </c>
      <c r="E289" s="116">
        <v>0.86637270399999999</v>
      </c>
      <c r="F289" s="116">
        <v>1.0056105137</v>
      </c>
      <c r="G289" s="116">
        <v>1.157196949</v>
      </c>
      <c r="H289" s="116">
        <v>1.2409923384999999</v>
      </c>
      <c r="I289" s="116">
        <v>1.1702779014</v>
      </c>
      <c r="J289" s="116">
        <v>1.3215472679</v>
      </c>
      <c r="K289" s="116">
        <v>1.7216624403</v>
      </c>
      <c r="L289" s="117">
        <v>12937133000000</v>
      </c>
      <c r="M289" s="117">
        <v>10973390000000</v>
      </c>
      <c r="N289" s="116">
        <v>1.1605626151999999</v>
      </c>
      <c r="O289" s="116">
        <v>1.137359043</v>
      </c>
      <c r="P289" s="116">
        <v>49</v>
      </c>
      <c r="Q289" s="5"/>
      <c r="R289" s="5"/>
      <c r="S289" s="6"/>
      <c r="T289" s="6"/>
      <c r="U289" s="5"/>
      <c r="V289" s="5" t="str">
        <f t="shared" ref="V289" si="49">CONCATENATE(Y289,AB289)</f>
        <v>Loan-to-deposit ratio14</v>
      </c>
      <c r="W289" s="120">
        <v>201503</v>
      </c>
      <c r="X289" s="120">
        <v>34</v>
      </c>
      <c r="Y289" s="120" t="s">
        <v>33</v>
      </c>
      <c r="Z289" s="121">
        <v>1</v>
      </c>
      <c r="AA289" s="120">
        <v>0.96945146670000004</v>
      </c>
      <c r="AB289" s="120">
        <v>14</v>
      </c>
      <c r="AC289" s="5"/>
      <c r="AD289" s="6"/>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row>
    <row r="290" spans="1:58" x14ac:dyDescent="0.25">
      <c r="A290" s="5" t="str">
        <f t="shared" si="25"/>
        <v>Loan-to-deposit ratio201006</v>
      </c>
      <c r="B290" s="116">
        <v>201006</v>
      </c>
      <c r="C290" s="116">
        <v>34</v>
      </c>
      <c r="D290" s="116" t="s">
        <v>33</v>
      </c>
      <c r="E290" s="116">
        <v>0.8426021508</v>
      </c>
      <c r="F290" s="116">
        <v>1.0092420879999999</v>
      </c>
      <c r="G290" s="116">
        <v>1.1735940514000001</v>
      </c>
      <c r="H290" s="116">
        <v>1.2628061731</v>
      </c>
      <c r="I290" s="116">
        <v>1.1664169979000001</v>
      </c>
      <c r="J290" s="116">
        <v>1.3390790684</v>
      </c>
      <c r="K290" s="116">
        <v>1.7859242527999999</v>
      </c>
      <c r="L290" s="117">
        <v>13348277000000</v>
      </c>
      <c r="M290" s="117">
        <v>11358626000000</v>
      </c>
      <c r="N290" s="116">
        <v>1.1730257850000001</v>
      </c>
      <c r="O290" s="116">
        <v>1.1735940514000001</v>
      </c>
      <c r="P290" s="116">
        <v>49</v>
      </c>
      <c r="Q290" s="5"/>
      <c r="R290" s="5"/>
      <c r="S290" s="6"/>
      <c r="T290" s="6"/>
      <c r="U290" s="5"/>
      <c r="V290" s="5" t="str">
        <f t="shared" ref="V290" si="50">CONCATENATE(Y290,AB290)</f>
        <v>Loan-to-deposit ratio15</v>
      </c>
      <c r="W290" s="120">
        <v>201503</v>
      </c>
      <c r="X290" s="120">
        <v>34</v>
      </c>
      <c r="Y290" s="120" t="s">
        <v>33</v>
      </c>
      <c r="Z290" s="121">
        <v>11</v>
      </c>
      <c r="AA290" s="120">
        <v>0.94828881450000002</v>
      </c>
      <c r="AB290" s="120">
        <v>15</v>
      </c>
      <c r="AC290" s="5"/>
      <c r="AD290" s="6"/>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row>
    <row r="291" spans="1:58" x14ac:dyDescent="0.25">
      <c r="A291" s="5" t="str">
        <f t="shared" si="25"/>
        <v>Loan-to-deposit ratio201009</v>
      </c>
      <c r="B291" s="116">
        <v>201009</v>
      </c>
      <c r="C291" s="116">
        <v>34</v>
      </c>
      <c r="D291" s="116" t="s">
        <v>33</v>
      </c>
      <c r="E291" s="116">
        <v>0.87890986439999996</v>
      </c>
      <c r="F291" s="116">
        <v>1.0370320401999999</v>
      </c>
      <c r="G291" s="116">
        <v>1.1683416304000001</v>
      </c>
      <c r="H291" s="116">
        <v>1.2589408203000001</v>
      </c>
      <c r="I291" s="116">
        <v>1.1758010555</v>
      </c>
      <c r="J291" s="116">
        <v>1.3556401923000001</v>
      </c>
      <c r="K291" s="116">
        <v>1.7424021142999999</v>
      </c>
      <c r="L291" s="117">
        <v>13277052000000</v>
      </c>
      <c r="M291" s="117">
        <v>11248697000000</v>
      </c>
      <c r="N291" s="116">
        <v>1.1619424494999999</v>
      </c>
      <c r="O291" s="116">
        <v>1.1726923316</v>
      </c>
      <c r="P291" s="116">
        <v>50</v>
      </c>
      <c r="Q291" s="5"/>
      <c r="R291" s="5"/>
      <c r="S291" s="6"/>
      <c r="T291" s="6"/>
      <c r="U291" s="5"/>
      <c r="V291" s="5" t="str">
        <f t="shared" ref="V291" si="51">CONCATENATE(Y291,AB291)</f>
        <v>Loan-to-deposit ratio16</v>
      </c>
      <c r="W291" s="120">
        <v>201503</v>
      </c>
      <c r="X291" s="120">
        <v>34</v>
      </c>
      <c r="Y291" s="120" t="s">
        <v>33</v>
      </c>
      <c r="Z291" s="121" t="s">
        <v>23</v>
      </c>
      <c r="AA291" s="120">
        <v>0.93745343849999996</v>
      </c>
      <c r="AB291" s="120">
        <v>16</v>
      </c>
      <c r="AC291" s="5"/>
      <c r="AD291" s="6"/>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row>
    <row r="292" spans="1:58" x14ac:dyDescent="0.25">
      <c r="A292" s="5" t="str">
        <f t="shared" si="25"/>
        <v>Loan-to-deposit ratio201012</v>
      </c>
      <c r="B292" s="116">
        <v>201012</v>
      </c>
      <c r="C292" s="116">
        <v>34</v>
      </c>
      <c r="D292" s="116" t="s">
        <v>33</v>
      </c>
      <c r="E292" s="116">
        <v>0.86615310970000003</v>
      </c>
      <c r="F292" s="116">
        <v>1.0532220185000001</v>
      </c>
      <c r="G292" s="116">
        <v>1.1745582162999999</v>
      </c>
      <c r="H292" s="116">
        <v>1.2712141188999999</v>
      </c>
      <c r="I292" s="116">
        <v>1.1781210177000001</v>
      </c>
      <c r="J292" s="116">
        <v>1.3997297926000001</v>
      </c>
      <c r="K292" s="116">
        <v>1.6454442269</v>
      </c>
      <c r="L292" s="117">
        <v>13183054000000</v>
      </c>
      <c r="M292" s="117">
        <v>11154295000000</v>
      </c>
      <c r="N292" s="116">
        <v>1.1325438826000001</v>
      </c>
      <c r="O292" s="116">
        <v>1.2132970143999999</v>
      </c>
      <c r="P292" s="116">
        <v>50</v>
      </c>
      <c r="Q292" s="5"/>
      <c r="R292" s="5"/>
      <c r="S292" s="6"/>
      <c r="T292" s="6"/>
      <c r="U292" s="5"/>
      <c r="V292" s="5" t="str">
        <f t="shared" ref="V292" si="52">CONCATENATE(Y292,AB292)</f>
        <v>Loan-to-deposit ratio17</v>
      </c>
      <c r="W292" s="120">
        <v>201503</v>
      </c>
      <c r="X292" s="120">
        <v>34</v>
      </c>
      <c r="Y292" s="120" t="s">
        <v>33</v>
      </c>
      <c r="Z292" s="121">
        <v>12</v>
      </c>
      <c r="AA292" s="120">
        <v>0.93148829870000005</v>
      </c>
      <c r="AB292" s="120">
        <v>17</v>
      </c>
      <c r="AC292" s="5"/>
      <c r="AD292" s="6"/>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row>
    <row r="293" spans="1:58" x14ac:dyDescent="0.25">
      <c r="A293" s="5" t="str">
        <f t="shared" si="25"/>
        <v>Loan-to-deposit ratio201103</v>
      </c>
      <c r="B293" s="116">
        <v>201103</v>
      </c>
      <c r="C293" s="116">
        <v>34</v>
      </c>
      <c r="D293" s="116" t="s">
        <v>33</v>
      </c>
      <c r="E293" s="116">
        <v>0.87370022479999998</v>
      </c>
      <c r="F293" s="116">
        <v>1.0367783293999999</v>
      </c>
      <c r="G293" s="116">
        <v>1.2018410232000001</v>
      </c>
      <c r="H293" s="116">
        <v>1.2412703078</v>
      </c>
      <c r="I293" s="116">
        <v>1.1831555241</v>
      </c>
      <c r="J293" s="116">
        <v>1.3500706766999999</v>
      </c>
      <c r="K293" s="116">
        <v>1.7353832531</v>
      </c>
      <c r="L293" s="117">
        <v>13124936000000</v>
      </c>
      <c r="M293" s="117">
        <v>11116577000000</v>
      </c>
      <c r="N293" s="116">
        <v>1.1484418792</v>
      </c>
      <c r="O293" s="116">
        <v>1.2318935260999999</v>
      </c>
      <c r="P293" s="116">
        <v>50</v>
      </c>
      <c r="Q293" s="5"/>
      <c r="R293" s="5"/>
      <c r="S293" s="6"/>
      <c r="T293" s="6"/>
      <c r="U293" s="5"/>
      <c r="V293" s="5" t="str">
        <f t="shared" ref="V293" si="53">CONCATENATE(Y293,AB293)</f>
        <v>Loan-to-deposit ratio18</v>
      </c>
      <c r="W293" s="120">
        <v>201503</v>
      </c>
      <c r="X293" s="120">
        <v>34</v>
      </c>
      <c r="Y293" s="120" t="s">
        <v>33</v>
      </c>
      <c r="Z293" s="121">
        <v>6</v>
      </c>
      <c r="AA293" s="120">
        <v>0.90925465049999998</v>
      </c>
      <c r="AB293" s="120">
        <v>18</v>
      </c>
      <c r="AC293" s="5"/>
      <c r="AD293" s="6"/>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row>
    <row r="294" spans="1:58" x14ac:dyDescent="0.25">
      <c r="A294" s="5" t="str">
        <f t="shared" si="25"/>
        <v>Loan-to-deposit ratio201106</v>
      </c>
      <c r="B294" s="116">
        <v>201106</v>
      </c>
      <c r="C294" s="116">
        <v>34</v>
      </c>
      <c r="D294" s="116" t="s">
        <v>33</v>
      </c>
      <c r="E294" s="116">
        <v>0.85724187809999997</v>
      </c>
      <c r="F294" s="116">
        <v>1.0424568936</v>
      </c>
      <c r="G294" s="116">
        <v>1.1950010688999999</v>
      </c>
      <c r="H294" s="116">
        <v>1.2845398474</v>
      </c>
      <c r="I294" s="116">
        <v>1.1981224188999999</v>
      </c>
      <c r="J294" s="116">
        <v>1.4170817064000001</v>
      </c>
      <c r="K294" s="116">
        <v>2.1009407573000001</v>
      </c>
      <c r="L294" s="117">
        <v>13027986000000</v>
      </c>
      <c r="M294" s="117">
        <v>11031115000000</v>
      </c>
      <c r="N294" s="116">
        <v>1.1386130755999999</v>
      </c>
      <c r="O294" s="116">
        <v>1.2168778203999999</v>
      </c>
      <c r="P294" s="116">
        <v>55</v>
      </c>
      <c r="Q294" s="5"/>
      <c r="R294" s="5"/>
      <c r="S294" s="6"/>
      <c r="T294" s="6"/>
      <c r="U294" s="5"/>
      <c r="V294" s="5" t="str">
        <f t="shared" ref="V294" si="54">CONCATENATE(Y294,AB294)</f>
        <v>Loan-to-deposit ratio19</v>
      </c>
      <c r="W294" s="120">
        <v>201503</v>
      </c>
      <c r="X294" s="120">
        <v>34</v>
      </c>
      <c r="Y294" s="120" t="s">
        <v>33</v>
      </c>
      <c r="Z294" s="121">
        <v>3</v>
      </c>
      <c r="AA294" s="120">
        <v>0.74314199869999997</v>
      </c>
      <c r="AB294" s="120">
        <v>19</v>
      </c>
      <c r="AC294" s="5"/>
      <c r="AD294" s="6"/>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row>
    <row r="295" spans="1:58" x14ac:dyDescent="0.25">
      <c r="A295" s="5" t="str">
        <f t="shared" si="25"/>
        <v>Loan-to-deposit ratio201109</v>
      </c>
      <c r="B295" s="116">
        <v>201109</v>
      </c>
      <c r="C295" s="116">
        <v>34</v>
      </c>
      <c r="D295" s="116" t="s">
        <v>33</v>
      </c>
      <c r="E295" s="116">
        <v>0.87886163110000004</v>
      </c>
      <c r="F295" s="116">
        <v>1.0867373739999999</v>
      </c>
      <c r="G295" s="116">
        <v>1.2446664932</v>
      </c>
      <c r="H295" s="116">
        <v>1.2908096660999999</v>
      </c>
      <c r="I295" s="116">
        <v>1.1962090830000001</v>
      </c>
      <c r="J295" s="116">
        <v>1.3943882650999999</v>
      </c>
      <c r="K295" s="116">
        <v>1.9365519521000001</v>
      </c>
      <c r="L295" s="117">
        <v>13384780000000</v>
      </c>
      <c r="M295" s="117">
        <v>11354453000000</v>
      </c>
      <c r="N295" s="116">
        <v>1.1108657605000001</v>
      </c>
      <c r="O295" s="116">
        <v>1.2450330478</v>
      </c>
      <c r="P295" s="116">
        <v>55</v>
      </c>
      <c r="Q295" s="5"/>
      <c r="R295" s="5"/>
      <c r="S295" s="6"/>
      <c r="T295" s="6"/>
      <c r="U295" s="5"/>
      <c r="V295" s="5" t="str">
        <f t="shared" ref="V295" si="55">CONCATENATE(Y295,AB295)</f>
        <v>Loan-to-deposit ratio20</v>
      </c>
      <c r="W295" s="120">
        <v>201503</v>
      </c>
      <c r="X295" s="120">
        <v>34</v>
      </c>
      <c r="Y295" s="120" t="s">
        <v>33</v>
      </c>
      <c r="Z295" s="121">
        <v>10</v>
      </c>
      <c r="AA295" s="120">
        <v>0.51476534780000005</v>
      </c>
      <c r="AB295" s="120">
        <v>20</v>
      </c>
      <c r="AC295" s="5"/>
      <c r="AD295" s="6"/>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row>
    <row r="296" spans="1:58" x14ac:dyDescent="0.25">
      <c r="A296" s="5" t="str">
        <f t="shared" si="25"/>
        <v>Loan-to-deposit ratio201112</v>
      </c>
      <c r="B296" s="116">
        <v>201112</v>
      </c>
      <c r="C296" s="116">
        <v>34</v>
      </c>
      <c r="D296" s="116" t="s">
        <v>33</v>
      </c>
      <c r="E296" s="116">
        <v>0.86372077059999997</v>
      </c>
      <c r="F296" s="116">
        <v>1.0600527604000001</v>
      </c>
      <c r="G296" s="116">
        <v>1.2414021442000001</v>
      </c>
      <c r="H296" s="116">
        <v>1.2973632830999999</v>
      </c>
      <c r="I296" s="116">
        <v>1.1769376235</v>
      </c>
      <c r="J296" s="116">
        <v>1.4671287095000001</v>
      </c>
      <c r="K296" s="116">
        <v>1.9721014753999999</v>
      </c>
      <c r="L296" s="117">
        <v>13087505000000</v>
      </c>
      <c r="M296" s="117">
        <v>11294756000000</v>
      </c>
      <c r="N296" s="116">
        <v>1.1240894996999999</v>
      </c>
      <c r="O296" s="116">
        <v>1.2653440649000001</v>
      </c>
      <c r="P296" s="116">
        <v>55</v>
      </c>
      <c r="Q296" s="5"/>
      <c r="R296" s="5"/>
      <c r="S296" s="6"/>
      <c r="T296" s="6"/>
      <c r="U296" s="5"/>
      <c r="V296" s="5" t="str">
        <f t="shared" ref="V296" si="56">CONCATENATE(Y296,AB296)</f>
        <v>Loan-to-deposit ratio99</v>
      </c>
      <c r="W296" s="120">
        <v>201503</v>
      </c>
      <c r="X296" s="120">
        <v>34</v>
      </c>
      <c r="Y296" s="120" t="s">
        <v>33</v>
      </c>
      <c r="Z296" s="121" t="s">
        <v>40</v>
      </c>
      <c r="AA296" s="120">
        <v>1.0958151772</v>
      </c>
      <c r="AB296" s="120">
        <v>99</v>
      </c>
      <c r="AC296" s="5"/>
      <c r="AD296" s="6"/>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row>
    <row r="297" spans="1:58" x14ac:dyDescent="0.25">
      <c r="A297" s="5" t="str">
        <f t="shared" si="25"/>
        <v>Loan-to-deposit ratio201203</v>
      </c>
      <c r="B297" s="116">
        <v>201203</v>
      </c>
      <c r="C297" s="116">
        <v>34</v>
      </c>
      <c r="D297" s="116" t="s">
        <v>33</v>
      </c>
      <c r="E297" s="116">
        <v>0.86924573810000005</v>
      </c>
      <c r="F297" s="116">
        <v>1.0511052053000001</v>
      </c>
      <c r="G297" s="116">
        <v>1.2526356544999999</v>
      </c>
      <c r="H297" s="116">
        <v>1.281594219</v>
      </c>
      <c r="I297" s="116">
        <v>1.1800353016</v>
      </c>
      <c r="J297" s="116">
        <v>1.4832567471</v>
      </c>
      <c r="K297" s="116">
        <v>2.0026693137999998</v>
      </c>
      <c r="L297" s="117">
        <v>13025467000000</v>
      </c>
      <c r="M297" s="117">
        <v>11228440000000</v>
      </c>
      <c r="N297" s="116">
        <v>1.1261151810000001</v>
      </c>
      <c r="O297" s="116">
        <v>1.2750092755</v>
      </c>
      <c r="P297" s="116">
        <v>55</v>
      </c>
      <c r="Q297" s="5"/>
      <c r="R297" s="5"/>
      <c r="S297" s="6"/>
      <c r="T297" s="6"/>
      <c r="U297" s="5"/>
      <c r="V297" s="5" t="str">
        <f t="shared" ref="V297" si="57">CONCATENATE(Y297,AB297)</f>
        <v>Customer deposits to total liabilities1</v>
      </c>
      <c r="W297" s="120">
        <v>201503</v>
      </c>
      <c r="X297" s="120">
        <v>35</v>
      </c>
      <c r="Y297" s="120" t="s">
        <v>35</v>
      </c>
      <c r="Z297" s="121">
        <v>10</v>
      </c>
      <c r="AA297" s="120">
        <v>0.92507862070000002</v>
      </c>
      <c r="AB297" s="120">
        <v>1</v>
      </c>
      <c r="AC297" s="5"/>
      <c r="AD297" s="6"/>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row>
    <row r="298" spans="1:58" x14ac:dyDescent="0.25">
      <c r="A298" s="5" t="str">
        <f t="shared" si="25"/>
        <v>Loan-to-deposit ratio201206</v>
      </c>
      <c r="B298" s="116">
        <v>201206</v>
      </c>
      <c r="C298" s="116">
        <v>34</v>
      </c>
      <c r="D298" s="116" t="s">
        <v>33</v>
      </c>
      <c r="E298" s="116">
        <v>0.87240296279999996</v>
      </c>
      <c r="F298" s="116">
        <v>1.0662278271000001</v>
      </c>
      <c r="G298" s="116">
        <v>1.2586378545000001</v>
      </c>
      <c r="H298" s="116">
        <v>1.2920868561000001</v>
      </c>
      <c r="I298" s="116">
        <v>1.1774071248</v>
      </c>
      <c r="J298" s="116">
        <v>1.4337006106000001</v>
      </c>
      <c r="K298" s="116">
        <v>1.9355475814000001</v>
      </c>
      <c r="L298" s="117">
        <v>13268715000000</v>
      </c>
      <c r="M298" s="117">
        <v>11460544000000</v>
      </c>
      <c r="N298" s="116">
        <v>1.1631594741</v>
      </c>
      <c r="O298" s="116">
        <v>1.2865819356999999</v>
      </c>
      <c r="P298" s="116">
        <v>55</v>
      </c>
      <c r="Q298" s="5"/>
      <c r="R298" s="5"/>
      <c r="S298" s="6"/>
      <c r="T298" s="6"/>
      <c r="U298" s="5"/>
      <c r="V298" s="5" t="str">
        <f t="shared" ref="V298" si="58">CONCATENATE(Y298,AB298)</f>
        <v>Customer deposits to total liabilities2</v>
      </c>
      <c r="W298" s="120">
        <v>201503</v>
      </c>
      <c r="X298" s="120">
        <v>35</v>
      </c>
      <c r="Y298" s="120" t="s">
        <v>35</v>
      </c>
      <c r="Z298" s="121">
        <v>3</v>
      </c>
      <c r="AA298" s="120">
        <v>0.85831164459999998</v>
      </c>
      <c r="AB298" s="120">
        <v>2</v>
      </c>
      <c r="AC298" s="5"/>
      <c r="AD298" s="6"/>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row>
    <row r="299" spans="1:58" x14ac:dyDescent="0.25">
      <c r="A299" s="5" t="str">
        <f t="shared" si="25"/>
        <v>Loan-to-deposit ratio201209</v>
      </c>
      <c r="B299" s="116">
        <v>201209</v>
      </c>
      <c r="C299" s="116">
        <v>34</v>
      </c>
      <c r="D299" s="116" t="s">
        <v>33</v>
      </c>
      <c r="E299" s="116">
        <v>0.86564622189999996</v>
      </c>
      <c r="F299" s="116">
        <v>1.063530884</v>
      </c>
      <c r="G299" s="116">
        <v>1.2460692581999999</v>
      </c>
      <c r="H299" s="116">
        <v>1.2709606118000001</v>
      </c>
      <c r="I299" s="116">
        <v>1.1624451841000001</v>
      </c>
      <c r="J299" s="116">
        <v>1.3709185857999999</v>
      </c>
      <c r="K299" s="116">
        <v>1.9295779437</v>
      </c>
      <c r="L299" s="117">
        <v>13186685000000</v>
      </c>
      <c r="M299" s="117">
        <v>11566257000000</v>
      </c>
      <c r="N299" s="116">
        <v>1.1594481634</v>
      </c>
      <c r="O299" s="116">
        <v>1.2611122103000001</v>
      </c>
      <c r="P299" s="116">
        <v>55</v>
      </c>
      <c r="Q299" s="5"/>
      <c r="R299" s="5"/>
      <c r="S299" s="6"/>
      <c r="T299" s="6"/>
      <c r="U299" s="5"/>
      <c r="V299" s="5" t="str">
        <f t="shared" ref="V299" si="59">CONCATENATE(Y299,AB299)</f>
        <v>Customer deposits to total liabilities3</v>
      </c>
      <c r="W299" s="120">
        <v>201503</v>
      </c>
      <c r="X299" s="120">
        <v>35</v>
      </c>
      <c r="Y299" s="120" t="s">
        <v>35</v>
      </c>
      <c r="Z299" s="121">
        <v>12</v>
      </c>
      <c r="AA299" s="120">
        <v>0.80361522210000003</v>
      </c>
      <c r="AB299" s="120">
        <v>3</v>
      </c>
      <c r="AC299" s="5"/>
      <c r="AD299" s="6"/>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row>
    <row r="300" spans="1:58" x14ac:dyDescent="0.25">
      <c r="A300" s="5" t="str">
        <f t="shared" si="25"/>
        <v>Loan-to-deposit ratio201212</v>
      </c>
      <c r="B300" s="116">
        <v>201212</v>
      </c>
      <c r="C300" s="116">
        <v>34</v>
      </c>
      <c r="D300" s="116" t="s">
        <v>33</v>
      </c>
      <c r="E300" s="116">
        <v>0.86825751630000003</v>
      </c>
      <c r="F300" s="116">
        <v>1.0361525643</v>
      </c>
      <c r="G300" s="116">
        <v>1.1906793369999999</v>
      </c>
      <c r="H300" s="116">
        <v>1.2566742978000001</v>
      </c>
      <c r="I300" s="116">
        <v>1.1568519938999999</v>
      </c>
      <c r="J300" s="116">
        <v>1.3571076287999999</v>
      </c>
      <c r="K300" s="116">
        <v>2.0052889181000002</v>
      </c>
      <c r="L300" s="117">
        <v>12696950000000</v>
      </c>
      <c r="M300" s="117">
        <v>11159340000000</v>
      </c>
      <c r="N300" s="116">
        <v>1.133717649</v>
      </c>
      <c r="O300" s="116">
        <v>1.197460725</v>
      </c>
      <c r="P300" s="116">
        <v>55</v>
      </c>
      <c r="Q300" s="5"/>
      <c r="R300" s="5"/>
      <c r="S300" s="6"/>
      <c r="T300" s="6"/>
      <c r="U300" s="5"/>
      <c r="V300" s="5" t="str">
        <f t="shared" ref="V300" si="60">CONCATENATE(Y300,AB300)</f>
        <v>Customer deposits to total liabilities4</v>
      </c>
      <c r="W300" s="120">
        <v>201503</v>
      </c>
      <c r="X300" s="120">
        <v>35</v>
      </c>
      <c r="Y300" s="120" t="s">
        <v>35</v>
      </c>
      <c r="Z300" s="121">
        <v>6</v>
      </c>
      <c r="AA300" s="120">
        <v>0.78326739769999998</v>
      </c>
      <c r="AB300" s="120">
        <v>4</v>
      </c>
      <c r="AC300" s="5"/>
      <c r="AD300" s="6"/>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row>
    <row r="301" spans="1:58" x14ac:dyDescent="0.25">
      <c r="A301" s="5" t="str">
        <f t="shared" si="25"/>
        <v>Loan-to-deposit ratio201303</v>
      </c>
      <c r="B301" s="116">
        <v>201303</v>
      </c>
      <c r="C301" s="116">
        <v>34</v>
      </c>
      <c r="D301" s="116" t="s">
        <v>33</v>
      </c>
      <c r="E301" s="116">
        <v>0.86851010319999999</v>
      </c>
      <c r="F301" s="116">
        <v>1.0128976399</v>
      </c>
      <c r="G301" s="116">
        <v>1.1676202093000001</v>
      </c>
      <c r="H301" s="116">
        <v>1.2388888959</v>
      </c>
      <c r="I301" s="116">
        <v>1.1735319627</v>
      </c>
      <c r="J301" s="116">
        <v>1.3147182926000001</v>
      </c>
      <c r="K301" s="116">
        <v>1.9951591548000001</v>
      </c>
      <c r="L301" s="117">
        <v>13011377000000</v>
      </c>
      <c r="M301" s="117">
        <v>11398340000000</v>
      </c>
      <c r="N301" s="116">
        <v>1.1195648456</v>
      </c>
      <c r="O301" s="116">
        <v>1.1681250017</v>
      </c>
      <c r="P301" s="116">
        <v>53</v>
      </c>
      <c r="Q301" s="5"/>
      <c r="R301" s="5"/>
      <c r="S301" s="6"/>
      <c r="T301" s="6"/>
      <c r="U301" s="5"/>
      <c r="V301" s="5" t="str">
        <f t="shared" ref="V301" si="61">CONCATENATE(Y301,AB301)</f>
        <v>Customer deposits to total liabilities5</v>
      </c>
      <c r="W301" s="120">
        <v>201503</v>
      </c>
      <c r="X301" s="120">
        <v>35</v>
      </c>
      <c r="Y301" s="120" t="s">
        <v>35</v>
      </c>
      <c r="Z301" s="121">
        <v>9</v>
      </c>
      <c r="AA301" s="120">
        <v>0.69927798939999997</v>
      </c>
      <c r="AB301" s="120">
        <v>5</v>
      </c>
      <c r="AC301" s="5"/>
      <c r="AD301" s="6"/>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row>
    <row r="302" spans="1:58" x14ac:dyDescent="0.25">
      <c r="A302" s="5" t="str">
        <f t="shared" si="25"/>
        <v>Loan-to-deposit ratio201306</v>
      </c>
      <c r="B302" s="116">
        <v>201306</v>
      </c>
      <c r="C302" s="116">
        <v>34</v>
      </c>
      <c r="D302" s="116" t="s">
        <v>33</v>
      </c>
      <c r="E302" s="116">
        <v>0.86832979580000003</v>
      </c>
      <c r="F302" s="116">
        <v>0.99861376589999995</v>
      </c>
      <c r="G302" s="116">
        <v>1.1495833606000001</v>
      </c>
      <c r="H302" s="116">
        <v>1.21626396</v>
      </c>
      <c r="I302" s="116">
        <v>1.1409429578000001</v>
      </c>
      <c r="J302" s="116">
        <v>1.3047613436000001</v>
      </c>
      <c r="K302" s="116">
        <v>1.8229660512999999</v>
      </c>
      <c r="L302" s="117">
        <v>12755951000000</v>
      </c>
      <c r="M302" s="117">
        <v>11370334000000</v>
      </c>
      <c r="N302" s="116">
        <v>1.0882511800000001</v>
      </c>
      <c r="O302" s="116">
        <v>1.1536258025999999</v>
      </c>
      <c r="P302" s="116">
        <v>54</v>
      </c>
      <c r="Q302" s="5"/>
      <c r="R302" s="5"/>
      <c r="S302" s="6"/>
      <c r="T302" s="6"/>
      <c r="U302" s="5"/>
      <c r="V302" s="5" t="str">
        <f t="shared" ref="V302" si="62">CONCATENATE(Y302,AB302)</f>
        <v>Customer deposits to total liabilities6</v>
      </c>
      <c r="W302" s="120">
        <v>201503</v>
      </c>
      <c r="X302" s="120">
        <v>35</v>
      </c>
      <c r="Y302" s="120" t="s">
        <v>35</v>
      </c>
      <c r="Z302" s="121">
        <v>1</v>
      </c>
      <c r="AA302" s="120">
        <v>0.69074073479999998</v>
      </c>
      <c r="AB302" s="120">
        <v>6</v>
      </c>
      <c r="AC302" s="5"/>
      <c r="AD302" s="6"/>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row>
    <row r="303" spans="1:58" x14ac:dyDescent="0.25">
      <c r="A303" s="5" t="str">
        <f t="shared" si="25"/>
        <v>Loan-to-deposit ratio201309</v>
      </c>
      <c r="B303" s="116">
        <v>201309</v>
      </c>
      <c r="C303" s="116">
        <v>34</v>
      </c>
      <c r="D303" s="116" t="s">
        <v>33</v>
      </c>
      <c r="E303" s="116">
        <v>0.86077956349999996</v>
      </c>
      <c r="F303" s="116">
        <v>0.97805168450000002</v>
      </c>
      <c r="G303" s="116">
        <v>1.1464264367000001</v>
      </c>
      <c r="H303" s="116">
        <v>1.2079433366000001</v>
      </c>
      <c r="I303" s="116">
        <v>1.1468088873</v>
      </c>
      <c r="J303" s="116">
        <v>1.3209589563999999</v>
      </c>
      <c r="K303" s="116">
        <v>1.8388845807</v>
      </c>
      <c r="L303" s="117">
        <v>12649927000000</v>
      </c>
      <c r="M303" s="117">
        <v>11218095000000</v>
      </c>
      <c r="N303" s="116">
        <v>1.0867881429999999</v>
      </c>
      <c r="O303" s="116">
        <v>1.1498727607999999</v>
      </c>
      <c r="P303" s="116">
        <v>54</v>
      </c>
      <c r="Q303" s="5"/>
      <c r="R303" s="5"/>
      <c r="S303" s="6"/>
      <c r="T303" s="6"/>
      <c r="U303" s="5"/>
      <c r="V303" s="5" t="str">
        <f t="shared" ref="V303" si="63">CONCATENATE(Y303,AB303)</f>
        <v>Customer deposits to total liabilities7</v>
      </c>
      <c r="W303" s="120">
        <v>201503</v>
      </c>
      <c r="X303" s="120">
        <v>35</v>
      </c>
      <c r="Y303" s="120" t="s">
        <v>35</v>
      </c>
      <c r="Z303" s="121">
        <v>11</v>
      </c>
      <c r="AA303" s="120">
        <v>0.66251293739999995</v>
      </c>
      <c r="AB303" s="120">
        <v>7</v>
      </c>
      <c r="AC303" s="5"/>
      <c r="AD303" s="6"/>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row>
    <row r="304" spans="1:58" x14ac:dyDescent="0.25">
      <c r="A304" s="5" t="str">
        <f t="shared" si="25"/>
        <v>Loan-to-deposit ratio201312</v>
      </c>
      <c r="B304" s="116">
        <v>201312</v>
      </c>
      <c r="C304" s="116">
        <v>34</v>
      </c>
      <c r="D304" s="116" t="s">
        <v>33</v>
      </c>
      <c r="E304" s="116">
        <v>0.84539304950000005</v>
      </c>
      <c r="F304" s="116">
        <v>0.98036129540000005</v>
      </c>
      <c r="G304" s="116">
        <v>1.1212129986999999</v>
      </c>
      <c r="H304" s="116">
        <v>1.1927222135</v>
      </c>
      <c r="I304" s="116">
        <v>1.1277761042000001</v>
      </c>
      <c r="J304" s="116">
        <v>1.2937780657</v>
      </c>
      <c r="K304" s="116">
        <v>1.7712602719999999</v>
      </c>
      <c r="L304" s="117">
        <v>12073907000000</v>
      </c>
      <c r="M304" s="117">
        <v>10924126000000</v>
      </c>
      <c r="N304" s="116">
        <v>1.0950451504000001</v>
      </c>
      <c r="O304" s="116">
        <v>1.1314260077</v>
      </c>
      <c r="P304" s="116">
        <v>54</v>
      </c>
      <c r="Q304" s="5"/>
      <c r="R304" s="5"/>
      <c r="S304" s="6"/>
      <c r="T304" s="6"/>
      <c r="U304" s="5"/>
      <c r="V304" s="5" t="str">
        <f t="shared" ref="V304" si="64">CONCATENATE(Y304,AB304)</f>
        <v>Customer deposits to total liabilities8</v>
      </c>
      <c r="W304" s="120">
        <v>201503</v>
      </c>
      <c r="X304" s="120">
        <v>35</v>
      </c>
      <c r="Y304" s="120" t="s">
        <v>35</v>
      </c>
      <c r="Z304" s="121">
        <v>7</v>
      </c>
      <c r="AA304" s="120">
        <v>0.60715562310000004</v>
      </c>
      <c r="AB304" s="120">
        <v>8</v>
      </c>
      <c r="AC304" s="5"/>
      <c r="AD304" s="6"/>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row>
    <row r="305" spans="1:58" x14ac:dyDescent="0.25">
      <c r="A305" s="5" t="str">
        <f t="shared" si="25"/>
        <v>Loan-to-deposit ratio201403</v>
      </c>
      <c r="B305" s="116">
        <v>201403</v>
      </c>
      <c r="C305" s="116">
        <v>34</v>
      </c>
      <c r="D305" s="116" t="s">
        <v>33</v>
      </c>
      <c r="E305" s="116">
        <v>0.85072234469999997</v>
      </c>
      <c r="F305" s="116">
        <v>0.95014746370000003</v>
      </c>
      <c r="G305" s="116">
        <v>1.1092771074000001</v>
      </c>
      <c r="H305" s="116">
        <v>1.1800469757000001</v>
      </c>
      <c r="I305" s="116">
        <v>1.1137106707</v>
      </c>
      <c r="J305" s="116">
        <v>1.3146774793</v>
      </c>
      <c r="K305" s="116">
        <v>1.7762684411</v>
      </c>
      <c r="L305" s="117">
        <v>12131991000000</v>
      </c>
      <c r="M305" s="117">
        <v>11126942000000</v>
      </c>
      <c r="N305" s="116">
        <v>1.0851097750000001</v>
      </c>
      <c r="O305" s="116">
        <v>1.1128142619000001</v>
      </c>
      <c r="P305" s="116">
        <v>54</v>
      </c>
      <c r="Q305" s="5"/>
      <c r="R305" s="5"/>
      <c r="S305" s="6"/>
      <c r="T305" s="6"/>
      <c r="U305" s="5"/>
      <c r="V305" s="5" t="str">
        <f t="shared" ref="V305" si="65">CONCATENATE(Y305,AB305)</f>
        <v>Customer deposits to total liabilities9</v>
      </c>
      <c r="W305" s="120">
        <v>201503</v>
      </c>
      <c r="X305" s="120">
        <v>35</v>
      </c>
      <c r="Y305" s="120" t="s">
        <v>35</v>
      </c>
      <c r="Z305" s="121">
        <v>13</v>
      </c>
      <c r="AA305" s="120">
        <v>0.59271993489999997</v>
      </c>
      <c r="AB305" s="120">
        <v>9</v>
      </c>
      <c r="AC305" s="5"/>
      <c r="AD305" s="6"/>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row>
    <row r="306" spans="1:58" x14ac:dyDescent="0.25">
      <c r="A306" s="5" t="str">
        <f t="shared" si="25"/>
        <v>Loan-to-deposit ratio201406</v>
      </c>
      <c r="B306" s="116">
        <v>201406</v>
      </c>
      <c r="C306" s="116">
        <v>34</v>
      </c>
      <c r="D306" s="116" t="s">
        <v>33</v>
      </c>
      <c r="E306" s="116">
        <v>0.83056304569999995</v>
      </c>
      <c r="F306" s="116">
        <v>0.96310256080000001</v>
      </c>
      <c r="G306" s="116">
        <v>1.0996264004</v>
      </c>
      <c r="H306" s="116">
        <v>1.1808230115</v>
      </c>
      <c r="I306" s="116">
        <v>1.1292419683999999</v>
      </c>
      <c r="J306" s="116">
        <v>1.2924913821999999</v>
      </c>
      <c r="K306" s="116">
        <v>1.6906875832999999</v>
      </c>
      <c r="L306" s="117">
        <v>12457633000000</v>
      </c>
      <c r="M306" s="117">
        <v>11246593000000</v>
      </c>
      <c r="N306" s="116">
        <v>1.087999532</v>
      </c>
      <c r="O306" s="116">
        <v>1.1112532688000001</v>
      </c>
      <c r="P306" s="116">
        <v>54</v>
      </c>
      <c r="Q306" s="5"/>
      <c r="R306" s="5"/>
      <c r="S306" s="6"/>
      <c r="T306" s="6"/>
      <c r="U306" s="5"/>
      <c r="V306" s="5" t="str">
        <f t="shared" ref="V306" si="66">CONCATENATE(Y306,AB306)</f>
        <v>Customer deposits to total liabilities10</v>
      </c>
      <c r="W306" s="120">
        <v>201503</v>
      </c>
      <c r="X306" s="120">
        <v>35</v>
      </c>
      <c r="Y306" s="120" t="s">
        <v>35</v>
      </c>
      <c r="Z306" s="121" t="s">
        <v>32</v>
      </c>
      <c r="AA306" s="120">
        <v>0.55988789059999999</v>
      </c>
      <c r="AB306" s="120">
        <v>10</v>
      </c>
      <c r="AC306" s="5"/>
      <c r="AD306" s="6"/>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row>
    <row r="307" spans="1:58" x14ac:dyDescent="0.25">
      <c r="A307" s="5" t="str">
        <f t="shared" si="25"/>
        <v>Loan-to-deposit ratio201409</v>
      </c>
      <c r="B307" s="116">
        <v>201409</v>
      </c>
      <c r="C307" s="116">
        <v>34</v>
      </c>
      <c r="D307" s="116" t="s">
        <v>33</v>
      </c>
      <c r="E307" s="116">
        <v>0.81943172890000004</v>
      </c>
      <c r="F307" s="116">
        <v>0.93956655609999995</v>
      </c>
      <c r="G307" s="116">
        <v>1.0804755162999999</v>
      </c>
      <c r="H307" s="116">
        <v>1.1611188083999999</v>
      </c>
      <c r="I307" s="116">
        <v>1.0933300601</v>
      </c>
      <c r="J307" s="116">
        <v>1.2935664186</v>
      </c>
      <c r="K307" s="116">
        <v>1.7226283646</v>
      </c>
      <c r="L307" s="117">
        <v>12635428000000</v>
      </c>
      <c r="M307" s="117">
        <v>11919222000000</v>
      </c>
      <c r="N307" s="116">
        <v>1.0816409289</v>
      </c>
      <c r="O307" s="116">
        <v>1.0662112959000001</v>
      </c>
      <c r="P307" s="116">
        <v>55</v>
      </c>
      <c r="Q307" s="5"/>
      <c r="R307" s="5"/>
      <c r="S307" s="6"/>
      <c r="T307" s="6"/>
      <c r="U307" s="5"/>
      <c r="V307" s="5" t="str">
        <f t="shared" ref="V307" si="67">CONCATENATE(Y307,AB307)</f>
        <v>Customer deposits to total liabilities11</v>
      </c>
      <c r="W307" s="120">
        <v>201503</v>
      </c>
      <c r="X307" s="120">
        <v>35</v>
      </c>
      <c r="Y307" s="120" t="s">
        <v>35</v>
      </c>
      <c r="Z307" s="121">
        <v>4</v>
      </c>
      <c r="AA307" s="120">
        <v>0.55003222360000004</v>
      </c>
      <c r="AB307" s="120">
        <v>11</v>
      </c>
      <c r="AC307" s="5"/>
      <c r="AD307" s="6"/>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row>
    <row r="308" spans="1:58" x14ac:dyDescent="0.25">
      <c r="A308" s="5" t="str">
        <f t="shared" si="25"/>
        <v>Loan-to-deposit ratio201412</v>
      </c>
      <c r="B308" s="116">
        <v>201412</v>
      </c>
      <c r="C308" s="116">
        <v>34</v>
      </c>
      <c r="D308" s="116" t="s">
        <v>33</v>
      </c>
      <c r="E308" s="116">
        <v>0.8240589465</v>
      </c>
      <c r="F308" s="116">
        <v>0.94869392969999999</v>
      </c>
      <c r="G308" s="116">
        <v>1.0933643881999999</v>
      </c>
      <c r="H308" s="116">
        <v>1.1592118652000001</v>
      </c>
      <c r="I308" s="116">
        <v>1.0864315195000001</v>
      </c>
      <c r="J308" s="116">
        <v>1.2433832321</v>
      </c>
      <c r="K308" s="116">
        <v>1.7311079542000001</v>
      </c>
      <c r="L308" s="117">
        <v>12264944000000</v>
      </c>
      <c r="M308" s="117">
        <v>11694510000000</v>
      </c>
      <c r="N308" s="116">
        <v>1.0933643881999999</v>
      </c>
      <c r="O308" s="116">
        <v>1.1028169877</v>
      </c>
      <c r="P308" s="116">
        <v>55</v>
      </c>
      <c r="Q308" s="5"/>
      <c r="R308" s="5"/>
      <c r="S308" s="6"/>
      <c r="T308" s="6"/>
      <c r="U308" s="5"/>
      <c r="V308" s="5" t="str">
        <f t="shared" ref="V308" si="68">CONCATENATE(Y308,AB308)</f>
        <v>Customer deposits to total liabilities12</v>
      </c>
      <c r="W308" s="120">
        <v>201503</v>
      </c>
      <c r="X308" s="120">
        <v>35</v>
      </c>
      <c r="Y308" s="120" t="s">
        <v>35</v>
      </c>
      <c r="Z308" s="121">
        <v>2</v>
      </c>
      <c r="AA308" s="120">
        <v>0.54901179529999999</v>
      </c>
      <c r="AB308" s="120">
        <v>12</v>
      </c>
      <c r="AC308" s="5"/>
      <c r="AD308" s="6"/>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row>
    <row r="309" spans="1:58" x14ac:dyDescent="0.25">
      <c r="A309" s="5" t="str">
        <f t="shared" si="25"/>
        <v>Loan-to-deposit ratio201503</v>
      </c>
      <c r="B309" s="116">
        <v>201503</v>
      </c>
      <c r="C309" s="116">
        <v>34</v>
      </c>
      <c r="D309" s="116" t="s">
        <v>33</v>
      </c>
      <c r="E309" s="116">
        <v>0.85460834460000001</v>
      </c>
      <c r="F309" s="116">
        <v>0.94088538619999995</v>
      </c>
      <c r="G309" s="116">
        <v>1.0958151772</v>
      </c>
      <c r="H309" s="116">
        <v>1.1660123366999999</v>
      </c>
      <c r="I309" s="116">
        <v>1.0832866388</v>
      </c>
      <c r="J309" s="116">
        <v>1.2980652843</v>
      </c>
      <c r="K309" s="116">
        <v>1.6574529803</v>
      </c>
      <c r="L309" s="117">
        <v>13126056000000</v>
      </c>
      <c r="M309" s="117">
        <v>12457675000000</v>
      </c>
      <c r="N309" s="116">
        <v>1.0946660969999999</v>
      </c>
      <c r="O309" s="116">
        <v>1.1020061672000001</v>
      </c>
      <c r="P309" s="116">
        <v>52</v>
      </c>
      <c r="Q309" s="5"/>
      <c r="R309" s="5"/>
      <c r="S309" s="6"/>
      <c r="T309" s="6"/>
      <c r="U309" s="5"/>
      <c r="V309" s="5" t="str">
        <f t="shared" ref="V309" si="69">CONCATENATE(Y309,AB309)</f>
        <v>Customer deposits to total liabilities13</v>
      </c>
      <c r="W309" s="120">
        <v>201503</v>
      </c>
      <c r="X309" s="120">
        <v>35</v>
      </c>
      <c r="Y309" s="120" t="s">
        <v>35</v>
      </c>
      <c r="Z309" s="121" t="s">
        <v>38</v>
      </c>
      <c r="AA309" s="120">
        <v>0.54764589760000004</v>
      </c>
      <c r="AB309" s="120">
        <v>13</v>
      </c>
      <c r="AC309" s="5"/>
      <c r="AD309" s="6"/>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row>
    <row r="310" spans="1:58" x14ac:dyDescent="0.25">
      <c r="A310" s="5" t="str">
        <f t="shared" si="25"/>
        <v>Customer deposits to total liabilities200912</v>
      </c>
      <c r="B310" s="116">
        <v>200912</v>
      </c>
      <c r="C310" s="116">
        <v>35</v>
      </c>
      <c r="D310" s="116" t="s">
        <v>35</v>
      </c>
      <c r="E310" s="116">
        <v>0.1847549621</v>
      </c>
      <c r="F310" s="116">
        <v>0.35635502790000001</v>
      </c>
      <c r="G310" s="116">
        <v>0.49743984899999999</v>
      </c>
      <c r="H310" s="116">
        <v>0.48002427289999999</v>
      </c>
      <c r="I310" s="116">
        <v>0.4056429835</v>
      </c>
      <c r="J310" s="116">
        <v>0.59216082650000001</v>
      </c>
      <c r="K310" s="116">
        <v>0.78886327649999999</v>
      </c>
      <c r="L310" s="117">
        <v>8613401900000</v>
      </c>
      <c r="M310" s="117">
        <v>21204051000000</v>
      </c>
      <c r="N310" s="116">
        <v>0.40464720189999998</v>
      </c>
      <c r="O310" s="116">
        <v>0.52439084160000005</v>
      </c>
      <c r="P310" s="116">
        <v>49</v>
      </c>
      <c r="Q310" s="5"/>
      <c r="R310" s="5"/>
      <c r="S310" s="6"/>
      <c r="T310" s="6"/>
      <c r="U310" s="5"/>
      <c r="V310" s="5" t="str">
        <f t="shared" ref="V310" si="70">CONCATENATE(Y310,AB310)</f>
        <v>Customer deposits to total liabilities14</v>
      </c>
      <c r="W310" s="120">
        <v>201503</v>
      </c>
      <c r="X310" s="120">
        <v>35</v>
      </c>
      <c r="Y310" s="120" t="s">
        <v>35</v>
      </c>
      <c r="Z310" s="121" t="s">
        <v>23</v>
      </c>
      <c r="AA310" s="120">
        <v>0.54292470900000001</v>
      </c>
      <c r="AB310" s="120">
        <v>14</v>
      </c>
      <c r="AC310" s="5"/>
      <c r="AD310" s="6"/>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row>
    <row r="311" spans="1:58" x14ac:dyDescent="0.25">
      <c r="A311" s="5" t="str">
        <f t="shared" si="25"/>
        <v>Customer deposits to total liabilities201003</v>
      </c>
      <c r="B311" s="116">
        <v>201003</v>
      </c>
      <c r="C311" s="116">
        <v>35</v>
      </c>
      <c r="D311" s="116" t="s">
        <v>35</v>
      </c>
      <c r="E311" s="116">
        <v>0.19888383230000001</v>
      </c>
      <c r="F311" s="116">
        <v>0.34985061690000002</v>
      </c>
      <c r="G311" s="116">
        <v>0.49471706189999998</v>
      </c>
      <c r="H311" s="116">
        <v>0.47421721680000001</v>
      </c>
      <c r="I311" s="116">
        <v>0.3971938632</v>
      </c>
      <c r="J311" s="116">
        <v>0.58082635999999999</v>
      </c>
      <c r="K311" s="116">
        <v>0.8008526292</v>
      </c>
      <c r="L311" s="117">
        <v>8768159500000</v>
      </c>
      <c r="M311" s="117">
        <v>22046577000000</v>
      </c>
      <c r="N311" s="116">
        <v>0.39944163669999999</v>
      </c>
      <c r="O311" s="116">
        <v>0.51570564220000004</v>
      </c>
      <c r="P311" s="116">
        <v>49</v>
      </c>
      <c r="Q311" s="5"/>
      <c r="R311" s="5"/>
      <c r="S311" s="6"/>
      <c r="T311" s="6"/>
      <c r="U311" s="5"/>
      <c r="V311" s="5" t="str">
        <f t="shared" ref="V311" si="71">CONCATENATE(Y311,AB311)</f>
        <v>Customer deposits to total liabilities15</v>
      </c>
      <c r="W311" s="120">
        <v>201503</v>
      </c>
      <c r="X311" s="120">
        <v>35</v>
      </c>
      <c r="Y311" s="120" t="s">
        <v>35</v>
      </c>
      <c r="Z311" s="121" t="s">
        <v>29</v>
      </c>
      <c r="AA311" s="120">
        <v>0.49432462640000002</v>
      </c>
      <c r="AB311" s="120">
        <v>15</v>
      </c>
      <c r="AC311" s="5"/>
      <c r="AD311" s="6"/>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row>
    <row r="312" spans="1:58" x14ac:dyDescent="0.25">
      <c r="A312" s="5" t="str">
        <f t="shared" si="25"/>
        <v>Customer deposits to total liabilities201006</v>
      </c>
      <c r="B312" s="116">
        <v>201006</v>
      </c>
      <c r="C312" s="116">
        <v>35</v>
      </c>
      <c r="D312" s="116" t="s">
        <v>35</v>
      </c>
      <c r="E312" s="116">
        <v>0.21134112599999999</v>
      </c>
      <c r="F312" s="116">
        <v>0.33679760800000003</v>
      </c>
      <c r="G312" s="116">
        <v>0.43807456919999999</v>
      </c>
      <c r="H312" s="116">
        <v>0.46710331890000001</v>
      </c>
      <c r="I312" s="116">
        <v>0.39777526479999997</v>
      </c>
      <c r="J312" s="116">
        <v>0.56762158890000003</v>
      </c>
      <c r="K312" s="116">
        <v>0.81303419929999998</v>
      </c>
      <c r="L312" s="117">
        <v>9140386600000</v>
      </c>
      <c r="M312" s="117">
        <v>22905575000000</v>
      </c>
      <c r="N312" s="116">
        <v>0.3885027821</v>
      </c>
      <c r="O312" s="116">
        <v>0.49197503269999998</v>
      </c>
      <c r="P312" s="116">
        <v>49</v>
      </c>
      <c r="Q312" s="5"/>
      <c r="R312" s="5"/>
      <c r="S312" s="6"/>
      <c r="T312" s="6"/>
      <c r="U312" s="5"/>
      <c r="V312" s="5" t="str">
        <f t="shared" ref="V312" si="72">CONCATENATE(Y312,AB312)</f>
        <v>Customer deposits to total liabilities16</v>
      </c>
      <c r="W312" s="120">
        <v>201503</v>
      </c>
      <c r="X312" s="120">
        <v>35</v>
      </c>
      <c r="Y312" s="120" t="s">
        <v>35</v>
      </c>
      <c r="Z312" s="121" t="s">
        <v>25</v>
      </c>
      <c r="AA312" s="120">
        <v>0.4177583741</v>
      </c>
      <c r="AB312" s="120">
        <v>16</v>
      </c>
      <c r="AC312" s="5"/>
      <c r="AD312" s="6"/>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row>
    <row r="313" spans="1:58" x14ac:dyDescent="0.25">
      <c r="A313" s="5" t="str">
        <f t="shared" si="25"/>
        <v>Customer deposits to total liabilities201009</v>
      </c>
      <c r="B313" s="116">
        <v>201009</v>
      </c>
      <c r="C313" s="116">
        <v>35</v>
      </c>
      <c r="D313" s="116" t="s">
        <v>35</v>
      </c>
      <c r="E313" s="116">
        <v>0.2224069199</v>
      </c>
      <c r="F313" s="116">
        <v>0.35254836509999998</v>
      </c>
      <c r="G313" s="116">
        <v>0.47416302649999997</v>
      </c>
      <c r="H313" s="116">
        <v>0.47735554969999999</v>
      </c>
      <c r="I313" s="116">
        <v>0.4064083034</v>
      </c>
      <c r="J313" s="116">
        <v>0.58070476500000001</v>
      </c>
      <c r="K313" s="116">
        <v>0.81126783530000002</v>
      </c>
      <c r="L313" s="117">
        <v>9156600100000</v>
      </c>
      <c r="M313" s="117">
        <v>22644367000000</v>
      </c>
      <c r="N313" s="116">
        <v>0.41091595489999999</v>
      </c>
      <c r="O313" s="116">
        <v>0.51511603689999996</v>
      </c>
      <c r="P313" s="116">
        <v>50</v>
      </c>
      <c r="Q313" s="5"/>
      <c r="R313" s="5"/>
      <c r="S313" s="6"/>
      <c r="T313" s="6"/>
      <c r="U313" s="5"/>
      <c r="V313" s="5" t="str">
        <f t="shared" ref="V313" si="73">CONCATENATE(Y313,AB313)</f>
        <v>Customer deposits to total liabilities17</v>
      </c>
      <c r="W313" s="120">
        <v>201503</v>
      </c>
      <c r="X313" s="120">
        <v>35</v>
      </c>
      <c r="Y313" s="120" t="s">
        <v>35</v>
      </c>
      <c r="Z313" s="121">
        <v>8</v>
      </c>
      <c r="AA313" s="120">
        <v>0.4153810235</v>
      </c>
      <c r="AB313" s="120">
        <v>17</v>
      </c>
      <c r="AC313" s="5"/>
      <c r="AD313" s="6"/>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row>
    <row r="314" spans="1:58" x14ac:dyDescent="0.25">
      <c r="A314" s="5" t="str">
        <f t="shared" si="25"/>
        <v>Customer deposits to total liabilities201012</v>
      </c>
      <c r="B314" s="116">
        <v>201012</v>
      </c>
      <c r="C314" s="116">
        <v>35</v>
      </c>
      <c r="D314" s="116" t="s">
        <v>35</v>
      </c>
      <c r="E314" s="116">
        <v>0.23230203020000001</v>
      </c>
      <c r="F314" s="116">
        <v>0.3748226026</v>
      </c>
      <c r="G314" s="116">
        <v>0.4794873275</v>
      </c>
      <c r="H314" s="116">
        <v>0.49246806259999998</v>
      </c>
      <c r="I314" s="116">
        <v>0.42629275420000001</v>
      </c>
      <c r="J314" s="116">
        <v>0.59943572499999997</v>
      </c>
      <c r="K314" s="116">
        <v>0.84362533510000004</v>
      </c>
      <c r="L314" s="117">
        <v>9235093500000</v>
      </c>
      <c r="M314" s="117">
        <v>21781659000000</v>
      </c>
      <c r="N314" s="116">
        <v>0.41855307289999999</v>
      </c>
      <c r="O314" s="116">
        <v>0.52470063789999999</v>
      </c>
      <c r="P314" s="116">
        <v>50</v>
      </c>
      <c r="Q314" s="5"/>
      <c r="R314" s="5"/>
      <c r="S314" s="6"/>
      <c r="T314" s="6"/>
      <c r="U314" s="5"/>
      <c r="V314" s="5" t="str">
        <f t="shared" ref="V314" si="74">CONCATENATE(Y314,AB314)</f>
        <v>Customer deposits to total liabilities18</v>
      </c>
      <c r="W314" s="120">
        <v>201503</v>
      </c>
      <c r="X314" s="120">
        <v>35</v>
      </c>
      <c r="Y314" s="120" t="s">
        <v>35</v>
      </c>
      <c r="Z314" s="121" t="s">
        <v>34</v>
      </c>
      <c r="AA314" s="120">
        <v>0.3928992979</v>
      </c>
      <c r="AB314" s="120">
        <v>18</v>
      </c>
      <c r="AC314" s="5"/>
      <c r="AD314" s="6"/>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row>
    <row r="315" spans="1:58" x14ac:dyDescent="0.25">
      <c r="A315" s="5" t="str">
        <f t="shared" si="25"/>
        <v>Customer deposits to total liabilities201103</v>
      </c>
      <c r="B315" s="116">
        <v>201103</v>
      </c>
      <c r="C315" s="116">
        <v>35</v>
      </c>
      <c r="D315" s="116" t="s">
        <v>35</v>
      </c>
      <c r="E315" s="116">
        <v>0.2399440866</v>
      </c>
      <c r="F315" s="116">
        <v>0.39442772170000001</v>
      </c>
      <c r="G315" s="116">
        <v>0.4880597854</v>
      </c>
      <c r="H315" s="116">
        <v>0.4937460602</v>
      </c>
      <c r="I315" s="116">
        <v>0.43172661620000002</v>
      </c>
      <c r="J315" s="116">
        <v>0.6028208545</v>
      </c>
      <c r="K315" s="116">
        <v>0.84675173670000004</v>
      </c>
      <c r="L315" s="117">
        <v>9202313900000</v>
      </c>
      <c r="M315" s="117">
        <v>21388112000000</v>
      </c>
      <c r="N315" s="116">
        <v>0.42482856419999998</v>
      </c>
      <c r="O315" s="116">
        <v>0.51054626700000005</v>
      </c>
      <c r="P315" s="116">
        <v>50</v>
      </c>
      <c r="Q315" s="5"/>
      <c r="R315" s="5"/>
      <c r="S315" s="6"/>
      <c r="T315" s="6"/>
      <c r="U315" s="5"/>
      <c r="V315" s="5" t="str">
        <f t="shared" ref="V315" si="75">CONCATENATE(Y315,AB315)</f>
        <v>Customer deposits to total liabilities19</v>
      </c>
      <c r="W315" s="120">
        <v>201503</v>
      </c>
      <c r="X315" s="120">
        <v>35</v>
      </c>
      <c r="Y315" s="120" t="s">
        <v>35</v>
      </c>
      <c r="Z315" s="121" t="s">
        <v>17</v>
      </c>
      <c r="AA315" s="120">
        <v>0.32376123130000001</v>
      </c>
      <c r="AB315" s="120">
        <v>19</v>
      </c>
      <c r="AC315" s="5"/>
      <c r="AD315" s="6"/>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row>
    <row r="316" spans="1:58" x14ac:dyDescent="0.25">
      <c r="A316" s="5" t="str">
        <f t="shared" si="25"/>
        <v>Customer deposits to total liabilities201106</v>
      </c>
      <c r="B316" s="116">
        <v>201106</v>
      </c>
      <c r="C316" s="116">
        <v>35</v>
      </c>
      <c r="D316" s="116" t="s">
        <v>35</v>
      </c>
      <c r="E316" s="116">
        <v>0.24417449220000001</v>
      </c>
      <c r="F316" s="116">
        <v>0.38519227029999997</v>
      </c>
      <c r="G316" s="116">
        <v>0.48293194750000001</v>
      </c>
      <c r="H316" s="116">
        <v>0.48691698849999998</v>
      </c>
      <c r="I316" s="116">
        <v>0.4317257625</v>
      </c>
      <c r="J316" s="116">
        <v>0.57731798999999995</v>
      </c>
      <c r="K316" s="116">
        <v>0.8293421929</v>
      </c>
      <c r="L316" s="117">
        <v>9230170800000</v>
      </c>
      <c r="M316" s="117">
        <v>21355597000000</v>
      </c>
      <c r="N316" s="116">
        <v>0.42832552060000001</v>
      </c>
      <c r="O316" s="116">
        <v>0.51343762800000003</v>
      </c>
      <c r="P316" s="116">
        <v>55</v>
      </c>
      <c r="Q316" s="5"/>
      <c r="R316" s="5"/>
      <c r="S316" s="6"/>
      <c r="T316" s="6"/>
      <c r="U316" s="5"/>
      <c r="V316" s="5" t="str">
        <f t="shared" ref="V316" si="76">CONCATENATE(Y316,AB316)</f>
        <v>Customer deposits to total liabilities20</v>
      </c>
      <c r="W316" s="120">
        <v>201503</v>
      </c>
      <c r="X316" s="120">
        <v>35</v>
      </c>
      <c r="Y316" s="120" t="s">
        <v>35</v>
      </c>
      <c r="Z316" s="121">
        <v>5</v>
      </c>
      <c r="AA316" s="120">
        <v>0.29399441659999997</v>
      </c>
      <c r="AB316" s="120">
        <v>20</v>
      </c>
      <c r="AC316" s="5"/>
      <c r="AD316" s="6"/>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row>
    <row r="317" spans="1:58" x14ac:dyDescent="0.25">
      <c r="A317" s="5" t="str">
        <f t="shared" si="25"/>
        <v>Customer deposits to total liabilities201109</v>
      </c>
      <c r="B317" s="116">
        <v>201109</v>
      </c>
      <c r="C317" s="116">
        <v>35</v>
      </c>
      <c r="D317" s="116" t="s">
        <v>35</v>
      </c>
      <c r="E317" s="116">
        <v>0.2045316257</v>
      </c>
      <c r="F317" s="116">
        <v>0.35033261659999998</v>
      </c>
      <c r="G317" s="116">
        <v>0.44633238419999999</v>
      </c>
      <c r="H317" s="116">
        <v>0.46795746669999999</v>
      </c>
      <c r="I317" s="116">
        <v>0.40128432819999998</v>
      </c>
      <c r="J317" s="116">
        <v>0.56077618110000005</v>
      </c>
      <c r="K317" s="116">
        <v>0.82997095489999995</v>
      </c>
      <c r="L317" s="117">
        <v>9319444300000</v>
      </c>
      <c r="M317" s="117">
        <v>23286924000000</v>
      </c>
      <c r="N317" s="116">
        <v>0.3884863858</v>
      </c>
      <c r="O317" s="116">
        <v>0.51493192089999995</v>
      </c>
      <c r="P317" s="116">
        <v>55</v>
      </c>
      <c r="Q317" s="5"/>
      <c r="R317" s="5"/>
      <c r="S317" s="6"/>
      <c r="T317" s="6"/>
      <c r="U317" s="5"/>
      <c r="V317" s="5" t="str">
        <f t="shared" ref="V317:V380" si="77">CONCATENATE(Y317,AB317)</f>
        <v>Customer deposits to total liabilities99</v>
      </c>
      <c r="W317" s="120">
        <v>201503</v>
      </c>
      <c r="X317" s="120">
        <v>35</v>
      </c>
      <c r="Y317" s="120" t="s">
        <v>35</v>
      </c>
      <c r="Z317" s="121" t="s">
        <v>40</v>
      </c>
      <c r="AA317" s="120">
        <v>0.54001567240000004</v>
      </c>
      <c r="AB317" s="120">
        <v>99</v>
      </c>
      <c r="AC317" s="5"/>
      <c r="AD317" s="6"/>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row>
    <row r="318" spans="1:58" x14ac:dyDescent="0.25">
      <c r="A318" s="5" t="str">
        <f t="shared" si="25"/>
        <v>Customer deposits to total liabilities201112</v>
      </c>
      <c r="B318" s="116">
        <v>201112</v>
      </c>
      <c r="C318" s="116">
        <v>35</v>
      </c>
      <c r="D318" s="116" t="s">
        <v>35</v>
      </c>
      <c r="E318" s="116">
        <v>0.21478633389999999</v>
      </c>
      <c r="F318" s="116">
        <v>0.35192734679999998</v>
      </c>
      <c r="G318" s="116">
        <v>0.4600265429</v>
      </c>
      <c r="H318" s="116">
        <v>0.47129934629999998</v>
      </c>
      <c r="I318" s="116">
        <v>0.41633247029999998</v>
      </c>
      <c r="J318" s="116">
        <v>0.56387616399999996</v>
      </c>
      <c r="K318" s="116">
        <v>0.84175190470000005</v>
      </c>
      <c r="L318" s="117">
        <v>9429608500000</v>
      </c>
      <c r="M318" s="117">
        <v>22536171000000</v>
      </c>
      <c r="N318" s="116">
        <v>0.39057765529999999</v>
      </c>
      <c r="O318" s="116">
        <v>0.5011298823</v>
      </c>
      <c r="P318" s="116">
        <v>55</v>
      </c>
      <c r="Q318" s="5"/>
      <c r="R318" s="5"/>
      <c r="S318" s="6"/>
      <c r="T318" s="6"/>
      <c r="U318" s="5"/>
      <c r="V318" s="5" t="str">
        <f t="shared" si="77"/>
        <v>Tier 1 capital to (total assets - intangible assets)1</v>
      </c>
      <c r="W318" s="120">
        <v>201503</v>
      </c>
      <c r="X318" s="120">
        <v>36</v>
      </c>
      <c r="Y318" s="120" t="s">
        <v>36</v>
      </c>
      <c r="Z318" s="121">
        <v>13</v>
      </c>
      <c r="AA318" s="120">
        <v>0.12309873640000001</v>
      </c>
      <c r="AB318" s="120">
        <v>1</v>
      </c>
      <c r="AC318" s="5"/>
      <c r="AD318" s="6"/>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row>
    <row r="319" spans="1:58" x14ac:dyDescent="0.25">
      <c r="A319" s="5" t="str">
        <f t="shared" si="25"/>
        <v>Customer deposits to total liabilities201203</v>
      </c>
      <c r="B319" s="116">
        <v>201203</v>
      </c>
      <c r="C319" s="116">
        <v>35</v>
      </c>
      <c r="D319" s="116" t="s">
        <v>35</v>
      </c>
      <c r="E319" s="116">
        <v>0.2171852413</v>
      </c>
      <c r="F319" s="116">
        <v>0.36309616929999999</v>
      </c>
      <c r="G319" s="116">
        <v>0.47787338400000001</v>
      </c>
      <c r="H319" s="116">
        <v>0.47172812819999999</v>
      </c>
      <c r="I319" s="116">
        <v>0.41758458920000002</v>
      </c>
      <c r="J319" s="116">
        <v>0.56629138229999998</v>
      </c>
      <c r="K319" s="116">
        <v>0.84118433120000002</v>
      </c>
      <c r="L319" s="117">
        <v>9276228700000</v>
      </c>
      <c r="M319" s="117">
        <v>22103988000000</v>
      </c>
      <c r="N319" s="116">
        <v>0.39253702569999999</v>
      </c>
      <c r="O319" s="116">
        <v>0.49968639329999998</v>
      </c>
      <c r="P319" s="116">
        <v>55</v>
      </c>
      <c r="Q319" s="5"/>
      <c r="R319" s="5"/>
      <c r="S319" s="6"/>
      <c r="T319" s="6"/>
      <c r="U319" s="5"/>
      <c r="V319" s="5" t="str">
        <f t="shared" si="77"/>
        <v>Tier 1 capital to (total assets - intangible assets)2</v>
      </c>
      <c r="W319" s="120">
        <v>201503</v>
      </c>
      <c r="X319" s="120">
        <v>36</v>
      </c>
      <c r="Y319" s="120" t="s">
        <v>36</v>
      </c>
      <c r="Z319" s="121">
        <v>3</v>
      </c>
      <c r="AA319" s="120">
        <v>0.1082136824</v>
      </c>
      <c r="AB319" s="120">
        <v>2</v>
      </c>
      <c r="AC319" s="5"/>
      <c r="AD319" s="6"/>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row>
    <row r="320" spans="1:58" x14ac:dyDescent="0.25">
      <c r="A320" s="5" t="str">
        <f t="shared" si="25"/>
        <v>Customer deposits to total liabilities201206</v>
      </c>
      <c r="B320" s="116">
        <v>201206</v>
      </c>
      <c r="C320" s="116">
        <v>35</v>
      </c>
      <c r="D320" s="116" t="s">
        <v>35</v>
      </c>
      <c r="E320" s="116">
        <v>0.20411310120000001</v>
      </c>
      <c r="F320" s="116">
        <v>0.35999931959999998</v>
      </c>
      <c r="G320" s="116">
        <v>0.43281163449999999</v>
      </c>
      <c r="H320" s="116">
        <v>0.46796934429999998</v>
      </c>
      <c r="I320" s="116">
        <v>0.41451082909999998</v>
      </c>
      <c r="J320" s="116">
        <v>0.56280111700000002</v>
      </c>
      <c r="K320" s="116">
        <v>0.83582987099999995</v>
      </c>
      <c r="L320" s="117">
        <v>9509050000000</v>
      </c>
      <c r="M320" s="117">
        <v>22786467000000</v>
      </c>
      <c r="N320" s="116">
        <v>0.39107788319999998</v>
      </c>
      <c r="O320" s="116">
        <v>0.48589090610000002</v>
      </c>
      <c r="P320" s="116">
        <v>55</v>
      </c>
      <c r="Q320" s="5"/>
      <c r="R320" s="5"/>
      <c r="S320" s="6"/>
      <c r="T320" s="6"/>
      <c r="U320" s="5"/>
      <c r="V320" s="5" t="str">
        <f t="shared" si="77"/>
        <v>Tier 1 capital to (total assets - intangible assets)3</v>
      </c>
      <c r="W320" s="120">
        <v>201503</v>
      </c>
      <c r="X320" s="120">
        <v>36</v>
      </c>
      <c r="Y320" s="120" t="s">
        <v>36</v>
      </c>
      <c r="Z320" s="121">
        <v>6</v>
      </c>
      <c r="AA320" s="120">
        <v>9.2187524199999996E-2</v>
      </c>
      <c r="AB320" s="120">
        <v>3</v>
      </c>
      <c r="AC320" s="5"/>
      <c r="AD320" s="6"/>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row>
    <row r="321" spans="1:58" x14ac:dyDescent="0.25">
      <c r="A321" s="5" t="str">
        <f t="shared" si="25"/>
        <v>Customer deposits to total liabilities201209</v>
      </c>
      <c r="B321" s="116">
        <v>201209</v>
      </c>
      <c r="C321" s="116">
        <v>35</v>
      </c>
      <c r="D321" s="116" t="s">
        <v>35</v>
      </c>
      <c r="E321" s="116">
        <v>0.21662881070000001</v>
      </c>
      <c r="F321" s="116">
        <v>0.36623466659999998</v>
      </c>
      <c r="G321" s="116">
        <v>0.46880024059999997</v>
      </c>
      <c r="H321" s="116">
        <v>0.47146792830000001</v>
      </c>
      <c r="I321" s="116">
        <v>0.41599123129999999</v>
      </c>
      <c r="J321" s="116">
        <v>0.5586525255</v>
      </c>
      <c r="K321" s="116">
        <v>0.8344572925</v>
      </c>
      <c r="L321" s="117">
        <v>9587598100000</v>
      </c>
      <c r="M321" s="117">
        <v>22810632000000</v>
      </c>
      <c r="N321" s="116">
        <v>0.40525065599999999</v>
      </c>
      <c r="O321" s="116">
        <v>0.49761172799999998</v>
      </c>
      <c r="P321" s="116">
        <v>55</v>
      </c>
      <c r="Q321" s="5"/>
      <c r="R321" s="5"/>
      <c r="S321" s="6"/>
      <c r="T321" s="6"/>
      <c r="U321" s="5"/>
      <c r="V321" s="5" t="str">
        <f t="shared" si="77"/>
        <v>Tier 1 capital to (total assets - intangible assets)4</v>
      </c>
      <c r="W321" s="120">
        <v>201503</v>
      </c>
      <c r="X321" s="120">
        <v>36</v>
      </c>
      <c r="Y321" s="120" t="s">
        <v>36</v>
      </c>
      <c r="Z321" s="121">
        <v>12</v>
      </c>
      <c r="AA321" s="120">
        <v>9.1279101599999996E-2</v>
      </c>
      <c r="AB321" s="120">
        <v>4</v>
      </c>
      <c r="AC321" s="5"/>
      <c r="AD321" s="6"/>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row>
    <row r="322" spans="1:58" x14ac:dyDescent="0.25">
      <c r="A322" s="5" t="str">
        <f t="shared" si="25"/>
        <v>Customer deposits to total liabilities201212</v>
      </c>
      <c r="B322" s="116">
        <v>201212</v>
      </c>
      <c r="C322" s="116">
        <v>35</v>
      </c>
      <c r="D322" s="116" t="s">
        <v>35</v>
      </c>
      <c r="E322" s="116">
        <v>0.23328519380000001</v>
      </c>
      <c r="F322" s="116">
        <v>0.36136989019999999</v>
      </c>
      <c r="G322" s="116">
        <v>0.49215810640000002</v>
      </c>
      <c r="H322" s="116">
        <v>0.48651459829999999</v>
      </c>
      <c r="I322" s="116">
        <v>0.42747224880000001</v>
      </c>
      <c r="J322" s="116">
        <v>0.57943181170000002</v>
      </c>
      <c r="K322" s="116">
        <v>0.83953104840000004</v>
      </c>
      <c r="L322" s="117">
        <v>9396946300000</v>
      </c>
      <c r="M322" s="117">
        <v>21698829000000</v>
      </c>
      <c r="N322" s="116">
        <v>0.4245384371</v>
      </c>
      <c r="O322" s="116">
        <v>0.50326410030000002</v>
      </c>
      <c r="P322" s="116">
        <v>55</v>
      </c>
      <c r="Q322" s="5"/>
      <c r="R322" s="5"/>
      <c r="S322" s="6"/>
      <c r="T322" s="6"/>
      <c r="U322" s="5"/>
      <c r="V322" s="5" t="str">
        <f t="shared" si="77"/>
        <v>Tier 1 capital to (total assets - intangible assets)5</v>
      </c>
      <c r="W322" s="120">
        <v>201503</v>
      </c>
      <c r="X322" s="120">
        <v>36</v>
      </c>
      <c r="Y322" s="120" t="s">
        <v>36</v>
      </c>
      <c r="Z322" s="121" t="s">
        <v>32</v>
      </c>
      <c r="AA322" s="120">
        <v>7.5210537300000005E-2</v>
      </c>
      <c r="AB322" s="120">
        <v>5</v>
      </c>
      <c r="AC322" s="5"/>
      <c r="AD322" s="6"/>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row>
    <row r="323" spans="1:58" x14ac:dyDescent="0.25">
      <c r="A323" s="5" t="str">
        <f t="shared" si="25"/>
        <v>Customer deposits to total liabilities201303</v>
      </c>
      <c r="B323" s="116">
        <v>201303</v>
      </c>
      <c r="C323" s="116">
        <v>35</v>
      </c>
      <c r="D323" s="116" t="s">
        <v>35</v>
      </c>
      <c r="E323" s="116">
        <v>0.22470103769999999</v>
      </c>
      <c r="F323" s="116">
        <v>0.3944372961</v>
      </c>
      <c r="G323" s="116">
        <v>0.50867498680000001</v>
      </c>
      <c r="H323" s="116">
        <v>0.49250727049999998</v>
      </c>
      <c r="I323" s="116">
        <v>0.43597305400000003</v>
      </c>
      <c r="J323" s="116">
        <v>0.6078712423</v>
      </c>
      <c r="K323" s="116">
        <v>0.76495695770000005</v>
      </c>
      <c r="L323" s="117">
        <v>9610891100000</v>
      </c>
      <c r="M323" s="117">
        <v>21749018000000</v>
      </c>
      <c r="N323" s="116">
        <v>0.42649080490000002</v>
      </c>
      <c r="O323" s="116">
        <v>0.53547029339999996</v>
      </c>
      <c r="P323" s="116">
        <v>54</v>
      </c>
      <c r="Q323" s="5"/>
      <c r="R323" s="5"/>
      <c r="S323" s="6"/>
      <c r="T323" s="6"/>
      <c r="U323" s="5"/>
      <c r="V323" s="5" t="str">
        <f t="shared" si="77"/>
        <v>Tier 1 capital to (total assets - intangible assets)6</v>
      </c>
      <c r="W323" s="120">
        <v>201503</v>
      </c>
      <c r="X323" s="120">
        <v>36</v>
      </c>
      <c r="Y323" s="120" t="s">
        <v>36</v>
      </c>
      <c r="Z323" s="121">
        <v>1</v>
      </c>
      <c r="AA323" s="120">
        <v>7.4563514400000003E-2</v>
      </c>
      <c r="AB323" s="120">
        <v>6</v>
      </c>
      <c r="AC323" s="5"/>
      <c r="AD323" s="6"/>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row>
    <row r="324" spans="1:58" x14ac:dyDescent="0.25">
      <c r="A324" s="5" t="str">
        <f t="shared" si="25"/>
        <v>Customer deposits to total liabilities201306</v>
      </c>
      <c r="B324" s="116">
        <v>201306</v>
      </c>
      <c r="C324" s="116">
        <v>35</v>
      </c>
      <c r="D324" s="116" t="s">
        <v>35</v>
      </c>
      <c r="E324" s="116">
        <v>0.2366586752</v>
      </c>
      <c r="F324" s="116">
        <v>0.41444484479999999</v>
      </c>
      <c r="G324" s="116">
        <v>0.50641226250000004</v>
      </c>
      <c r="H324" s="116">
        <v>0.50599696299999997</v>
      </c>
      <c r="I324" s="116">
        <v>0.45488426879999999</v>
      </c>
      <c r="J324" s="116">
        <v>0.60796205849999996</v>
      </c>
      <c r="K324" s="116">
        <v>0.77464470799999996</v>
      </c>
      <c r="L324" s="117">
        <v>9658960900000</v>
      </c>
      <c r="M324" s="117">
        <v>20916922000000</v>
      </c>
      <c r="N324" s="116">
        <v>0.46098023659999998</v>
      </c>
      <c r="O324" s="116">
        <v>0.5553864006</v>
      </c>
      <c r="P324" s="116">
        <v>54</v>
      </c>
      <c r="Q324" s="5"/>
      <c r="R324" s="5"/>
      <c r="S324" s="6"/>
      <c r="T324" s="6"/>
      <c r="U324" s="5"/>
      <c r="V324" s="5" t="str">
        <f t="shared" si="77"/>
        <v>Tier 1 capital to (total assets - intangible assets)7</v>
      </c>
      <c r="W324" s="120">
        <v>201503</v>
      </c>
      <c r="X324" s="120">
        <v>36</v>
      </c>
      <c r="Y324" s="120" t="s">
        <v>36</v>
      </c>
      <c r="Z324" s="121">
        <v>4</v>
      </c>
      <c r="AA324" s="120">
        <v>6.9762391000000007E-2</v>
      </c>
      <c r="AB324" s="120">
        <v>7</v>
      </c>
      <c r="AC324" s="5"/>
      <c r="AD324" s="6"/>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row>
    <row r="325" spans="1:58" x14ac:dyDescent="0.25">
      <c r="A325" s="5" t="str">
        <f t="shared" si="25"/>
        <v>Customer deposits to total liabilities201309</v>
      </c>
      <c r="B325" s="116">
        <v>201309</v>
      </c>
      <c r="C325" s="116">
        <v>35</v>
      </c>
      <c r="D325" s="116" t="s">
        <v>35</v>
      </c>
      <c r="E325" s="116">
        <v>0.24796990839999999</v>
      </c>
      <c r="F325" s="116">
        <v>0.41158177600000001</v>
      </c>
      <c r="G325" s="116">
        <v>0.52629685770000001</v>
      </c>
      <c r="H325" s="116">
        <v>0.51016286129999999</v>
      </c>
      <c r="I325" s="116">
        <v>0.46009178989999999</v>
      </c>
      <c r="J325" s="116">
        <v>0.62362063020000003</v>
      </c>
      <c r="K325" s="116">
        <v>0.78060208289999999</v>
      </c>
      <c r="L325" s="117">
        <v>9522530600000</v>
      </c>
      <c r="M325" s="117">
        <v>20376724000000</v>
      </c>
      <c r="N325" s="116">
        <v>0.45364127300000001</v>
      </c>
      <c r="O325" s="116">
        <v>0.56552667960000003</v>
      </c>
      <c r="P325" s="116">
        <v>54</v>
      </c>
      <c r="Q325" s="5"/>
      <c r="R325" s="5"/>
      <c r="S325" s="6"/>
      <c r="T325" s="6"/>
      <c r="U325" s="5"/>
      <c r="V325" s="5" t="str">
        <f t="shared" si="77"/>
        <v>Tier 1 capital to (total assets - intangible assets)8</v>
      </c>
      <c r="W325" s="120">
        <v>201503</v>
      </c>
      <c r="X325" s="120">
        <v>36</v>
      </c>
      <c r="Y325" s="120" t="s">
        <v>36</v>
      </c>
      <c r="Z325" s="121">
        <v>9</v>
      </c>
      <c r="AA325" s="120">
        <v>6.7562471999999998E-2</v>
      </c>
      <c r="AB325" s="120">
        <v>8</v>
      </c>
      <c r="AC325" s="5"/>
      <c r="AD325" s="6"/>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row>
    <row r="326" spans="1:58" x14ac:dyDescent="0.25">
      <c r="A326" s="5" t="str">
        <f t="shared" si="25"/>
        <v>Customer deposits to total liabilities201312</v>
      </c>
      <c r="B326" s="116">
        <v>201312</v>
      </c>
      <c r="C326" s="116">
        <v>35</v>
      </c>
      <c r="D326" s="116" t="s">
        <v>35</v>
      </c>
      <c r="E326" s="116">
        <v>0.26689397510000001</v>
      </c>
      <c r="F326" s="116">
        <v>0.40477795890000001</v>
      </c>
      <c r="G326" s="116">
        <v>0.54333835750000004</v>
      </c>
      <c r="H326" s="116">
        <v>0.52142921090000005</v>
      </c>
      <c r="I326" s="116">
        <v>0.47734985829999999</v>
      </c>
      <c r="J326" s="116">
        <v>0.62368952879999995</v>
      </c>
      <c r="K326" s="116">
        <v>0.77548549609999995</v>
      </c>
      <c r="L326" s="117">
        <v>9398250100000</v>
      </c>
      <c r="M326" s="117">
        <v>19474805000000</v>
      </c>
      <c r="N326" s="116">
        <v>0.48775494320000001</v>
      </c>
      <c r="O326" s="116">
        <v>0.56816379340000001</v>
      </c>
      <c r="P326" s="116">
        <v>54</v>
      </c>
      <c r="Q326" s="5"/>
      <c r="R326" s="5"/>
      <c r="S326" s="6"/>
      <c r="T326" s="6"/>
      <c r="U326" s="5"/>
      <c r="V326" s="5" t="str">
        <f t="shared" si="77"/>
        <v>Tier 1 capital to (total assets - intangible assets)9</v>
      </c>
      <c r="W326" s="120">
        <v>201503</v>
      </c>
      <c r="X326" s="120">
        <v>36</v>
      </c>
      <c r="Y326" s="120" t="s">
        <v>36</v>
      </c>
      <c r="Z326" s="121" t="s">
        <v>38</v>
      </c>
      <c r="AA326" s="120">
        <v>5.7899661700000001E-2</v>
      </c>
      <c r="AB326" s="120">
        <v>9</v>
      </c>
      <c r="AC326" s="5"/>
      <c r="AD326" s="6"/>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row>
    <row r="327" spans="1:58" x14ac:dyDescent="0.25">
      <c r="A327" s="5" t="str">
        <f t="shared" si="25"/>
        <v>Customer deposits to total liabilities201403</v>
      </c>
      <c r="B327" s="116">
        <v>201403</v>
      </c>
      <c r="C327" s="116">
        <v>35</v>
      </c>
      <c r="D327" s="116" t="s">
        <v>35</v>
      </c>
      <c r="E327" s="116">
        <v>0.25860726779999998</v>
      </c>
      <c r="F327" s="116">
        <v>0.39967303729999998</v>
      </c>
      <c r="G327" s="116">
        <v>0.53350581809999997</v>
      </c>
      <c r="H327" s="116">
        <v>0.52142542089999999</v>
      </c>
      <c r="I327" s="116">
        <v>0.4722568842</v>
      </c>
      <c r="J327" s="116">
        <v>0.63254035220000004</v>
      </c>
      <c r="K327" s="116">
        <v>0.79105247619999997</v>
      </c>
      <c r="L327" s="117">
        <v>9487308400000</v>
      </c>
      <c r="M327" s="117">
        <v>19883443000000</v>
      </c>
      <c r="N327" s="116">
        <v>0.47786377190000001</v>
      </c>
      <c r="O327" s="116">
        <v>0.56723692849999996</v>
      </c>
      <c r="P327" s="116">
        <v>54</v>
      </c>
      <c r="Q327" s="5"/>
      <c r="R327" s="5"/>
      <c r="S327" s="6"/>
      <c r="T327" s="6"/>
      <c r="U327" s="5"/>
      <c r="V327" s="5" t="str">
        <f t="shared" si="77"/>
        <v>Tier 1 capital to (total assets - intangible assets)10</v>
      </c>
      <c r="W327" s="120">
        <v>201503</v>
      </c>
      <c r="X327" s="120">
        <v>36</v>
      </c>
      <c r="Y327" s="120" t="s">
        <v>36</v>
      </c>
      <c r="Z327" s="121">
        <v>10</v>
      </c>
      <c r="AA327" s="120">
        <v>5.60452351E-2</v>
      </c>
      <c r="AB327" s="120">
        <v>10</v>
      </c>
      <c r="AC327" s="5"/>
      <c r="AD327" s="6"/>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row>
    <row r="328" spans="1:58" x14ac:dyDescent="0.25">
      <c r="A328" s="5" t="str">
        <f t="shared" si="25"/>
        <v>Customer deposits to total liabilities201406</v>
      </c>
      <c r="B328" s="116">
        <v>201406</v>
      </c>
      <c r="C328" s="116">
        <v>35</v>
      </c>
      <c r="D328" s="116" t="s">
        <v>35</v>
      </c>
      <c r="E328" s="116">
        <v>0.25874509379999999</v>
      </c>
      <c r="F328" s="116">
        <v>0.40587925470000003</v>
      </c>
      <c r="G328" s="116">
        <v>0.52576705229999998</v>
      </c>
      <c r="H328" s="116">
        <v>0.52338553229999996</v>
      </c>
      <c r="I328" s="116">
        <v>0.47330931650000002</v>
      </c>
      <c r="J328" s="116">
        <v>0.65148813309999998</v>
      </c>
      <c r="K328" s="116">
        <v>0.77842381829999996</v>
      </c>
      <c r="L328" s="117">
        <v>9564569700000</v>
      </c>
      <c r="M328" s="117">
        <v>20038223000000</v>
      </c>
      <c r="N328" s="116">
        <v>0.4779342788</v>
      </c>
      <c r="O328" s="116">
        <v>0.57147255760000004</v>
      </c>
      <c r="P328" s="116">
        <v>54</v>
      </c>
      <c r="Q328" s="5"/>
      <c r="R328" s="5"/>
      <c r="S328" s="6"/>
      <c r="T328" s="6"/>
      <c r="U328" s="5"/>
      <c r="V328" s="5" t="str">
        <f t="shared" si="77"/>
        <v>Tier 1 capital to (total assets - intangible assets)11</v>
      </c>
      <c r="W328" s="120">
        <v>201503</v>
      </c>
      <c r="X328" s="120">
        <v>36</v>
      </c>
      <c r="Y328" s="120" t="s">
        <v>36</v>
      </c>
      <c r="Z328" s="121">
        <v>8</v>
      </c>
      <c r="AA328" s="120">
        <v>5.5610318999999998E-2</v>
      </c>
      <c r="AB328" s="120">
        <v>11</v>
      </c>
      <c r="AC328" s="5"/>
      <c r="AD328" s="6"/>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row>
    <row r="329" spans="1:58" x14ac:dyDescent="0.25">
      <c r="A329" s="5" t="str">
        <f t="shared" si="25"/>
        <v>Customer deposits to total liabilities201409</v>
      </c>
      <c r="B329" s="116">
        <v>201409</v>
      </c>
      <c r="C329" s="116">
        <v>35</v>
      </c>
      <c r="D329" s="116" t="s">
        <v>35</v>
      </c>
      <c r="E329" s="116">
        <v>0.3309079654</v>
      </c>
      <c r="F329" s="116">
        <v>0.42485084080000002</v>
      </c>
      <c r="G329" s="116">
        <v>0.54942632950000003</v>
      </c>
      <c r="H329" s="116">
        <v>0.54372698100000005</v>
      </c>
      <c r="I329" s="116">
        <v>0.49304373559999998</v>
      </c>
      <c r="J329" s="116">
        <v>0.67431080779999997</v>
      </c>
      <c r="K329" s="116">
        <v>0.84197491000000002</v>
      </c>
      <c r="L329" s="117">
        <v>10280990000000</v>
      </c>
      <c r="M329" s="117">
        <v>20737511000000</v>
      </c>
      <c r="N329" s="116">
        <v>0.47353266119999998</v>
      </c>
      <c r="O329" s="116">
        <v>0.58602572109999995</v>
      </c>
      <c r="P329" s="116">
        <v>55</v>
      </c>
      <c r="Q329" s="5"/>
      <c r="R329" s="5"/>
      <c r="S329" s="6"/>
      <c r="T329" s="6"/>
      <c r="U329" s="5"/>
      <c r="V329" s="5" t="str">
        <f t="shared" si="77"/>
        <v>Tier 1 capital to (total assets - intangible assets)12</v>
      </c>
      <c r="W329" s="120">
        <v>201503</v>
      </c>
      <c r="X329" s="120">
        <v>36</v>
      </c>
      <c r="Y329" s="120" t="s">
        <v>36</v>
      </c>
      <c r="Z329" s="121">
        <v>2</v>
      </c>
      <c r="AA329" s="120">
        <v>5.3429692399999999E-2</v>
      </c>
      <c r="AB329" s="120">
        <v>12</v>
      </c>
      <c r="AC329" s="5"/>
      <c r="AD329" s="6"/>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row>
    <row r="330" spans="1:58" x14ac:dyDescent="0.25">
      <c r="A330" s="5" t="str">
        <f t="shared" ref="A330:A353" si="78">CONCATENATE(D330,B330)</f>
        <v>Customer deposits to total liabilities201412</v>
      </c>
      <c r="B330" s="116">
        <v>201412</v>
      </c>
      <c r="C330" s="116">
        <v>35</v>
      </c>
      <c r="D330" s="116" t="s">
        <v>35</v>
      </c>
      <c r="E330" s="116">
        <v>0.32299008779999999</v>
      </c>
      <c r="F330" s="116">
        <v>0.40644443079999998</v>
      </c>
      <c r="G330" s="116">
        <v>0.5458770315</v>
      </c>
      <c r="H330" s="116">
        <v>0.54409016789999998</v>
      </c>
      <c r="I330" s="116">
        <v>0.49012622430000002</v>
      </c>
      <c r="J330" s="116">
        <v>0.66663237630000005</v>
      </c>
      <c r="K330" s="116">
        <v>0.79683537810000005</v>
      </c>
      <c r="L330" s="117">
        <v>10199807000000</v>
      </c>
      <c r="M330" s="117">
        <v>20691839000000</v>
      </c>
      <c r="N330" s="116">
        <v>0.47899266499999998</v>
      </c>
      <c r="O330" s="116">
        <v>0.57460608700000004</v>
      </c>
      <c r="P330" s="116">
        <v>55</v>
      </c>
      <c r="Q330" s="5"/>
      <c r="R330" s="5"/>
      <c r="S330" s="6"/>
      <c r="T330" s="6"/>
      <c r="U330" s="5"/>
      <c r="V330" s="5" t="str">
        <f t="shared" si="77"/>
        <v>Tier 1 capital to (total assets - intangible assets)13</v>
      </c>
      <c r="W330" s="120">
        <v>201503</v>
      </c>
      <c r="X330" s="120">
        <v>36</v>
      </c>
      <c r="Y330" s="120" t="s">
        <v>36</v>
      </c>
      <c r="Z330" s="121">
        <v>11</v>
      </c>
      <c r="AA330" s="120">
        <v>5.3421099399999998E-2</v>
      </c>
      <c r="AB330" s="120">
        <v>13</v>
      </c>
      <c r="AC330" s="5"/>
      <c r="AD330" s="6"/>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row>
    <row r="331" spans="1:58" x14ac:dyDescent="0.25">
      <c r="A331" s="5" t="str">
        <f t="shared" si="78"/>
        <v>Customer deposits to total liabilities201503</v>
      </c>
      <c r="B331" s="116">
        <v>201503</v>
      </c>
      <c r="C331" s="116">
        <v>35</v>
      </c>
      <c r="D331" s="116" t="s">
        <v>35</v>
      </c>
      <c r="E331" s="116">
        <v>0.29399441659999997</v>
      </c>
      <c r="F331" s="116">
        <v>0.40545836169999999</v>
      </c>
      <c r="G331" s="116">
        <v>0.54001567240000004</v>
      </c>
      <c r="H331" s="116">
        <v>0.52536576440000005</v>
      </c>
      <c r="I331" s="116">
        <v>0.4718897454</v>
      </c>
      <c r="J331" s="116">
        <v>0.63904115859999999</v>
      </c>
      <c r="K331" s="116">
        <v>0.80361522210000003</v>
      </c>
      <c r="L331" s="117">
        <v>10771166000000</v>
      </c>
      <c r="M331" s="117">
        <v>22613645000000</v>
      </c>
      <c r="N331" s="116">
        <v>0.45541188840000002</v>
      </c>
      <c r="O331" s="116">
        <v>0.55897197229999995</v>
      </c>
      <c r="P331" s="116">
        <v>52</v>
      </c>
      <c r="Q331" s="5"/>
      <c r="R331" s="5"/>
      <c r="S331" s="6"/>
      <c r="T331" s="6"/>
      <c r="U331" s="5"/>
      <c r="V331" s="5" t="str">
        <f t="shared" si="77"/>
        <v>Tier 1 capital to (total assets - intangible assets)14</v>
      </c>
      <c r="W331" s="120">
        <v>201503</v>
      </c>
      <c r="X331" s="120">
        <v>36</v>
      </c>
      <c r="Y331" s="120" t="s">
        <v>36</v>
      </c>
      <c r="Z331" s="121" t="s">
        <v>23</v>
      </c>
      <c r="AA331" s="120">
        <v>5.1856522199999998E-2</v>
      </c>
      <c r="AB331" s="120">
        <v>14</v>
      </c>
      <c r="AC331" s="5"/>
      <c r="AD331" s="6"/>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row>
    <row r="332" spans="1:58" x14ac:dyDescent="0.25">
      <c r="A332" s="5" t="str">
        <f t="shared" si="78"/>
        <v>Tier 1 capital to (total assets - intangible assets)200912</v>
      </c>
      <c r="B332" s="116">
        <v>200912</v>
      </c>
      <c r="C332" s="116">
        <v>36</v>
      </c>
      <c r="D332" s="116" t="s">
        <v>36</v>
      </c>
      <c r="E332" s="116">
        <v>2.55831342E-2</v>
      </c>
      <c r="F332" s="116">
        <v>3.9375740999999999E-2</v>
      </c>
      <c r="G332" s="116">
        <v>5.4984692000000002E-2</v>
      </c>
      <c r="H332" s="116">
        <v>5.1424314200000001E-2</v>
      </c>
      <c r="I332" s="116">
        <v>4.2172211000000001E-2</v>
      </c>
      <c r="J332" s="116">
        <v>5.9230139600000002E-2</v>
      </c>
      <c r="K332" s="116">
        <v>8.4939924999999999E-2</v>
      </c>
      <c r="L332" s="117">
        <v>945308794787</v>
      </c>
      <c r="M332" s="117">
        <v>22309280000000</v>
      </c>
      <c r="N332" s="116">
        <v>3.9592975400000001E-2</v>
      </c>
      <c r="O332" s="116">
        <v>5.80352362E-2</v>
      </c>
      <c r="P332" s="116">
        <v>49</v>
      </c>
      <c r="Q332" s="5"/>
      <c r="R332" s="5"/>
      <c r="S332" s="6"/>
      <c r="T332" s="6"/>
      <c r="U332" s="5"/>
      <c r="V332" s="5" t="str">
        <f t="shared" si="77"/>
        <v>Tier 1 capital to (total assets - intangible assets)15</v>
      </c>
      <c r="W332" s="120">
        <v>201503</v>
      </c>
      <c r="X332" s="120">
        <v>36</v>
      </c>
      <c r="Y332" s="120" t="s">
        <v>36</v>
      </c>
      <c r="Z332" s="121" t="s">
        <v>29</v>
      </c>
      <c r="AA332" s="120">
        <v>4.8425748300000002E-2</v>
      </c>
      <c r="AB332" s="120">
        <v>15</v>
      </c>
      <c r="AC332" s="5"/>
      <c r="AD332" s="6"/>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row>
    <row r="333" spans="1:58" x14ac:dyDescent="0.25">
      <c r="A333" s="5" t="str">
        <f t="shared" si="78"/>
        <v>Tier 1 capital to (total assets - intangible assets)201003</v>
      </c>
      <c r="B333" s="116">
        <v>201003</v>
      </c>
      <c r="C333" s="116">
        <v>36</v>
      </c>
      <c r="D333" s="116" t="s">
        <v>36</v>
      </c>
      <c r="E333" s="116">
        <v>2.9173048900000002E-2</v>
      </c>
      <c r="F333" s="116">
        <v>3.9885379999999998E-2</v>
      </c>
      <c r="G333" s="116">
        <v>5.2475929599999999E-2</v>
      </c>
      <c r="H333" s="116">
        <v>5.2138222300000002E-2</v>
      </c>
      <c r="I333" s="116">
        <v>4.2852096399999998E-2</v>
      </c>
      <c r="J333" s="116">
        <v>6.0743826100000002E-2</v>
      </c>
      <c r="K333" s="116">
        <v>8.2801367599999995E-2</v>
      </c>
      <c r="L333" s="117">
        <v>1001978000000</v>
      </c>
      <c r="M333" s="117">
        <v>23175508000000</v>
      </c>
      <c r="N333" s="116">
        <v>4.0532854100000001E-2</v>
      </c>
      <c r="O333" s="116">
        <v>5.81053017E-2</v>
      </c>
      <c r="P333" s="116">
        <v>49</v>
      </c>
      <c r="Q333" s="5"/>
      <c r="R333" s="5"/>
      <c r="S333" s="6"/>
      <c r="T333" s="6"/>
      <c r="U333" s="5"/>
      <c r="V333" s="5" t="str">
        <f t="shared" si="77"/>
        <v>Tier 1 capital to (total assets - intangible assets)16</v>
      </c>
      <c r="W333" s="120">
        <v>201503</v>
      </c>
      <c r="X333" s="120">
        <v>36</v>
      </c>
      <c r="Y333" s="120" t="s">
        <v>36</v>
      </c>
      <c r="Z333" s="121">
        <v>7</v>
      </c>
      <c r="AA333" s="120">
        <v>4.7876923799999999E-2</v>
      </c>
      <c r="AB333" s="120">
        <v>16</v>
      </c>
      <c r="AC333" s="5"/>
      <c r="AD333" s="6"/>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row>
    <row r="334" spans="1:58" x14ac:dyDescent="0.25">
      <c r="A334" s="5" t="str">
        <f t="shared" si="78"/>
        <v>Tier 1 capital to (total assets - intangible assets)201006</v>
      </c>
      <c r="B334" s="116">
        <v>201006</v>
      </c>
      <c r="C334" s="116">
        <v>36</v>
      </c>
      <c r="D334" s="116" t="s">
        <v>36</v>
      </c>
      <c r="E334" s="116">
        <v>2.50055434E-2</v>
      </c>
      <c r="F334" s="116">
        <v>3.9609720500000001E-2</v>
      </c>
      <c r="G334" s="116">
        <v>5.0694295100000002E-2</v>
      </c>
      <c r="H334" s="116">
        <v>5.0829412800000001E-2</v>
      </c>
      <c r="I334" s="116">
        <v>4.2770409000000002E-2</v>
      </c>
      <c r="J334" s="116">
        <v>5.8742562900000003E-2</v>
      </c>
      <c r="K334" s="116">
        <v>8.1451600900000004E-2</v>
      </c>
      <c r="L334" s="117">
        <v>1030121400000</v>
      </c>
      <c r="M334" s="117">
        <v>24065059000000</v>
      </c>
      <c r="N334" s="116">
        <v>4.1199453099999998E-2</v>
      </c>
      <c r="O334" s="116">
        <v>5.5578611E-2</v>
      </c>
      <c r="P334" s="116">
        <v>50</v>
      </c>
      <c r="Q334" s="5"/>
      <c r="R334" s="5"/>
      <c r="S334" s="6"/>
      <c r="T334" s="6"/>
      <c r="U334" s="5"/>
      <c r="V334" s="5" t="str">
        <f t="shared" si="77"/>
        <v>Tier 1 capital to (total assets - intangible assets)17</v>
      </c>
      <c r="W334" s="120">
        <v>201503</v>
      </c>
      <c r="X334" s="120">
        <v>36</v>
      </c>
      <c r="Y334" s="120" t="s">
        <v>36</v>
      </c>
      <c r="Z334" s="121" t="s">
        <v>34</v>
      </c>
      <c r="AA334" s="120">
        <v>4.5091236E-2</v>
      </c>
      <c r="AB334" s="120">
        <v>17</v>
      </c>
      <c r="AC334" s="5"/>
      <c r="AD334" s="6"/>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row>
    <row r="335" spans="1:58" x14ac:dyDescent="0.25">
      <c r="A335" s="5" t="str">
        <f t="shared" si="78"/>
        <v>Tier 1 capital to (total assets - intangible assets)201009</v>
      </c>
      <c r="B335" s="116">
        <v>201009</v>
      </c>
      <c r="C335" s="116">
        <v>36</v>
      </c>
      <c r="D335" s="116" t="s">
        <v>36</v>
      </c>
      <c r="E335" s="116">
        <v>2.44627829E-2</v>
      </c>
      <c r="F335" s="116">
        <v>3.9169087599999999E-2</v>
      </c>
      <c r="G335" s="116">
        <v>5.0277436799999999E-2</v>
      </c>
      <c r="H335" s="116">
        <v>5.0979705799999997E-2</v>
      </c>
      <c r="I335" s="116">
        <v>4.2418849500000001E-2</v>
      </c>
      <c r="J335" s="116">
        <v>5.9326836399999999E-2</v>
      </c>
      <c r="K335" s="116">
        <v>8.1701827099999999E-2</v>
      </c>
      <c r="L335" s="117">
        <v>1007346200000</v>
      </c>
      <c r="M335" s="117">
        <v>23819609000000</v>
      </c>
      <c r="N335" s="116">
        <v>4.1298597200000002E-2</v>
      </c>
      <c r="O335" s="116">
        <v>5.7405536799999997E-2</v>
      </c>
      <c r="P335" s="116">
        <v>51</v>
      </c>
      <c r="Q335" s="5"/>
      <c r="R335" s="5"/>
      <c r="S335" s="6"/>
      <c r="T335" s="6"/>
      <c r="U335" s="5"/>
      <c r="V335" s="5" t="str">
        <f t="shared" si="77"/>
        <v>Tier 1 capital to (total assets - intangible assets)18</v>
      </c>
      <c r="W335" s="120">
        <v>201503</v>
      </c>
      <c r="X335" s="120">
        <v>36</v>
      </c>
      <c r="Y335" s="120" t="s">
        <v>36</v>
      </c>
      <c r="Z335" s="121">
        <v>5</v>
      </c>
      <c r="AA335" s="120">
        <v>4.3214306700000003E-2</v>
      </c>
      <c r="AB335" s="120">
        <v>18</v>
      </c>
      <c r="AC335" s="5"/>
      <c r="AD335" s="6"/>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row>
    <row r="336" spans="1:58" x14ac:dyDescent="0.25">
      <c r="A336" s="5" t="str">
        <f t="shared" si="78"/>
        <v>Tier 1 capital to (total assets - intangible assets)201012</v>
      </c>
      <c r="B336" s="116">
        <v>201012</v>
      </c>
      <c r="C336" s="116">
        <v>36</v>
      </c>
      <c r="D336" s="116" t="s">
        <v>36</v>
      </c>
      <c r="E336" s="116">
        <v>2.60238504E-2</v>
      </c>
      <c r="F336" s="116">
        <v>4.1252441399999999E-2</v>
      </c>
      <c r="G336" s="116">
        <v>5.2756041699999999E-2</v>
      </c>
      <c r="H336" s="116">
        <v>5.2908520899999999E-2</v>
      </c>
      <c r="I336" s="116">
        <v>4.5371199199999997E-2</v>
      </c>
      <c r="J336" s="116">
        <v>6.2008764199999997E-2</v>
      </c>
      <c r="K336" s="116">
        <v>8.23475184E-2</v>
      </c>
      <c r="L336" s="117">
        <v>1039618200000</v>
      </c>
      <c r="M336" s="117">
        <v>22949310000000</v>
      </c>
      <c r="N336" s="116">
        <v>4.3556294000000002E-2</v>
      </c>
      <c r="O336" s="116">
        <v>5.8577579900000003E-2</v>
      </c>
      <c r="P336" s="116">
        <v>51</v>
      </c>
      <c r="Q336" s="5"/>
      <c r="R336" s="5"/>
      <c r="S336" s="6"/>
      <c r="T336" s="6"/>
      <c r="U336" s="5"/>
      <c r="V336" s="5" t="str">
        <f t="shared" si="77"/>
        <v>Tier 1 capital to (total assets - intangible assets)19</v>
      </c>
      <c r="W336" s="120">
        <v>201503</v>
      </c>
      <c r="X336" s="120">
        <v>36</v>
      </c>
      <c r="Y336" s="120" t="s">
        <v>36</v>
      </c>
      <c r="Z336" s="121" t="s">
        <v>17</v>
      </c>
      <c r="AA336" s="120">
        <v>4.0292669699999999E-2</v>
      </c>
      <c r="AB336" s="120">
        <v>19</v>
      </c>
      <c r="AC336" s="5"/>
      <c r="AD336" s="6"/>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row>
    <row r="337" spans="1:58" x14ac:dyDescent="0.25">
      <c r="A337" s="5" t="str">
        <f t="shared" si="78"/>
        <v>Tier 1 capital to (total assets - intangible assets)201103</v>
      </c>
      <c r="B337" s="116">
        <v>201103</v>
      </c>
      <c r="C337" s="116">
        <v>36</v>
      </c>
      <c r="D337" s="116" t="s">
        <v>36</v>
      </c>
      <c r="E337" s="116">
        <v>2.7625026E-2</v>
      </c>
      <c r="F337" s="116">
        <v>4.0845182299999998E-2</v>
      </c>
      <c r="G337" s="116">
        <v>5.2293884800000003E-2</v>
      </c>
      <c r="H337" s="116">
        <v>5.4903532900000003E-2</v>
      </c>
      <c r="I337" s="116">
        <v>4.6296899699999998E-2</v>
      </c>
      <c r="J337" s="116">
        <v>6.3459127599999998E-2</v>
      </c>
      <c r="K337" s="116">
        <v>8.4219621300000005E-2</v>
      </c>
      <c r="L337" s="117">
        <v>1043454200000</v>
      </c>
      <c r="M337" s="117">
        <v>22523302000000</v>
      </c>
      <c r="N337" s="116">
        <v>4.4953037199999997E-2</v>
      </c>
      <c r="O337" s="116">
        <v>6.05307821E-2</v>
      </c>
      <c r="P337" s="116">
        <v>51</v>
      </c>
      <c r="Q337" s="5"/>
      <c r="R337" s="5"/>
      <c r="S337" s="6"/>
      <c r="T337" s="6"/>
      <c r="U337" s="5"/>
      <c r="V337" s="5" t="str">
        <f t="shared" si="77"/>
        <v>Tier 1 capital to (total assets - intangible assets)20</v>
      </c>
      <c r="W337" s="120">
        <v>201503</v>
      </c>
      <c r="X337" s="120">
        <v>36</v>
      </c>
      <c r="Y337" s="120" t="s">
        <v>36</v>
      </c>
      <c r="Z337" s="121" t="s">
        <v>25</v>
      </c>
      <c r="AA337" s="120">
        <v>3.6316700399999999E-2</v>
      </c>
      <c r="AB337" s="120">
        <v>20</v>
      </c>
      <c r="AC337" s="5"/>
      <c r="AD337" s="6"/>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row>
    <row r="338" spans="1:58" x14ac:dyDescent="0.25">
      <c r="A338" s="5" t="str">
        <f t="shared" si="78"/>
        <v>Tier 1 capital to (total assets - intangible assets)201106</v>
      </c>
      <c r="B338" s="116">
        <v>201106</v>
      </c>
      <c r="C338" s="116">
        <v>36</v>
      </c>
      <c r="D338" s="116" t="s">
        <v>36</v>
      </c>
      <c r="E338" s="116">
        <v>3.0313792999999999E-2</v>
      </c>
      <c r="F338" s="116">
        <v>4.1272186799999999E-2</v>
      </c>
      <c r="G338" s="116">
        <v>5.2099820200000001E-2</v>
      </c>
      <c r="H338" s="116">
        <v>5.43210181E-2</v>
      </c>
      <c r="I338" s="116">
        <v>4.6328516799999997E-2</v>
      </c>
      <c r="J338" s="116">
        <v>6.1054416E-2</v>
      </c>
      <c r="K338" s="116">
        <v>8.2642392499999995E-2</v>
      </c>
      <c r="L338" s="117">
        <v>1041623100000</v>
      </c>
      <c r="M338" s="117">
        <v>22516840000000</v>
      </c>
      <c r="N338" s="116">
        <v>4.2834480600000002E-2</v>
      </c>
      <c r="O338" s="116">
        <v>5.9609432400000002E-2</v>
      </c>
      <c r="P338" s="116">
        <v>56</v>
      </c>
      <c r="Q338" s="5"/>
      <c r="R338" s="5"/>
      <c r="S338" s="6"/>
      <c r="T338" s="6"/>
      <c r="U338" s="5"/>
      <c r="V338" s="5" t="str">
        <f t="shared" si="77"/>
        <v>Tier 1 capital to (total assets - intangible assets)99</v>
      </c>
      <c r="W338" s="120">
        <v>201503</v>
      </c>
      <c r="X338" s="120">
        <v>36</v>
      </c>
      <c r="Y338" s="120" t="s">
        <v>36</v>
      </c>
      <c r="Z338" s="121" t="s">
        <v>40</v>
      </c>
      <c r="AA338" s="120">
        <v>5.2046199899999999E-2</v>
      </c>
      <c r="AB338" s="120">
        <v>99</v>
      </c>
      <c r="AC338" s="5"/>
      <c r="AD338" s="6"/>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row>
    <row r="339" spans="1:58" x14ac:dyDescent="0.25">
      <c r="A339" s="5" t="str">
        <f t="shared" si="78"/>
        <v>Tier 1 capital to (total assets - intangible assets)201109</v>
      </c>
      <c r="B339" s="116">
        <v>201109</v>
      </c>
      <c r="C339" s="116">
        <v>36</v>
      </c>
      <c r="D339" s="116" t="s">
        <v>36</v>
      </c>
      <c r="E339" s="116">
        <v>2.5832868700000001E-2</v>
      </c>
      <c r="F339" s="116">
        <v>3.92663262E-2</v>
      </c>
      <c r="G339" s="116">
        <v>5.0465724599999998E-2</v>
      </c>
      <c r="H339" s="116">
        <v>5.3393170199999999E-2</v>
      </c>
      <c r="I339" s="116">
        <v>4.3651782399999998E-2</v>
      </c>
      <c r="J339" s="116">
        <v>6.1517460500000003E-2</v>
      </c>
      <c r="K339" s="116">
        <v>8.3752745200000006E-2</v>
      </c>
      <c r="L339" s="117">
        <v>1065983600000</v>
      </c>
      <c r="M339" s="117">
        <v>24464045000000</v>
      </c>
      <c r="N339" s="116">
        <v>4.0927859599999998E-2</v>
      </c>
      <c r="O339" s="116">
        <v>5.9416015199999998E-2</v>
      </c>
      <c r="P339" s="116">
        <v>56</v>
      </c>
      <c r="Q339" s="5"/>
      <c r="R339" s="5"/>
      <c r="S339" s="6"/>
      <c r="T339" s="6"/>
      <c r="U339" s="5"/>
      <c r="V339" s="5" t="str">
        <f t="shared" si="77"/>
        <v>Debt-to-equity ratio1</v>
      </c>
      <c r="W339" s="120">
        <v>201503</v>
      </c>
      <c r="X339" s="120">
        <v>45</v>
      </c>
      <c r="Y339" s="120" t="s">
        <v>37</v>
      </c>
      <c r="Z339" s="121" t="s">
        <v>25</v>
      </c>
      <c r="AA339" s="120">
        <v>20.986882714</v>
      </c>
      <c r="AB339" s="120">
        <v>1</v>
      </c>
      <c r="AC339" s="5"/>
      <c r="AD339" s="6"/>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row>
    <row r="340" spans="1:58" x14ac:dyDescent="0.25">
      <c r="A340" s="5" t="str">
        <f t="shared" si="78"/>
        <v>Tier 1 capital to (total assets - intangible assets)201112</v>
      </c>
      <c r="B340" s="116">
        <v>201112</v>
      </c>
      <c r="C340" s="116">
        <v>36</v>
      </c>
      <c r="D340" s="116" t="s">
        <v>36</v>
      </c>
      <c r="E340" s="116">
        <v>4.7434780000000002E-4</v>
      </c>
      <c r="F340" s="116">
        <v>3.7778485000000001E-2</v>
      </c>
      <c r="G340" s="116">
        <v>4.6454292899999999E-2</v>
      </c>
      <c r="H340" s="116">
        <v>4.6376620200000003E-2</v>
      </c>
      <c r="I340" s="116">
        <v>4.42755934E-2</v>
      </c>
      <c r="J340" s="116">
        <v>5.9308869E-2</v>
      </c>
      <c r="K340" s="116">
        <v>8.2089492799999997E-2</v>
      </c>
      <c r="L340" s="117">
        <v>1056686000000</v>
      </c>
      <c r="M340" s="117">
        <v>23691665000000</v>
      </c>
      <c r="N340" s="116">
        <v>4.0472456699999999E-2</v>
      </c>
      <c r="O340" s="116">
        <v>5.2118608099999998E-2</v>
      </c>
      <c r="P340" s="116">
        <v>56</v>
      </c>
      <c r="Q340" s="5"/>
      <c r="R340" s="5"/>
      <c r="S340" s="6"/>
      <c r="T340" s="6"/>
      <c r="U340" s="5"/>
      <c r="V340" s="5" t="str">
        <f t="shared" si="77"/>
        <v>Debt-to-equity ratio2</v>
      </c>
      <c r="W340" s="120">
        <v>201503</v>
      </c>
      <c r="X340" s="120">
        <v>45</v>
      </c>
      <c r="Y340" s="120" t="s">
        <v>37</v>
      </c>
      <c r="Z340" s="121" t="s">
        <v>17</v>
      </c>
      <c r="AA340" s="120">
        <v>20.885113196999999</v>
      </c>
      <c r="AB340" s="120">
        <v>2</v>
      </c>
      <c r="AC340" s="5"/>
      <c r="AD340" s="6"/>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row>
    <row r="341" spans="1:58" x14ac:dyDescent="0.25">
      <c r="A341" s="5" t="str">
        <f t="shared" si="78"/>
        <v>Tier 1 capital to (total assets - intangible assets)201203</v>
      </c>
      <c r="B341" s="116">
        <v>201203</v>
      </c>
      <c r="C341" s="116">
        <v>36</v>
      </c>
      <c r="D341" s="116" t="s">
        <v>36</v>
      </c>
      <c r="E341" s="116">
        <v>-1.0084782E-2</v>
      </c>
      <c r="F341" s="116">
        <v>3.9411988500000002E-2</v>
      </c>
      <c r="G341" s="116">
        <v>4.8488871000000003E-2</v>
      </c>
      <c r="H341" s="116">
        <v>4.8242792899999998E-2</v>
      </c>
      <c r="I341" s="116">
        <v>4.5204277500000001E-2</v>
      </c>
      <c r="J341" s="116">
        <v>6.0131346600000003E-2</v>
      </c>
      <c r="K341" s="116">
        <v>0.1004457502</v>
      </c>
      <c r="L341" s="117">
        <v>1064775400000</v>
      </c>
      <c r="M341" s="117">
        <v>23280972000000</v>
      </c>
      <c r="N341" s="116">
        <v>4.1154123100000002E-2</v>
      </c>
      <c r="O341" s="116">
        <v>5.59182701E-2</v>
      </c>
      <c r="P341" s="116">
        <v>56</v>
      </c>
      <c r="Q341" s="5"/>
      <c r="R341" s="5"/>
      <c r="S341" s="6"/>
      <c r="T341" s="6"/>
      <c r="U341" s="5"/>
      <c r="V341" s="5" t="str">
        <f t="shared" si="77"/>
        <v>Debt-to-equity ratio3</v>
      </c>
      <c r="W341" s="120">
        <v>201503</v>
      </c>
      <c r="X341" s="120">
        <v>45</v>
      </c>
      <c r="Y341" s="120" t="s">
        <v>37</v>
      </c>
      <c r="Z341" s="121" t="s">
        <v>34</v>
      </c>
      <c r="AA341" s="120">
        <v>20.395192327</v>
      </c>
      <c r="AB341" s="120">
        <v>3</v>
      </c>
      <c r="AC341" s="5"/>
      <c r="AD341" s="6"/>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row>
    <row r="342" spans="1:58" x14ac:dyDescent="0.25">
      <c r="A342" s="5" t="str">
        <f t="shared" si="78"/>
        <v>Tier 1 capital to (total assets - intangible assets)201206</v>
      </c>
      <c r="B342" s="116">
        <v>201206</v>
      </c>
      <c r="C342" s="116">
        <v>36</v>
      </c>
      <c r="D342" s="116" t="s">
        <v>36</v>
      </c>
      <c r="E342" s="116">
        <v>2.9901173600000001E-2</v>
      </c>
      <c r="F342" s="116">
        <v>4.0965677399999997E-2</v>
      </c>
      <c r="G342" s="116">
        <v>5.1323812400000002E-2</v>
      </c>
      <c r="H342" s="116">
        <v>5.3688380799999998E-2</v>
      </c>
      <c r="I342" s="116">
        <v>4.5238581899999998E-2</v>
      </c>
      <c r="J342" s="116">
        <v>6.2209848099999999E-2</v>
      </c>
      <c r="K342" s="116">
        <v>0.10018751870000001</v>
      </c>
      <c r="L342" s="117">
        <v>1106121500000</v>
      </c>
      <c r="M342" s="117">
        <v>23955531000000</v>
      </c>
      <c r="N342" s="116">
        <v>4.1772295500000001E-2</v>
      </c>
      <c r="O342" s="116">
        <v>5.5679682299999998E-2</v>
      </c>
      <c r="P342" s="116">
        <v>56</v>
      </c>
      <c r="Q342" s="5"/>
      <c r="R342" s="5"/>
      <c r="S342" s="6"/>
      <c r="T342" s="6"/>
      <c r="U342" s="5"/>
      <c r="V342" s="5" t="str">
        <f t="shared" si="77"/>
        <v>Debt-to-equity ratio4</v>
      </c>
      <c r="W342" s="120">
        <v>201503</v>
      </c>
      <c r="X342" s="120">
        <v>45</v>
      </c>
      <c r="Y342" s="120" t="s">
        <v>37</v>
      </c>
      <c r="Z342" s="121">
        <v>5</v>
      </c>
      <c r="AA342" s="120">
        <v>19.914196129</v>
      </c>
      <c r="AB342" s="120">
        <v>4</v>
      </c>
      <c r="AC342" s="5"/>
      <c r="AD342" s="6"/>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row>
    <row r="343" spans="1:58" x14ac:dyDescent="0.25">
      <c r="A343" s="5" t="str">
        <f t="shared" si="78"/>
        <v>Tier 1 capital to (total assets - intangible assets)201209</v>
      </c>
      <c r="B343" s="116">
        <v>201209</v>
      </c>
      <c r="C343" s="116">
        <v>36</v>
      </c>
      <c r="D343" s="116" t="s">
        <v>36</v>
      </c>
      <c r="E343" s="116">
        <v>2.6935765600000001E-2</v>
      </c>
      <c r="F343" s="116">
        <v>4.1079105099999999E-2</v>
      </c>
      <c r="G343" s="116">
        <v>4.9495131900000003E-2</v>
      </c>
      <c r="H343" s="116">
        <v>5.3188734100000003E-2</v>
      </c>
      <c r="I343" s="116">
        <v>4.5467312599999997E-2</v>
      </c>
      <c r="J343" s="116">
        <v>6.2788519000000001E-2</v>
      </c>
      <c r="K343" s="116">
        <v>9.4446970399999997E-2</v>
      </c>
      <c r="L343" s="117">
        <v>1117488100000</v>
      </c>
      <c r="M343" s="117">
        <v>24011079000000</v>
      </c>
      <c r="N343" s="116">
        <v>4.2011247100000003E-2</v>
      </c>
      <c r="O343" s="116">
        <v>5.3646288100000002E-2</v>
      </c>
      <c r="P343" s="116">
        <v>56</v>
      </c>
      <c r="Q343" s="5"/>
      <c r="R343" s="5"/>
      <c r="S343" s="6"/>
      <c r="T343" s="6"/>
      <c r="U343" s="5"/>
      <c r="V343" s="5" t="str">
        <f t="shared" si="77"/>
        <v>Debt-to-equity ratio5</v>
      </c>
      <c r="W343" s="120">
        <v>201503</v>
      </c>
      <c r="X343" s="120">
        <v>45</v>
      </c>
      <c r="Y343" s="120" t="s">
        <v>37</v>
      </c>
      <c r="Z343" s="121">
        <v>2</v>
      </c>
      <c r="AA343" s="120">
        <v>17.744109344000002</v>
      </c>
      <c r="AB343" s="120">
        <v>5</v>
      </c>
      <c r="AC343" s="5"/>
      <c r="AD343" s="6"/>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row>
    <row r="344" spans="1:58" x14ac:dyDescent="0.25">
      <c r="A344" s="5" t="str">
        <f t="shared" si="78"/>
        <v>Tier 1 capital to (total assets - intangible assets)201212</v>
      </c>
      <c r="B344" s="116">
        <v>201212</v>
      </c>
      <c r="C344" s="116">
        <v>36</v>
      </c>
      <c r="D344" s="116" t="s">
        <v>36</v>
      </c>
      <c r="E344" s="116">
        <v>2.7754946999999999E-2</v>
      </c>
      <c r="F344" s="116">
        <v>4.23512391E-2</v>
      </c>
      <c r="G344" s="116">
        <v>5.1374907800000001E-2</v>
      </c>
      <c r="H344" s="116">
        <v>5.3789883500000003E-2</v>
      </c>
      <c r="I344" s="116">
        <v>4.7022311900000002E-2</v>
      </c>
      <c r="J344" s="116">
        <v>6.2727498600000001E-2</v>
      </c>
      <c r="K344" s="116">
        <v>9.2065706999999997E-2</v>
      </c>
      <c r="L344" s="117">
        <v>1102680400000</v>
      </c>
      <c r="M344" s="117">
        <v>22909067000000</v>
      </c>
      <c r="N344" s="116">
        <v>4.4363811500000003E-2</v>
      </c>
      <c r="O344" s="116">
        <v>5.7229301500000003E-2</v>
      </c>
      <c r="P344" s="116">
        <v>56</v>
      </c>
      <c r="Q344" s="5"/>
      <c r="R344" s="5"/>
      <c r="S344" s="6"/>
      <c r="T344" s="6"/>
      <c r="U344" s="5"/>
      <c r="V344" s="5" t="str">
        <f t="shared" si="77"/>
        <v>Debt-to-equity ratio6</v>
      </c>
      <c r="W344" s="120">
        <v>201503</v>
      </c>
      <c r="X344" s="120">
        <v>45</v>
      </c>
      <c r="Y344" s="120" t="s">
        <v>37</v>
      </c>
      <c r="Z344" s="121">
        <v>7</v>
      </c>
      <c r="AA344" s="120">
        <v>16.433057951999999</v>
      </c>
      <c r="AB344" s="120">
        <v>6</v>
      </c>
      <c r="AC344" s="5"/>
      <c r="AD344" s="6"/>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row>
    <row r="345" spans="1:58" x14ac:dyDescent="0.25">
      <c r="A345" s="5" t="str">
        <f t="shared" si="78"/>
        <v>Tier 1 capital to (total assets - intangible assets)201303</v>
      </c>
      <c r="B345" s="116">
        <v>201303</v>
      </c>
      <c r="C345" s="116">
        <v>36</v>
      </c>
      <c r="D345" s="116" t="s">
        <v>36</v>
      </c>
      <c r="E345" s="116">
        <v>3.4553360999999998E-2</v>
      </c>
      <c r="F345" s="116">
        <v>4.2943830199999998E-2</v>
      </c>
      <c r="G345" s="116">
        <v>5.3732442700000001E-2</v>
      </c>
      <c r="H345" s="116">
        <v>5.6468349299999998E-2</v>
      </c>
      <c r="I345" s="116">
        <v>4.72619066E-2</v>
      </c>
      <c r="J345" s="116">
        <v>6.6911528400000003E-2</v>
      </c>
      <c r="K345" s="116">
        <v>9.2603842500000005E-2</v>
      </c>
      <c r="L345" s="117">
        <v>1117073100000</v>
      </c>
      <c r="M345" s="117">
        <v>22971763000000</v>
      </c>
      <c r="N345" s="116">
        <v>4.2941850900000002E-2</v>
      </c>
      <c r="O345" s="116">
        <v>5.6376554699999998E-2</v>
      </c>
      <c r="P345" s="116">
        <v>55</v>
      </c>
      <c r="Q345" s="5"/>
      <c r="R345" s="5"/>
      <c r="S345" s="6"/>
      <c r="T345" s="6"/>
      <c r="U345" s="5"/>
      <c r="V345" s="5" t="str">
        <f t="shared" si="77"/>
        <v>Debt-to-equity ratio7</v>
      </c>
      <c r="W345" s="120">
        <v>201503</v>
      </c>
      <c r="X345" s="120">
        <v>45</v>
      </c>
      <c r="Y345" s="120" t="s">
        <v>37</v>
      </c>
      <c r="Z345" s="121">
        <v>8</v>
      </c>
      <c r="AA345" s="120">
        <v>15.22724925</v>
      </c>
      <c r="AB345" s="120">
        <v>7</v>
      </c>
      <c r="AC345" s="5"/>
      <c r="AD345" s="6"/>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row>
    <row r="346" spans="1:58" x14ac:dyDescent="0.25">
      <c r="A346" s="5" t="str">
        <f t="shared" si="78"/>
        <v>Tier 1 capital to (total assets - intangible assets)201306</v>
      </c>
      <c r="B346" s="116">
        <v>201306</v>
      </c>
      <c r="C346" s="116">
        <v>36</v>
      </c>
      <c r="D346" s="116" t="s">
        <v>36</v>
      </c>
      <c r="E346" s="116">
        <v>3.5941268300000002E-2</v>
      </c>
      <c r="F346" s="116">
        <v>4.46062484E-2</v>
      </c>
      <c r="G346" s="116">
        <v>5.3963056000000002E-2</v>
      </c>
      <c r="H346" s="116">
        <v>5.7955478599999999E-2</v>
      </c>
      <c r="I346" s="116">
        <v>4.8715193400000002E-2</v>
      </c>
      <c r="J346" s="116">
        <v>6.8398520700000007E-2</v>
      </c>
      <c r="K346" s="116">
        <v>0.1005319484</v>
      </c>
      <c r="L346" s="117">
        <v>1103468200000</v>
      </c>
      <c r="M346" s="117">
        <v>22088610000000</v>
      </c>
      <c r="N346" s="116">
        <v>4.6039440299999998E-2</v>
      </c>
      <c r="O346" s="116">
        <v>5.7962995400000002E-2</v>
      </c>
      <c r="P346" s="116">
        <v>55</v>
      </c>
      <c r="Q346" s="5"/>
      <c r="R346" s="5"/>
      <c r="S346" s="6"/>
      <c r="T346" s="6"/>
      <c r="U346" s="5"/>
      <c r="V346" s="5" t="str">
        <f t="shared" si="77"/>
        <v>Debt-to-equity ratio8</v>
      </c>
      <c r="W346" s="120">
        <v>201503</v>
      </c>
      <c r="X346" s="120">
        <v>45</v>
      </c>
      <c r="Y346" s="120" t="s">
        <v>37</v>
      </c>
      <c r="Z346" s="121" t="s">
        <v>29</v>
      </c>
      <c r="AA346" s="120">
        <v>14.917912919000001</v>
      </c>
      <c r="AB346" s="120">
        <v>8</v>
      </c>
      <c r="AC346" s="5"/>
      <c r="AD346" s="6"/>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row>
    <row r="347" spans="1:58" x14ac:dyDescent="0.25">
      <c r="A347" s="5" t="str">
        <f t="shared" si="78"/>
        <v>Tier 1 capital to (total assets - intangible assets)201309</v>
      </c>
      <c r="B347" s="116">
        <v>201309</v>
      </c>
      <c r="C347" s="116">
        <v>36</v>
      </c>
      <c r="D347" s="116" t="s">
        <v>36</v>
      </c>
      <c r="E347" s="116">
        <v>3.7244138000000003E-2</v>
      </c>
      <c r="F347" s="116">
        <v>4.4781009300000001E-2</v>
      </c>
      <c r="G347" s="116">
        <v>5.4646364599999997E-2</v>
      </c>
      <c r="H347" s="116">
        <v>5.8705669199999998E-2</v>
      </c>
      <c r="I347" s="116">
        <v>4.97931203E-2</v>
      </c>
      <c r="J347" s="116">
        <v>6.5814221800000003E-2</v>
      </c>
      <c r="K347" s="116">
        <v>0.1006639823</v>
      </c>
      <c r="L347" s="117">
        <v>1102488300000</v>
      </c>
      <c r="M347" s="117">
        <v>21562321000000</v>
      </c>
      <c r="N347" s="116">
        <v>4.5880169200000001E-2</v>
      </c>
      <c r="O347" s="116">
        <v>5.6113504799999998E-2</v>
      </c>
      <c r="P347" s="116">
        <v>55</v>
      </c>
      <c r="Q347" s="5"/>
      <c r="R347" s="5"/>
      <c r="S347" s="6"/>
      <c r="T347" s="6"/>
      <c r="U347" s="5"/>
      <c r="V347" s="5" t="str">
        <f t="shared" si="77"/>
        <v>Debt-to-equity ratio9</v>
      </c>
      <c r="W347" s="120">
        <v>201503</v>
      </c>
      <c r="X347" s="120">
        <v>45</v>
      </c>
      <c r="Y347" s="120" t="s">
        <v>37</v>
      </c>
      <c r="Z347" s="121" t="s">
        <v>23</v>
      </c>
      <c r="AA347" s="120">
        <v>14.507310371999999</v>
      </c>
      <c r="AB347" s="120">
        <v>9</v>
      </c>
      <c r="AC347" s="5"/>
      <c r="AD347" s="6"/>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row>
    <row r="348" spans="1:58" x14ac:dyDescent="0.25">
      <c r="A348" s="5" t="str">
        <f t="shared" si="78"/>
        <v>Tier 1 capital to (total assets - intangible assets)201312</v>
      </c>
      <c r="B348" s="116">
        <v>201312</v>
      </c>
      <c r="C348" s="116">
        <v>36</v>
      </c>
      <c r="D348" s="116" t="s">
        <v>36</v>
      </c>
      <c r="E348" s="116">
        <v>3.8497207300000003E-2</v>
      </c>
      <c r="F348" s="116">
        <v>4.6285395200000003E-2</v>
      </c>
      <c r="G348" s="116">
        <v>5.5261689699999998E-2</v>
      </c>
      <c r="H348" s="116">
        <v>6.0618998E-2</v>
      </c>
      <c r="I348" s="116">
        <v>5.1408240000000001E-2</v>
      </c>
      <c r="J348" s="116">
        <v>6.68371356E-2</v>
      </c>
      <c r="K348" s="116">
        <v>0.1039179514</v>
      </c>
      <c r="L348" s="117">
        <v>1077043500000</v>
      </c>
      <c r="M348" s="117">
        <v>20646375000000</v>
      </c>
      <c r="N348" s="116">
        <v>4.6671403200000003E-2</v>
      </c>
      <c r="O348" s="116">
        <v>5.9446643600000001E-2</v>
      </c>
      <c r="P348" s="116">
        <v>55</v>
      </c>
      <c r="Q348" s="5"/>
      <c r="R348" s="5"/>
      <c r="S348" s="6"/>
      <c r="T348" s="6"/>
      <c r="U348" s="5"/>
      <c r="V348" s="5" t="str">
        <f t="shared" si="77"/>
        <v>Debt-to-equity ratio10</v>
      </c>
      <c r="W348" s="120">
        <v>201503</v>
      </c>
      <c r="X348" s="120">
        <v>45</v>
      </c>
      <c r="Y348" s="120" t="s">
        <v>37</v>
      </c>
      <c r="Z348" s="121">
        <v>11</v>
      </c>
      <c r="AA348" s="120">
        <v>14.107438139999999</v>
      </c>
      <c r="AB348" s="120">
        <v>10</v>
      </c>
      <c r="AC348" s="5"/>
      <c r="AD348" s="6"/>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row>
    <row r="349" spans="1:58" x14ac:dyDescent="0.25">
      <c r="A349" s="5" t="str">
        <f t="shared" si="78"/>
        <v>Tier 1 capital to (total assets - intangible assets)201403</v>
      </c>
      <c r="B349" s="116">
        <v>201403</v>
      </c>
      <c r="C349" s="116">
        <v>36</v>
      </c>
      <c r="D349" s="116" t="s">
        <v>36</v>
      </c>
      <c r="E349" s="116">
        <v>3.6480414599999997E-2</v>
      </c>
      <c r="F349" s="116">
        <v>4.3463002299999998E-2</v>
      </c>
      <c r="G349" s="116">
        <v>5.1419987299999997E-2</v>
      </c>
      <c r="H349" s="116">
        <v>5.7485880599999997E-2</v>
      </c>
      <c r="I349" s="116">
        <v>4.72590991E-2</v>
      </c>
      <c r="J349" s="116">
        <v>6.6443325400000003E-2</v>
      </c>
      <c r="K349" s="116">
        <v>0.1128938225</v>
      </c>
      <c r="L349" s="117">
        <v>999047063384</v>
      </c>
      <c r="M349" s="117">
        <v>21074418000000</v>
      </c>
      <c r="N349" s="116">
        <v>4.4325429299999997E-2</v>
      </c>
      <c r="O349" s="116">
        <v>5.6714809999999997E-2</v>
      </c>
      <c r="P349" s="116">
        <v>55</v>
      </c>
      <c r="Q349" s="5"/>
      <c r="R349" s="5"/>
      <c r="S349" s="6"/>
      <c r="T349" s="6"/>
      <c r="U349" s="5"/>
      <c r="V349" s="5" t="str">
        <f t="shared" si="77"/>
        <v>Debt-to-equity ratio11</v>
      </c>
      <c r="W349" s="120">
        <v>201503</v>
      </c>
      <c r="X349" s="120">
        <v>45</v>
      </c>
      <c r="Y349" s="120" t="s">
        <v>37</v>
      </c>
      <c r="Z349" s="121">
        <v>10</v>
      </c>
      <c r="AA349" s="120">
        <v>13.108556608000001</v>
      </c>
      <c r="AB349" s="120">
        <v>11</v>
      </c>
      <c r="AC349" s="5"/>
      <c r="AD349" s="6"/>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row>
    <row r="350" spans="1:58" x14ac:dyDescent="0.25">
      <c r="A350" s="5" t="str">
        <f t="shared" si="78"/>
        <v>Tier 1 capital to (total assets - intangible assets)201406</v>
      </c>
      <c r="B350" s="116">
        <v>201406</v>
      </c>
      <c r="C350" s="116">
        <v>36</v>
      </c>
      <c r="D350" s="116" t="s">
        <v>36</v>
      </c>
      <c r="E350" s="116">
        <v>3.7728931100000002E-2</v>
      </c>
      <c r="F350" s="116">
        <v>4.2991735400000002E-2</v>
      </c>
      <c r="G350" s="116">
        <v>5.3232776400000001E-2</v>
      </c>
      <c r="H350" s="116">
        <v>5.9347321299999999E-2</v>
      </c>
      <c r="I350" s="116">
        <v>4.9047252E-2</v>
      </c>
      <c r="J350" s="116">
        <v>6.6714426899999998E-2</v>
      </c>
      <c r="K350" s="116">
        <v>0.1013107572</v>
      </c>
      <c r="L350" s="117">
        <v>1048080200000</v>
      </c>
      <c r="M350" s="117">
        <v>21274450000000</v>
      </c>
      <c r="N350" s="116">
        <v>4.5357489100000002E-2</v>
      </c>
      <c r="O350" s="116">
        <v>5.8591943600000002E-2</v>
      </c>
      <c r="P350" s="116">
        <v>55</v>
      </c>
      <c r="Q350" s="5"/>
      <c r="R350" s="5"/>
      <c r="S350" s="6"/>
      <c r="T350" s="6"/>
      <c r="U350" s="5"/>
      <c r="V350" s="5" t="str">
        <f t="shared" si="77"/>
        <v>Debt-to-equity ratio12</v>
      </c>
      <c r="W350" s="120">
        <v>201503</v>
      </c>
      <c r="X350" s="120">
        <v>45</v>
      </c>
      <c r="Y350" s="120" t="s">
        <v>37</v>
      </c>
      <c r="Z350" s="121">
        <v>9</v>
      </c>
      <c r="AA350" s="120">
        <v>13.052948373</v>
      </c>
      <c r="AB350" s="120">
        <v>12</v>
      </c>
      <c r="AC350" s="5"/>
      <c r="AD350" s="6"/>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row>
    <row r="351" spans="1:58" x14ac:dyDescent="0.25">
      <c r="A351" s="5" t="str">
        <f t="shared" si="78"/>
        <v>Tier 1 capital to (total assets - intangible assets)201409</v>
      </c>
      <c r="B351" s="116">
        <v>201409</v>
      </c>
      <c r="C351" s="116">
        <v>36</v>
      </c>
      <c r="D351" s="116" t="s">
        <v>36</v>
      </c>
      <c r="E351" s="116">
        <v>3.70385004E-2</v>
      </c>
      <c r="F351" s="116">
        <v>4.3914662200000003E-2</v>
      </c>
      <c r="G351" s="116">
        <v>5.4919374100000001E-2</v>
      </c>
      <c r="H351" s="116">
        <v>5.9565310599999997E-2</v>
      </c>
      <c r="I351" s="116">
        <v>4.9363630499999998E-2</v>
      </c>
      <c r="J351" s="116">
        <v>7.1729770400000004E-2</v>
      </c>
      <c r="K351" s="116">
        <v>9.7188719199999996E-2</v>
      </c>
      <c r="L351" s="117">
        <v>1088118800000</v>
      </c>
      <c r="M351" s="117">
        <v>21885101000000</v>
      </c>
      <c r="N351" s="116">
        <v>4.7020948399999998E-2</v>
      </c>
      <c r="O351" s="116">
        <v>6.0880837299999997E-2</v>
      </c>
      <c r="P351" s="116">
        <v>55</v>
      </c>
      <c r="Q351" s="5"/>
      <c r="R351" s="5"/>
      <c r="S351" s="6"/>
      <c r="T351" s="6"/>
      <c r="U351" s="5"/>
      <c r="V351" s="5" t="str">
        <f t="shared" si="77"/>
        <v>Debt-to-equity ratio13</v>
      </c>
      <c r="W351" s="120">
        <v>201503</v>
      </c>
      <c r="X351" s="120">
        <v>45</v>
      </c>
      <c r="Y351" s="120" t="s">
        <v>37</v>
      </c>
      <c r="Z351" s="121">
        <v>4</v>
      </c>
      <c r="AA351" s="120">
        <v>12.131231723999999</v>
      </c>
      <c r="AB351" s="120">
        <v>13</v>
      </c>
      <c r="AC351" s="5"/>
      <c r="AD351" s="6"/>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row>
    <row r="352" spans="1:58" x14ac:dyDescent="0.25">
      <c r="A352" s="5" t="str">
        <f t="shared" si="78"/>
        <v>Tier 1 capital to (total assets - intangible assets)201412</v>
      </c>
      <c r="B352" s="116">
        <v>201412</v>
      </c>
      <c r="C352" s="116">
        <v>36</v>
      </c>
      <c r="D352" s="116" t="s">
        <v>36</v>
      </c>
      <c r="E352" s="116">
        <v>3.7605265899999997E-2</v>
      </c>
      <c r="F352" s="116">
        <v>4.34827848E-2</v>
      </c>
      <c r="G352" s="116">
        <v>5.376831E-2</v>
      </c>
      <c r="H352" s="116">
        <v>5.8139854099999999E-2</v>
      </c>
      <c r="I352" s="116">
        <v>4.9152499000000002E-2</v>
      </c>
      <c r="J352" s="116">
        <v>6.7147352800000004E-2</v>
      </c>
      <c r="K352" s="116">
        <v>0.10462527369999999</v>
      </c>
      <c r="L352" s="117">
        <v>1077459300000</v>
      </c>
      <c r="M352" s="117">
        <v>21849366000000</v>
      </c>
      <c r="N352" s="116">
        <v>4.5284901099999997E-2</v>
      </c>
      <c r="O352" s="116">
        <v>5.8153988400000002E-2</v>
      </c>
      <c r="P352" s="116">
        <v>55</v>
      </c>
      <c r="Q352" s="5"/>
      <c r="R352" s="5"/>
      <c r="S352" s="6"/>
      <c r="T352" s="6"/>
      <c r="U352" s="5"/>
      <c r="V352" s="5" t="str">
        <f t="shared" si="77"/>
        <v>Debt-to-equity ratio14</v>
      </c>
      <c r="W352" s="120">
        <v>201503</v>
      </c>
      <c r="X352" s="120">
        <v>45</v>
      </c>
      <c r="Y352" s="120" t="s">
        <v>37</v>
      </c>
      <c r="Z352" s="121" t="s">
        <v>38</v>
      </c>
      <c r="AA352" s="120">
        <v>11.991245422</v>
      </c>
      <c r="AB352" s="120">
        <v>14</v>
      </c>
      <c r="AC352" s="5"/>
      <c r="AD352" s="6"/>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row>
    <row r="353" spans="1:58" x14ac:dyDescent="0.25">
      <c r="A353" s="5" t="str">
        <f t="shared" si="78"/>
        <v>Tier 1 capital to (total assets - intangible assets)201503</v>
      </c>
      <c r="B353" s="116">
        <v>201503</v>
      </c>
      <c r="C353" s="116">
        <v>36</v>
      </c>
      <c r="D353" s="116" t="s">
        <v>36</v>
      </c>
      <c r="E353" s="116">
        <v>3.5797906599999998E-2</v>
      </c>
      <c r="F353" s="116">
        <v>4.1865144100000001E-2</v>
      </c>
      <c r="G353" s="116">
        <v>5.2046199899999999E-2</v>
      </c>
      <c r="H353" s="116">
        <v>5.7076042700000003E-2</v>
      </c>
      <c r="I353" s="116">
        <v>4.83500267E-2</v>
      </c>
      <c r="J353" s="116">
        <v>6.8171778599999996E-2</v>
      </c>
      <c r="K353" s="116">
        <v>9.9522082999999997E-2</v>
      </c>
      <c r="L353" s="117">
        <v>1127040700000</v>
      </c>
      <c r="M353" s="117">
        <v>23843321000000</v>
      </c>
      <c r="N353" s="116">
        <v>4.2729481700000002E-2</v>
      </c>
      <c r="O353" s="116">
        <v>5.7420043400000002E-2</v>
      </c>
      <c r="P353" s="116">
        <v>52</v>
      </c>
      <c r="Q353" s="5"/>
      <c r="R353" s="5"/>
      <c r="S353" s="6"/>
      <c r="T353" s="6"/>
      <c r="U353" s="5"/>
      <c r="V353" s="5" t="str">
        <f t="shared" si="77"/>
        <v>Debt-to-equity ratio15</v>
      </c>
      <c r="W353" s="120">
        <v>201503</v>
      </c>
      <c r="X353" s="120">
        <v>45</v>
      </c>
      <c r="Y353" s="120" t="s">
        <v>37</v>
      </c>
      <c r="Z353" s="121" t="s">
        <v>32</v>
      </c>
      <c r="AA353" s="120">
        <v>10.777187671</v>
      </c>
      <c r="AB353" s="120">
        <v>15</v>
      </c>
      <c r="AC353" s="5"/>
      <c r="AD353" s="6"/>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row>
    <row r="354" spans="1:58" x14ac:dyDescent="0.25">
      <c r="A354" s="5" t="str">
        <f t="shared" ref="A354:A409" si="79">CONCATENATE(D354,B354)</f>
        <v>Debt-to-equity ratio200912</v>
      </c>
      <c r="B354" s="116">
        <v>200912</v>
      </c>
      <c r="C354" s="116">
        <v>45</v>
      </c>
      <c r="D354" s="116" t="s">
        <v>37</v>
      </c>
      <c r="E354" s="116">
        <v>9.7553146141999996</v>
      </c>
      <c r="F354" s="116">
        <v>12.04974904</v>
      </c>
      <c r="G354" s="116">
        <v>14.945187598</v>
      </c>
      <c r="H354" s="116">
        <v>19.873822874999998</v>
      </c>
      <c r="I354" s="116">
        <v>18.705971147</v>
      </c>
      <c r="J354" s="116">
        <v>22.580725578999999</v>
      </c>
      <c r="K354" s="116">
        <v>39.856423958000001</v>
      </c>
      <c r="L354" s="117">
        <v>21581184000000</v>
      </c>
      <c r="M354" s="117">
        <v>1151223600000</v>
      </c>
      <c r="N354" s="116">
        <v>19.482725597999998</v>
      </c>
      <c r="O354" s="116">
        <v>14.444032147</v>
      </c>
      <c r="P354" s="116">
        <v>50</v>
      </c>
      <c r="Q354" s="5"/>
      <c r="R354" s="5"/>
      <c r="S354" s="6"/>
      <c r="T354" s="6"/>
      <c r="U354" s="5"/>
      <c r="V354" s="5" t="str">
        <f t="shared" si="77"/>
        <v>Debt-to-equity ratio16</v>
      </c>
      <c r="W354" s="120">
        <v>201503</v>
      </c>
      <c r="X354" s="120">
        <v>45</v>
      </c>
      <c r="Y354" s="120" t="s">
        <v>37</v>
      </c>
      <c r="Z354" s="121">
        <v>1</v>
      </c>
      <c r="AA354" s="120">
        <v>10.552353846999999</v>
      </c>
      <c r="AB354" s="120">
        <v>16</v>
      </c>
      <c r="AC354" s="5"/>
      <c r="AD354" s="6"/>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row>
    <row r="355" spans="1:58" x14ac:dyDescent="0.25">
      <c r="A355" s="5" t="str">
        <f t="shared" si="79"/>
        <v>Debt-to-equity ratio201003</v>
      </c>
      <c r="B355" s="116">
        <v>201003</v>
      </c>
      <c r="C355" s="116">
        <v>45</v>
      </c>
      <c r="D355" s="116" t="s">
        <v>37</v>
      </c>
      <c r="E355" s="116">
        <v>10.071422251</v>
      </c>
      <c r="F355" s="116">
        <v>12.622082698</v>
      </c>
      <c r="G355" s="116">
        <v>15.346976443999999</v>
      </c>
      <c r="H355" s="116">
        <v>19.648082995999999</v>
      </c>
      <c r="I355" s="116">
        <v>19.167173109</v>
      </c>
      <c r="J355" s="116">
        <v>22.976926175999999</v>
      </c>
      <c r="K355" s="116">
        <v>38.761373136000003</v>
      </c>
      <c r="L355" s="117">
        <v>22438395000000</v>
      </c>
      <c r="M355" s="117">
        <v>1168575700000</v>
      </c>
      <c r="N355" s="116">
        <v>19.967994316999999</v>
      </c>
      <c r="O355" s="116">
        <v>14.325686208</v>
      </c>
      <c r="P355" s="116">
        <v>50</v>
      </c>
      <c r="Q355" s="5"/>
      <c r="R355" s="5"/>
      <c r="S355" s="6"/>
      <c r="T355" s="6"/>
      <c r="U355" s="5"/>
      <c r="V355" s="5" t="str">
        <f t="shared" si="77"/>
        <v>Debt-to-equity ratio17</v>
      </c>
      <c r="W355" s="120">
        <v>201503</v>
      </c>
      <c r="X355" s="120">
        <v>45</v>
      </c>
      <c r="Y355" s="120" t="s">
        <v>37</v>
      </c>
      <c r="Z355" s="121">
        <v>6</v>
      </c>
      <c r="AA355" s="120">
        <v>7.9376930723000001</v>
      </c>
      <c r="AB355" s="120">
        <v>17</v>
      </c>
      <c r="AC355" s="5"/>
      <c r="AD355" s="6"/>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row>
    <row r="356" spans="1:58" x14ac:dyDescent="0.25">
      <c r="A356" s="5" t="str">
        <f t="shared" si="79"/>
        <v>Debt-to-equity ratio201006</v>
      </c>
      <c r="B356" s="116">
        <v>201006</v>
      </c>
      <c r="C356" s="116">
        <v>45</v>
      </c>
      <c r="D356" s="116" t="s">
        <v>37</v>
      </c>
      <c r="E356" s="116">
        <v>10.389900455999999</v>
      </c>
      <c r="F356" s="116">
        <v>13.052120436999999</v>
      </c>
      <c r="G356" s="116">
        <v>16.046417805000001</v>
      </c>
      <c r="H356" s="116">
        <v>19.963822958000002</v>
      </c>
      <c r="I356" s="116">
        <v>19.366129646000001</v>
      </c>
      <c r="J356" s="116">
        <v>24.405542542999999</v>
      </c>
      <c r="K356" s="116">
        <v>38.826217636000003</v>
      </c>
      <c r="L356" s="117">
        <v>23317904000000</v>
      </c>
      <c r="M356" s="117">
        <v>1204881600000</v>
      </c>
      <c r="N356" s="116">
        <v>20.525062359</v>
      </c>
      <c r="O356" s="116">
        <v>15.277989924</v>
      </c>
      <c r="P356" s="116">
        <v>50</v>
      </c>
      <c r="Q356" s="5"/>
      <c r="R356" s="5"/>
      <c r="S356" s="6"/>
      <c r="T356" s="6"/>
      <c r="U356" s="5"/>
      <c r="V356" s="5" t="str">
        <f t="shared" si="77"/>
        <v>Debt-to-equity ratio18</v>
      </c>
      <c r="W356" s="120">
        <v>201503</v>
      </c>
      <c r="X356" s="120">
        <v>45</v>
      </c>
      <c r="Y356" s="120" t="s">
        <v>37</v>
      </c>
      <c r="Z356" s="121">
        <v>12</v>
      </c>
      <c r="AA356" s="120">
        <v>7.5950880600000001</v>
      </c>
      <c r="AB356" s="120">
        <v>18</v>
      </c>
      <c r="AC356" s="5"/>
      <c r="AD356" s="6"/>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row>
    <row r="357" spans="1:58" x14ac:dyDescent="0.25">
      <c r="A357" s="5" t="str">
        <f t="shared" si="79"/>
        <v>Debt-to-equity ratio201009</v>
      </c>
      <c r="B357" s="116">
        <v>201009</v>
      </c>
      <c r="C357" s="116">
        <v>45</v>
      </c>
      <c r="D357" s="116" t="s">
        <v>37</v>
      </c>
      <c r="E357" s="116">
        <v>10.046227182999999</v>
      </c>
      <c r="F357" s="116">
        <v>12.842540118000001</v>
      </c>
      <c r="G357" s="116">
        <v>16.118787510000001</v>
      </c>
      <c r="H357" s="116">
        <v>19.665233017999999</v>
      </c>
      <c r="I357" s="116">
        <v>19.204530362</v>
      </c>
      <c r="J357" s="116">
        <v>22.800317818</v>
      </c>
      <c r="K357" s="116">
        <v>38.314308947000001</v>
      </c>
      <c r="L357" s="117">
        <v>23053117000000</v>
      </c>
      <c r="M357" s="117">
        <v>1204122900000</v>
      </c>
      <c r="N357" s="116">
        <v>19.963040917000001</v>
      </c>
      <c r="O357" s="116">
        <v>15.173085284000001</v>
      </c>
      <c r="P357" s="116">
        <v>51</v>
      </c>
      <c r="Q357" s="5"/>
      <c r="R357" s="5"/>
      <c r="S357" s="6"/>
      <c r="T357" s="6"/>
      <c r="U357" s="5"/>
      <c r="V357" s="5" t="str">
        <f t="shared" si="77"/>
        <v>Debt-to-equity ratio19</v>
      </c>
      <c r="W357" s="120">
        <v>201503</v>
      </c>
      <c r="X357" s="120">
        <v>45</v>
      </c>
      <c r="Y357" s="120" t="s">
        <v>37</v>
      </c>
      <c r="Z357" s="121">
        <v>3</v>
      </c>
      <c r="AA357" s="120">
        <v>7.4464287407</v>
      </c>
      <c r="AB357" s="120">
        <v>19</v>
      </c>
      <c r="AC357" s="5"/>
      <c r="AD357" s="6"/>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row>
    <row r="358" spans="1:58" x14ac:dyDescent="0.25">
      <c r="A358" s="5" t="str">
        <f t="shared" si="79"/>
        <v>Debt-to-equity ratio201012</v>
      </c>
      <c r="B358" s="116">
        <v>201012</v>
      </c>
      <c r="C358" s="116">
        <v>45</v>
      </c>
      <c r="D358" s="116" t="s">
        <v>37</v>
      </c>
      <c r="E358" s="116">
        <v>9.7084931834999999</v>
      </c>
      <c r="F358" s="116">
        <v>12.291244476999999</v>
      </c>
      <c r="G358" s="116">
        <v>16.561254801</v>
      </c>
      <c r="H358" s="116">
        <v>19.078640053000001</v>
      </c>
      <c r="I358" s="116">
        <v>18.188014999</v>
      </c>
      <c r="J358" s="116">
        <v>22.925577811</v>
      </c>
      <c r="K358" s="116">
        <v>37.804512332000002</v>
      </c>
      <c r="L358" s="117">
        <v>22169648000000</v>
      </c>
      <c r="M358" s="117">
        <v>1223300100000</v>
      </c>
      <c r="N358" s="116">
        <v>19.06607211</v>
      </c>
      <c r="O358" s="116">
        <v>13.762186345</v>
      </c>
      <c r="P358" s="116">
        <v>51</v>
      </c>
      <c r="Q358" s="5"/>
      <c r="R358" s="5"/>
      <c r="S358" s="6"/>
      <c r="T358" s="6"/>
      <c r="U358" s="5"/>
      <c r="V358" s="5" t="str">
        <f t="shared" si="77"/>
        <v>Debt-to-equity ratio20</v>
      </c>
      <c r="W358" s="120">
        <v>201503</v>
      </c>
      <c r="X358" s="120">
        <v>45</v>
      </c>
      <c r="Y358" s="120" t="s">
        <v>37</v>
      </c>
      <c r="Z358" s="121">
        <v>13</v>
      </c>
      <c r="AA358" s="120">
        <v>6.8725760358999999</v>
      </c>
      <c r="AB358" s="120">
        <v>20</v>
      </c>
      <c r="AC358" s="5"/>
      <c r="AD358" s="6"/>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row>
    <row r="359" spans="1:58" x14ac:dyDescent="0.25">
      <c r="A359" s="5" t="str">
        <f t="shared" si="79"/>
        <v>Debt-to-equity ratio201103</v>
      </c>
      <c r="B359" s="116">
        <v>201103</v>
      </c>
      <c r="C359" s="116">
        <v>45</v>
      </c>
      <c r="D359" s="116" t="s">
        <v>37</v>
      </c>
      <c r="E359" s="116">
        <v>8.6401753732</v>
      </c>
      <c r="F359" s="116">
        <v>12.029035515</v>
      </c>
      <c r="G359" s="116">
        <v>16.038789721000001</v>
      </c>
      <c r="H359" s="116">
        <v>18.169313933000002</v>
      </c>
      <c r="I359" s="116">
        <v>17.771563003000001</v>
      </c>
      <c r="J359" s="116">
        <v>22.474806067999999</v>
      </c>
      <c r="K359" s="116">
        <v>34.709278232000003</v>
      </c>
      <c r="L359" s="117">
        <v>21764125000000</v>
      </c>
      <c r="M359" s="117">
        <v>1228447800000</v>
      </c>
      <c r="N359" s="116">
        <v>19.269421589</v>
      </c>
      <c r="O359" s="116">
        <v>13.536217240999999</v>
      </c>
      <c r="P359" s="116">
        <v>51</v>
      </c>
      <c r="Q359" s="5"/>
      <c r="R359" s="5"/>
      <c r="S359" s="6"/>
      <c r="T359" s="6"/>
      <c r="U359" s="5"/>
      <c r="V359" s="5" t="str">
        <f t="shared" si="77"/>
        <v>Debt-to-equity ratio99</v>
      </c>
      <c r="W359" s="120">
        <v>201503</v>
      </c>
      <c r="X359" s="120">
        <v>45</v>
      </c>
      <c r="Y359" s="120" t="s">
        <v>37</v>
      </c>
      <c r="Z359" s="121" t="s">
        <v>40</v>
      </c>
      <c r="AA359" s="120">
        <v>14.307374255999999</v>
      </c>
      <c r="AB359" s="120">
        <v>99</v>
      </c>
      <c r="AC359" s="5"/>
      <c r="AD359" s="6"/>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row>
    <row r="360" spans="1:58" x14ac:dyDescent="0.25">
      <c r="A360" s="5" t="str">
        <f t="shared" si="79"/>
        <v>Debt-to-equity ratio201106</v>
      </c>
      <c r="B360" s="116">
        <v>201106</v>
      </c>
      <c r="C360" s="116">
        <v>45</v>
      </c>
      <c r="D360" s="116" t="s">
        <v>37</v>
      </c>
      <c r="E360" s="116">
        <v>8.4031741323000002</v>
      </c>
      <c r="F360" s="116">
        <v>12.657614535</v>
      </c>
      <c r="G360" s="116">
        <v>17.228571517999999</v>
      </c>
      <c r="H360" s="116">
        <v>18.326460784999998</v>
      </c>
      <c r="I360" s="116">
        <v>17.946379675999999</v>
      </c>
      <c r="J360" s="116">
        <v>21.745640394999999</v>
      </c>
      <c r="K360" s="116">
        <v>34.792389178999997</v>
      </c>
      <c r="L360" s="117">
        <v>21728596000000</v>
      </c>
      <c r="M360" s="117">
        <v>1227525800000</v>
      </c>
      <c r="N360" s="116">
        <v>19.738956394999999</v>
      </c>
      <c r="O360" s="116">
        <v>15.450821379000001</v>
      </c>
      <c r="P360" s="116">
        <v>56</v>
      </c>
      <c r="Q360" s="5"/>
      <c r="R360" s="5"/>
      <c r="S360" s="6"/>
      <c r="T360" s="6"/>
      <c r="U360" s="5"/>
      <c r="V360" s="5" t="str">
        <f t="shared" si="77"/>
        <v>Off-balance sheet items to total assets1</v>
      </c>
      <c r="W360" s="120">
        <v>201503</v>
      </c>
      <c r="X360" s="120">
        <v>46</v>
      </c>
      <c r="Y360" s="120" t="s">
        <v>39</v>
      </c>
      <c r="Z360" s="121" t="s">
        <v>29</v>
      </c>
      <c r="AA360" s="120">
        <v>0.29154501970000002</v>
      </c>
      <c r="AB360" s="120">
        <v>1</v>
      </c>
      <c r="AC360" s="5"/>
      <c r="AD360" s="6"/>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row>
    <row r="361" spans="1:58" x14ac:dyDescent="0.25">
      <c r="A361" s="5" t="str">
        <f t="shared" si="79"/>
        <v>Debt-to-equity ratio201109</v>
      </c>
      <c r="B361" s="116">
        <v>201109</v>
      </c>
      <c r="C361" s="116">
        <v>45</v>
      </c>
      <c r="D361" s="116" t="s">
        <v>37</v>
      </c>
      <c r="E361" s="116">
        <v>7.5896280399</v>
      </c>
      <c r="F361" s="116">
        <v>13.098464921</v>
      </c>
      <c r="G361" s="116">
        <v>17.169011083000001</v>
      </c>
      <c r="H361" s="116">
        <v>20.07259505</v>
      </c>
      <c r="I361" s="116">
        <v>19.407496690999999</v>
      </c>
      <c r="J361" s="116">
        <v>25.148697917</v>
      </c>
      <c r="K361" s="116">
        <v>41.386036365999999</v>
      </c>
      <c r="L361" s="117">
        <v>23694786000000</v>
      </c>
      <c r="M361" s="117">
        <v>1237076500000</v>
      </c>
      <c r="N361" s="116">
        <v>20.870624749000001</v>
      </c>
      <c r="O361" s="116">
        <v>13.995085831999999</v>
      </c>
      <c r="P361" s="116">
        <v>56</v>
      </c>
      <c r="Q361" s="5"/>
      <c r="R361" s="5"/>
      <c r="S361" s="6"/>
      <c r="T361" s="6"/>
      <c r="U361" s="5"/>
      <c r="V361" s="5" t="str">
        <f t="shared" si="77"/>
        <v>Off-balance sheet items to total assets2</v>
      </c>
      <c r="W361" s="120">
        <v>201503</v>
      </c>
      <c r="X361" s="120">
        <v>46</v>
      </c>
      <c r="Y361" s="120" t="s">
        <v>39</v>
      </c>
      <c r="Z361" s="121">
        <v>8</v>
      </c>
      <c r="AA361" s="120">
        <v>0.28446637060000002</v>
      </c>
      <c r="AB361" s="120">
        <v>2</v>
      </c>
      <c r="AC361" s="5"/>
      <c r="AD361" s="6"/>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row>
    <row r="362" spans="1:58" x14ac:dyDescent="0.25">
      <c r="A362" s="5" t="str">
        <f t="shared" si="79"/>
        <v>Debt-to-equity ratio201112</v>
      </c>
      <c r="B362" s="116">
        <v>201112</v>
      </c>
      <c r="C362" s="116">
        <v>45</v>
      </c>
      <c r="D362" s="116" t="s">
        <v>37</v>
      </c>
      <c r="E362" s="116">
        <v>6.1920158497999997</v>
      </c>
      <c r="F362" s="116">
        <v>13.601103931999999</v>
      </c>
      <c r="G362" s="116">
        <v>18.355808815</v>
      </c>
      <c r="H362" s="116">
        <v>18.486056401999999</v>
      </c>
      <c r="I362" s="116">
        <v>19.637309651999999</v>
      </c>
      <c r="J362" s="116">
        <v>27.508320116</v>
      </c>
      <c r="K362" s="116">
        <v>105.41728548</v>
      </c>
      <c r="L362" s="117">
        <v>22949383000000</v>
      </c>
      <c r="M362" s="117">
        <v>1197332100000</v>
      </c>
      <c r="N362" s="116">
        <v>20.584400338999998</v>
      </c>
      <c r="O362" s="116">
        <v>17.071657600000002</v>
      </c>
      <c r="P362" s="116">
        <v>56</v>
      </c>
      <c r="Q362" s="5"/>
      <c r="R362" s="5"/>
      <c r="S362" s="6"/>
      <c r="T362" s="6"/>
      <c r="U362" s="5"/>
      <c r="V362" s="5" t="str">
        <f t="shared" si="77"/>
        <v>Off-balance sheet items to total assets3</v>
      </c>
      <c r="W362" s="120">
        <v>201503</v>
      </c>
      <c r="X362" s="120">
        <v>46</v>
      </c>
      <c r="Y362" s="120" t="s">
        <v>39</v>
      </c>
      <c r="Z362" s="121" t="s">
        <v>23</v>
      </c>
      <c r="AA362" s="120">
        <v>0.22391107430000001</v>
      </c>
      <c r="AB362" s="120">
        <v>3</v>
      </c>
      <c r="AC362" s="5"/>
      <c r="AD362" s="6"/>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row>
    <row r="363" spans="1:58" x14ac:dyDescent="0.25">
      <c r="A363" s="5" t="str">
        <f t="shared" si="79"/>
        <v>Debt-to-equity ratio201203</v>
      </c>
      <c r="B363" s="116">
        <v>201203</v>
      </c>
      <c r="C363" s="116">
        <v>45</v>
      </c>
      <c r="D363" s="116" t="s">
        <v>37</v>
      </c>
      <c r="E363" s="116">
        <v>6.2470003136000001</v>
      </c>
      <c r="F363" s="116">
        <v>13.223111506</v>
      </c>
      <c r="G363" s="116">
        <v>18.068242175999998</v>
      </c>
      <c r="H363" s="116">
        <v>23.630645040000001</v>
      </c>
      <c r="I363" s="116">
        <v>19.118659793999999</v>
      </c>
      <c r="J363" s="116">
        <v>25.000445342999999</v>
      </c>
      <c r="K363" s="116">
        <v>79.656164645999993</v>
      </c>
      <c r="L363" s="117">
        <v>22526130000000</v>
      </c>
      <c r="M363" s="117">
        <v>1207731200000</v>
      </c>
      <c r="N363" s="116">
        <v>19.997566521</v>
      </c>
      <c r="O363" s="116">
        <v>17.343488754999999</v>
      </c>
      <c r="P363" s="116">
        <v>56</v>
      </c>
      <c r="Q363" s="5"/>
      <c r="R363" s="5"/>
      <c r="S363" s="6"/>
      <c r="T363" s="6"/>
      <c r="U363" s="5"/>
      <c r="V363" s="5" t="str">
        <f t="shared" si="77"/>
        <v>Off-balance sheet items to total assets4</v>
      </c>
      <c r="W363" s="120">
        <v>201503</v>
      </c>
      <c r="X363" s="120">
        <v>46</v>
      </c>
      <c r="Y363" s="120" t="s">
        <v>39</v>
      </c>
      <c r="Z363" s="121">
        <v>11</v>
      </c>
      <c r="AA363" s="120">
        <v>0.20702718849999999</v>
      </c>
      <c r="AB363" s="120">
        <v>4</v>
      </c>
      <c r="AC363" s="5"/>
      <c r="AD363" s="6"/>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row>
    <row r="364" spans="1:58" x14ac:dyDescent="0.25">
      <c r="A364" s="5" t="str">
        <f t="shared" si="79"/>
        <v>Debt-to-equity ratio201206</v>
      </c>
      <c r="B364" s="116">
        <v>201206</v>
      </c>
      <c r="C364" s="116">
        <v>45</v>
      </c>
      <c r="D364" s="116" t="s">
        <v>37</v>
      </c>
      <c r="E364" s="116">
        <v>7.3414681794999996</v>
      </c>
      <c r="F364" s="116">
        <v>13.632595045</v>
      </c>
      <c r="G364" s="116">
        <v>18.069296552000001</v>
      </c>
      <c r="H364" s="116">
        <v>28.942036733999998</v>
      </c>
      <c r="I364" s="116">
        <v>19.354724582999999</v>
      </c>
      <c r="J364" s="116">
        <v>24.129336823999999</v>
      </c>
      <c r="K364" s="116">
        <v>54.718742562999999</v>
      </c>
      <c r="L364" s="117">
        <v>23206479000000</v>
      </c>
      <c r="M364" s="117">
        <v>1229883400000</v>
      </c>
      <c r="N364" s="116">
        <v>20.525470323</v>
      </c>
      <c r="O364" s="116">
        <v>16.959415154999999</v>
      </c>
      <c r="P364" s="116">
        <v>56</v>
      </c>
      <c r="Q364" s="5"/>
      <c r="R364" s="5"/>
      <c r="S364" s="6"/>
      <c r="T364" s="6"/>
      <c r="U364" s="5"/>
      <c r="V364" s="5" t="str">
        <f t="shared" si="77"/>
        <v>Off-balance sheet items to total assets5</v>
      </c>
      <c r="W364" s="120">
        <v>201503</v>
      </c>
      <c r="X364" s="120">
        <v>46</v>
      </c>
      <c r="Y364" s="120" t="s">
        <v>39</v>
      </c>
      <c r="Z364" s="121">
        <v>10</v>
      </c>
      <c r="AA364" s="120">
        <v>0.19853551</v>
      </c>
      <c r="AB364" s="120">
        <v>5</v>
      </c>
      <c r="AC364" s="5"/>
      <c r="AD364" s="6"/>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row>
    <row r="365" spans="1:58" x14ac:dyDescent="0.25">
      <c r="A365" s="5" t="str">
        <f t="shared" si="79"/>
        <v>Debt-to-equity ratio201209</v>
      </c>
      <c r="B365" s="116">
        <v>201209</v>
      </c>
      <c r="C365" s="116">
        <v>45</v>
      </c>
      <c r="D365" s="116" t="s">
        <v>37</v>
      </c>
      <c r="E365" s="116">
        <v>7.190045531</v>
      </c>
      <c r="F365" s="116">
        <v>13.505684895</v>
      </c>
      <c r="G365" s="116">
        <v>17.695641616</v>
      </c>
      <c r="H365" s="116">
        <v>18.270162186</v>
      </c>
      <c r="I365" s="116">
        <v>19.077640022000001</v>
      </c>
      <c r="J365" s="116">
        <v>24.119469583000001</v>
      </c>
      <c r="K365" s="116">
        <v>43.975490174000001</v>
      </c>
      <c r="L365" s="117">
        <v>23244501000000</v>
      </c>
      <c r="M365" s="117">
        <v>1253294100000</v>
      </c>
      <c r="N365" s="116">
        <v>20.275544234000002</v>
      </c>
      <c r="O365" s="116">
        <v>17.658248777000001</v>
      </c>
      <c r="P365" s="116">
        <v>56</v>
      </c>
      <c r="Q365" s="5"/>
      <c r="R365" s="5"/>
      <c r="S365" s="6"/>
      <c r="T365" s="6"/>
      <c r="U365" s="5"/>
      <c r="V365" s="5" t="str">
        <f t="shared" si="77"/>
        <v>Off-balance sheet items to total assets6</v>
      </c>
      <c r="W365" s="120">
        <v>201503</v>
      </c>
      <c r="X365" s="120">
        <v>46</v>
      </c>
      <c r="Y365" s="120" t="s">
        <v>39</v>
      </c>
      <c r="Z365" s="121">
        <v>6</v>
      </c>
      <c r="AA365" s="120">
        <v>0.1919400859</v>
      </c>
      <c r="AB365" s="120">
        <v>6</v>
      </c>
      <c r="AC365" s="5"/>
      <c r="AD365" s="6"/>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row>
    <row r="366" spans="1:58" x14ac:dyDescent="0.25">
      <c r="A366" s="5" t="str">
        <f t="shared" si="79"/>
        <v>Debt-to-equity ratio201212</v>
      </c>
      <c r="B366" s="116">
        <v>201212</v>
      </c>
      <c r="C366" s="116">
        <v>45</v>
      </c>
      <c r="D366" s="116" t="s">
        <v>37</v>
      </c>
      <c r="E366" s="116">
        <v>9.3041190142999994</v>
      </c>
      <c r="F366" s="116">
        <v>13.338578613999999</v>
      </c>
      <c r="G366" s="116">
        <v>16.214172640000001</v>
      </c>
      <c r="H366" s="116">
        <v>20.89879088</v>
      </c>
      <c r="I366" s="116">
        <v>18.123599372000001</v>
      </c>
      <c r="J366" s="116">
        <v>22.652443834</v>
      </c>
      <c r="K366" s="116">
        <v>35.984648479999997</v>
      </c>
      <c r="L366" s="117">
        <v>22115151000000</v>
      </c>
      <c r="M366" s="117">
        <v>1260056100000</v>
      </c>
      <c r="N366" s="116">
        <v>19.074531790000002</v>
      </c>
      <c r="O366" s="116">
        <v>15.485303843000001</v>
      </c>
      <c r="P366" s="116">
        <v>56</v>
      </c>
      <c r="Q366" s="5"/>
      <c r="R366" s="5"/>
      <c r="S366" s="6"/>
      <c r="T366" s="6"/>
      <c r="U366" s="5"/>
      <c r="V366" s="5" t="str">
        <f t="shared" si="77"/>
        <v>Off-balance sheet items to total assets7</v>
      </c>
      <c r="W366" s="120">
        <v>201503</v>
      </c>
      <c r="X366" s="120">
        <v>46</v>
      </c>
      <c r="Y366" s="120" t="s">
        <v>39</v>
      </c>
      <c r="Z366" s="121">
        <v>7</v>
      </c>
      <c r="AA366" s="120">
        <v>0.18454318350000001</v>
      </c>
      <c r="AB366" s="120">
        <v>7</v>
      </c>
      <c r="AC366" s="5"/>
      <c r="AD366" s="6"/>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row>
    <row r="367" spans="1:58" x14ac:dyDescent="0.25">
      <c r="A367" s="5" t="str">
        <f t="shared" si="79"/>
        <v>Debt-to-equity ratio201303</v>
      </c>
      <c r="B367" s="116">
        <v>201303</v>
      </c>
      <c r="C367" s="116">
        <v>45</v>
      </c>
      <c r="D367" s="116" t="s">
        <v>37</v>
      </c>
      <c r="E367" s="116">
        <v>8.7711564288999995</v>
      </c>
      <c r="F367" s="116">
        <v>12.676553098999999</v>
      </c>
      <c r="G367" s="116">
        <v>15.856458546000001</v>
      </c>
      <c r="H367" s="116">
        <v>18.644200640000001</v>
      </c>
      <c r="I367" s="116">
        <v>17.933646745000001</v>
      </c>
      <c r="J367" s="116">
        <v>22.129159724000001</v>
      </c>
      <c r="K367" s="116">
        <v>33.236635311999997</v>
      </c>
      <c r="L367" s="117">
        <v>22167052000000</v>
      </c>
      <c r="M367" s="117">
        <v>1279162100000</v>
      </c>
      <c r="N367" s="116">
        <v>18.873544982999999</v>
      </c>
      <c r="O367" s="116">
        <v>13.760811050999999</v>
      </c>
      <c r="P367" s="116">
        <v>55</v>
      </c>
      <c r="Q367" s="5"/>
      <c r="R367" s="5"/>
      <c r="S367" s="6"/>
      <c r="T367" s="6"/>
      <c r="U367" s="5"/>
      <c r="V367" s="5" t="str">
        <f t="shared" si="77"/>
        <v>Off-balance sheet items to total assets8</v>
      </c>
      <c r="W367" s="120">
        <v>201503</v>
      </c>
      <c r="X367" s="120">
        <v>46</v>
      </c>
      <c r="Y367" s="120" t="s">
        <v>39</v>
      </c>
      <c r="Z367" s="121">
        <v>5</v>
      </c>
      <c r="AA367" s="120">
        <v>0.17192381910000001</v>
      </c>
      <c r="AB367" s="120">
        <v>8</v>
      </c>
      <c r="AC367" s="5"/>
      <c r="AD367" s="6"/>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row>
    <row r="368" spans="1:58" x14ac:dyDescent="0.25">
      <c r="A368" s="5" t="str">
        <f t="shared" si="79"/>
        <v>Debt-to-equity ratio201306</v>
      </c>
      <c r="B368" s="116">
        <v>201306</v>
      </c>
      <c r="C368" s="116">
        <v>45</v>
      </c>
      <c r="D368" s="116" t="s">
        <v>37</v>
      </c>
      <c r="E368" s="116">
        <v>8.2712649018000004</v>
      </c>
      <c r="F368" s="116">
        <v>12.538017357999999</v>
      </c>
      <c r="G368" s="116">
        <v>16.025217888</v>
      </c>
      <c r="H368" s="116">
        <v>17.299444395999998</v>
      </c>
      <c r="I368" s="116">
        <v>17.453778346</v>
      </c>
      <c r="J368" s="116">
        <v>22.311463955000001</v>
      </c>
      <c r="K368" s="116">
        <v>28.771186822000001</v>
      </c>
      <c r="L368" s="117">
        <v>21310064000000</v>
      </c>
      <c r="M368" s="117">
        <v>1251260500000</v>
      </c>
      <c r="N368" s="116">
        <v>18.873322988000002</v>
      </c>
      <c r="O368" s="116">
        <v>13.666080766</v>
      </c>
      <c r="P368" s="116">
        <v>55</v>
      </c>
      <c r="Q368" s="5"/>
      <c r="R368" s="5"/>
      <c r="S368" s="6"/>
      <c r="T368" s="6"/>
      <c r="U368" s="5"/>
      <c r="V368" s="5" t="str">
        <f t="shared" si="77"/>
        <v>Off-balance sheet items to total assets9</v>
      </c>
      <c r="W368" s="120">
        <v>201503</v>
      </c>
      <c r="X368" s="120">
        <v>46</v>
      </c>
      <c r="Y368" s="120" t="s">
        <v>39</v>
      </c>
      <c r="Z368" s="121">
        <v>4</v>
      </c>
      <c r="AA368" s="120">
        <v>0.17032084350000001</v>
      </c>
      <c r="AB368" s="120">
        <v>9</v>
      </c>
      <c r="AC368" s="5"/>
      <c r="AD368" s="6"/>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row>
    <row r="369" spans="1:58" x14ac:dyDescent="0.25">
      <c r="A369" s="5" t="str">
        <f t="shared" si="79"/>
        <v>Debt-to-equity ratio201309</v>
      </c>
      <c r="B369" s="116">
        <v>201309</v>
      </c>
      <c r="C369" s="116">
        <v>45</v>
      </c>
      <c r="D369" s="116" t="s">
        <v>37</v>
      </c>
      <c r="E369" s="116">
        <v>8.3366369500000008</v>
      </c>
      <c r="F369" s="116">
        <v>12.593663363999999</v>
      </c>
      <c r="G369" s="116">
        <v>15.636329628</v>
      </c>
      <c r="H369" s="116">
        <v>16.865654428999999</v>
      </c>
      <c r="I369" s="116">
        <v>16.989332863000001</v>
      </c>
      <c r="J369" s="116">
        <v>21.433676344999999</v>
      </c>
      <c r="K369" s="116">
        <v>27.632216173</v>
      </c>
      <c r="L369" s="117">
        <v>20762727000000</v>
      </c>
      <c r="M369" s="117">
        <v>1251859400000</v>
      </c>
      <c r="N369" s="116">
        <v>18.346470834000002</v>
      </c>
      <c r="O369" s="116">
        <v>14.50675303</v>
      </c>
      <c r="P369" s="116">
        <v>55</v>
      </c>
      <c r="Q369" s="5"/>
      <c r="R369" s="5"/>
      <c r="S369" s="6"/>
      <c r="T369" s="6"/>
      <c r="U369" s="5"/>
      <c r="V369" s="5" t="str">
        <f t="shared" si="77"/>
        <v>Off-balance sheet items to total assets10</v>
      </c>
      <c r="W369" s="120">
        <v>201503</v>
      </c>
      <c r="X369" s="120">
        <v>46</v>
      </c>
      <c r="Y369" s="120" t="s">
        <v>39</v>
      </c>
      <c r="Z369" s="121" t="s">
        <v>38</v>
      </c>
      <c r="AA369" s="120">
        <v>0.16931057999999999</v>
      </c>
      <c r="AB369" s="120">
        <v>10</v>
      </c>
      <c r="AC369" s="5"/>
      <c r="AD369" s="6"/>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row>
    <row r="370" spans="1:58" x14ac:dyDescent="0.25">
      <c r="A370" s="5" t="str">
        <f t="shared" si="79"/>
        <v>Debt-to-equity ratio201312</v>
      </c>
      <c r="B370" s="116">
        <v>201312</v>
      </c>
      <c r="C370" s="116">
        <v>45</v>
      </c>
      <c r="D370" s="116" t="s">
        <v>37</v>
      </c>
      <c r="E370" s="116">
        <v>7.801978622</v>
      </c>
      <c r="F370" s="116">
        <v>12.085655046999999</v>
      </c>
      <c r="G370" s="116">
        <v>15.880842083999999</v>
      </c>
      <c r="H370" s="116">
        <v>16.273463269000001</v>
      </c>
      <c r="I370" s="116">
        <v>16.546249326000002</v>
      </c>
      <c r="J370" s="116">
        <v>19.561558435999999</v>
      </c>
      <c r="K370" s="116">
        <v>26.419508291</v>
      </c>
      <c r="L370" s="117">
        <v>19853868000000</v>
      </c>
      <c r="M370" s="117">
        <v>1212574900000</v>
      </c>
      <c r="N370" s="116">
        <v>17.015747181999998</v>
      </c>
      <c r="O370" s="116">
        <v>14.063749807000001</v>
      </c>
      <c r="P370" s="116">
        <v>55</v>
      </c>
      <c r="Q370" s="5"/>
      <c r="R370" s="5"/>
      <c r="S370" s="6"/>
      <c r="T370" s="6"/>
      <c r="U370" s="5"/>
      <c r="V370" s="5" t="str">
        <f t="shared" si="77"/>
        <v>Off-balance sheet items to total assets11</v>
      </c>
      <c r="W370" s="120">
        <v>201503</v>
      </c>
      <c r="X370" s="120">
        <v>46</v>
      </c>
      <c r="Y370" s="120" t="s">
        <v>39</v>
      </c>
      <c r="Z370" s="121">
        <v>2</v>
      </c>
      <c r="AA370" s="120">
        <v>0.16730960989999999</v>
      </c>
      <c r="AB370" s="120">
        <v>11</v>
      </c>
      <c r="AC370" s="5"/>
      <c r="AD370" s="6"/>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row>
    <row r="371" spans="1:58" x14ac:dyDescent="0.25">
      <c r="A371" s="5" t="str">
        <f t="shared" si="79"/>
        <v>Debt-to-equity ratio201403</v>
      </c>
      <c r="B371" s="116">
        <v>201403</v>
      </c>
      <c r="C371" s="116">
        <v>45</v>
      </c>
      <c r="D371" s="116" t="s">
        <v>37</v>
      </c>
      <c r="E371" s="116">
        <v>6.8815809875999996</v>
      </c>
      <c r="F371" s="116">
        <v>12.450368995</v>
      </c>
      <c r="G371" s="116">
        <v>16.045660902000002</v>
      </c>
      <c r="H371" s="116">
        <v>16.100969551999999</v>
      </c>
      <c r="I371" s="116">
        <v>16.614096875000001</v>
      </c>
      <c r="J371" s="116">
        <v>20.052445646999999</v>
      </c>
      <c r="K371" s="116">
        <v>27.011719673999998</v>
      </c>
      <c r="L371" s="117">
        <v>20272166000000</v>
      </c>
      <c r="M371" s="117">
        <v>1231890700000</v>
      </c>
      <c r="N371" s="116">
        <v>16.961399575000002</v>
      </c>
      <c r="O371" s="116">
        <v>13.87889685</v>
      </c>
      <c r="P371" s="116">
        <v>55</v>
      </c>
      <c r="Q371" s="5"/>
      <c r="R371" s="5"/>
      <c r="S371" s="6"/>
      <c r="T371" s="6"/>
      <c r="U371" s="5"/>
      <c r="V371" s="5" t="str">
        <f t="shared" si="77"/>
        <v>Off-balance sheet items to total assets12</v>
      </c>
      <c r="W371" s="120">
        <v>201503</v>
      </c>
      <c r="X371" s="120">
        <v>46</v>
      </c>
      <c r="Y371" s="120" t="s">
        <v>39</v>
      </c>
      <c r="Z371" s="121" t="s">
        <v>34</v>
      </c>
      <c r="AA371" s="120">
        <v>0.15981303329999999</v>
      </c>
      <c r="AB371" s="120">
        <v>12</v>
      </c>
      <c r="AC371" s="5"/>
      <c r="AD371" s="6"/>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row>
    <row r="372" spans="1:58" x14ac:dyDescent="0.25">
      <c r="A372" s="5" t="str">
        <f t="shared" si="79"/>
        <v>Debt-to-equity ratio201406</v>
      </c>
      <c r="B372" s="116">
        <v>201406</v>
      </c>
      <c r="C372" s="116">
        <v>45</v>
      </c>
      <c r="D372" s="116" t="s">
        <v>37</v>
      </c>
      <c r="E372" s="116">
        <v>8.2651397943999996</v>
      </c>
      <c r="F372" s="116">
        <v>11.670663536999999</v>
      </c>
      <c r="G372" s="116">
        <v>15.560093514</v>
      </c>
      <c r="H372" s="116">
        <v>15.437505316999999</v>
      </c>
      <c r="I372" s="116">
        <v>16.106494262999998</v>
      </c>
      <c r="J372" s="116">
        <v>19.221508894999999</v>
      </c>
      <c r="K372" s="116">
        <v>23.347903373000001</v>
      </c>
      <c r="L372" s="117">
        <v>20420399000000</v>
      </c>
      <c r="M372" s="117">
        <v>1278684400000</v>
      </c>
      <c r="N372" s="116">
        <v>17.071501490999999</v>
      </c>
      <c r="O372" s="116">
        <v>13.424791159</v>
      </c>
      <c r="P372" s="116">
        <v>55</v>
      </c>
      <c r="Q372" s="5"/>
      <c r="R372" s="5"/>
      <c r="S372" s="6"/>
      <c r="T372" s="6"/>
      <c r="U372" s="5"/>
      <c r="V372" s="5" t="str">
        <f t="shared" si="77"/>
        <v>Off-balance sheet items to total assets13</v>
      </c>
      <c r="W372" s="120">
        <v>201503</v>
      </c>
      <c r="X372" s="120">
        <v>46</v>
      </c>
      <c r="Y372" s="120" t="s">
        <v>39</v>
      </c>
      <c r="Z372" s="121">
        <v>9</v>
      </c>
      <c r="AA372" s="120">
        <v>0.1423223726</v>
      </c>
      <c r="AB372" s="120">
        <v>13</v>
      </c>
      <c r="AC372" s="5"/>
      <c r="AD372" s="6"/>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row>
    <row r="373" spans="1:58" x14ac:dyDescent="0.25">
      <c r="A373" s="5" t="str">
        <f t="shared" si="79"/>
        <v>Debt-to-equity ratio201409</v>
      </c>
      <c r="B373" s="116">
        <v>201409</v>
      </c>
      <c r="C373" s="116">
        <v>45</v>
      </c>
      <c r="D373" s="116" t="s">
        <v>37</v>
      </c>
      <c r="E373" s="116">
        <v>7.4387729917999996</v>
      </c>
      <c r="F373" s="116">
        <v>11.767367832</v>
      </c>
      <c r="G373" s="116">
        <v>14.444174930999999</v>
      </c>
      <c r="H373" s="116">
        <v>14.938756418000001</v>
      </c>
      <c r="I373" s="116">
        <v>15.873983593</v>
      </c>
      <c r="J373" s="116">
        <v>19.426602895999999</v>
      </c>
      <c r="K373" s="116">
        <v>23.306639849</v>
      </c>
      <c r="L373" s="117">
        <v>21141451000000</v>
      </c>
      <c r="M373" s="117">
        <v>1345910000000</v>
      </c>
      <c r="N373" s="116">
        <v>16.486909848</v>
      </c>
      <c r="O373" s="116">
        <v>12.902627453999999</v>
      </c>
      <c r="P373" s="116">
        <v>55</v>
      </c>
      <c r="Q373" s="5"/>
      <c r="R373" s="5"/>
      <c r="S373" s="6"/>
      <c r="T373" s="6"/>
      <c r="U373" s="5"/>
      <c r="V373" s="5" t="str">
        <f t="shared" si="77"/>
        <v>Off-balance sheet items to total assets14</v>
      </c>
      <c r="W373" s="120">
        <v>201503</v>
      </c>
      <c r="X373" s="120">
        <v>46</v>
      </c>
      <c r="Y373" s="120" t="s">
        <v>39</v>
      </c>
      <c r="Z373" s="121" t="s">
        <v>17</v>
      </c>
      <c r="AA373" s="120">
        <v>0.13441602180000001</v>
      </c>
      <c r="AB373" s="120">
        <v>14</v>
      </c>
      <c r="AC373" s="5"/>
      <c r="AD373" s="6"/>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row>
    <row r="374" spans="1:58" x14ac:dyDescent="0.25">
      <c r="A374" s="5" t="str">
        <f t="shared" si="79"/>
        <v>Debt-to-equity ratio201412</v>
      </c>
      <c r="B374" s="116">
        <v>201412</v>
      </c>
      <c r="C374" s="116">
        <v>45</v>
      </c>
      <c r="D374" s="116" t="s">
        <v>37</v>
      </c>
      <c r="E374" s="116">
        <v>7.8591127115999999</v>
      </c>
      <c r="F374" s="116">
        <v>12.190258378999999</v>
      </c>
      <c r="G374" s="116">
        <v>15.241925165</v>
      </c>
      <c r="H374" s="116">
        <v>15.324172279000001</v>
      </c>
      <c r="I374" s="116">
        <v>15.924941597</v>
      </c>
      <c r="J374" s="116">
        <v>19.255996818</v>
      </c>
      <c r="K374" s="116">
        <v>23.597047801999999</v>
      </c>
      <c r="L374" s="117">
        <v>21097700000000</v>
      </c>
      <c r="M374" s="117">
        <v>1333650700000</v>
      </c>
      <c r="N374" s="116">
        <v>16.589438938000001</v>
      </c>
      <c r="O374" s="116">
        <v>14.379000138</v>
      </c>
      <c r="P374" s="116">
        <v>55</v>
      </c>
      <c r="Q374" s="5"/>
      <c r="R374" s="5"/>
      <c r="S374" s="6"/>
      <c r="T374" s="6"/>
      <c r="U374" s="5"/>
      <c r="V374" s="5" t="str">
        <f t="shared" si="77"/>
        <v>Off-balance sheet items to total assets15</v>
      </c>
      <c r="W374" s="120">
        <v>201503</v>
      </c>
      <c r="X374" s="120">
        <v>46</v>
      </c>
      <c r="Y374" s="120" t="s">
        <v>39</v>
      </c>
      <c r="Z374" s="121">
        <v>1</v>
      </c>
      <c r="AA374" s="120">
        <v>0.1268964347</v>
      </c>
      <c r="AB374" s="120">
        <v>15</v>
      </c>
      <c r="AC374" s="5"/>
      <c r="AD374" s="6"/>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row>
    <row r="375" spans="1:58" x14ac:dyDescent="0.25">
      <c r="A375" s="5" t="str">
        <f t="shared" si="79"/>
        <v>Debt-to-equity ratio201503</v>
      </c>
      <c r="B375" s="116">
        <v>201503</v>
      </c>
      <c r="C375" s="116">
        <v>45</v>
      </c>
      <c r="D375" s="116" t="s">
        <v>37</v>
      </c>
      <c r="E375" s="116">
        <v>7.5950880600000001</v>
      </c>
      <c r="F375" s="116">
        <v>11.870649966</v>
      </c>
      <c r="G375" s="116">
        <v>14.307374255999999</v>
      </c>
      <c r="H375" s="116">
        <v>15.622922503</v>
      </c>
      <c r="I375" s="116">
        <v>16.553072239999999</v>
      </c>
      <c r="J375" s="116">
        <v>19.854527342000001</v>
      </c>
      <c r="K375" s="116">
        <v>24.306501177000001</v>
      </c>
      <c r="L375" s="117">
        <v>23044948000000</v>
      </c>
      <c r="M375" s="117">
        <v>1421252200000</v>
      </c>
      <c r="N375" s="116">
        <v>17.21913052</v>
      </c>
      <c r="O375" s="116">
        <v>13.71169686</v>
      </c>
      <c r="P375" s="116">
        <v>52</v>
      </c>
      <c r="Q375" s="5"/>
      <c r="R375" s="5"/>
      <c r="S375" s="6"/>
      <c r="T375" s="6"/>
      <c r="U375" s="5"/>
      <c r="V375" s="5" t="str">
        <f t="shared" si="77"/>
        <v>Off-balance sheet items to total assets16</v>
      </c>
      <c r="W375" s="120">
        <v>201503</v>
      </c>
      <c r="X375" s="120">
        <v>46</v>
      </c>
      <c r="Y375" s="120" t="s">
        <v>39</v>
      </c>
      <c r="Z375" s="121" t="s">
        <v>25</v>
      </c>
      <c r="AA375" s="120">
        <v>0.1257600116</v>
      </c>
      <c r="AB375" s="120">
        <v>16</v>
      </c>
      <c r="AC375" s="5"/>
      <c r="AD375" s="6"/>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row>
    <row r="376" spans="1:58" x14ac:dyDescent="0.25">
      <c r="A376" s="5" t="str">
        <f t="shared" si="79"/>
        <v>Off-balance sheet items to total assets200912</v>
      </c>
      <c r="B376" s="116">
        <v>200912</v>
      </c>
      <c r="C376" s="116">
        <v>46</v>
      </c>
      <c r="D376" s="116" t="s">
        <v>39</v>
      </c>
      <c r="E376" s="116">
        <v>4.3714546200000003E-2</v>
      </c>
      <c r="F376" s="116">
        <v>8.8536342399999995E-2</v>
      </c>
      <c r="G376" s="116">
        <v>0.14650509710000001</v>
      </c>
      <c r="H376" s="116">
        <v>0.14999788450000001</v>
      </c>
      <c r="I376" s="116">
        <v>0.18130300190000001</v>
      </c>
      <c r="J376" s="116">
        <v>0.20833158709999999</v>
      </c>
      <c r="K376" s="116">
        <v>0.30270689369999998</v>
      </c>
      <c r="L376" s="117">
        <v>4114896300000</v>
      </c>
      <c r="M376" s="117">
        <v>22327901000000</v>
      </c>
      <c r="N376" s="116">
        <v>0.1791019922</v>
      </c>
      <c r="O376" s="116">
        <v>0.1219467455</v>
      </c>
      <c r="P376" s="116">
        <v>46</v>
      </c>
      <c r="Q376" s="5"/>
      <c r="R376" s="5"/>
      <c r="S376" s="6"/>
      <c r="T376" s="6"/>
      <c r="U376" s="5"/>
      <c r="V376" s="5" t="str">
        <f t="shared" si="77"/>
        <v>Off-balance sheet items to total assets17</v>
      </c>
      <c r="W376" s="120">
        <v>201503</v>
      </c>
      <c r="X376" s="120">
        <v>46</v>
      </c>
      <c r="Y376" s="120" t="s">
        <v>39</v>
      </c>
      <c r="Z376" s="121">
        <v>3</v>
      </c>
      <c r="AA376" s="120">
        <v>0.1198504488</v>
      </c>
      <c r="AB376" s="120">
        <v>17</v>
      </c>
      <c r="AC376" s="5"/>
      <c r="AD376" s="6"/>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row>
    <row r="377" spans="1:58" x14ac:dyDescent="0.25">
      <c r="A377" s="5" t="str">
        <f t="shared" si="79"/>
        <v>Off-balance sheet items to total assets201003</v>
      </c>
      <c r="B377" s="116">
        <v>201003</v>
      </c>
      <c r="C377" s="116">
        <v>46</v>
      </c>
      <c r="D377" s="116" t="s">
        <v>39</v>
      </c>
      <c r="E377" s="116">
        <v>4.2397918899999998E-2</v>
      </c>
      <c r="F377" s="116">
        <v>8.5070219799999999E-2</v>
      </c>
      <c r="G377" s="116">
        <v>0.14421685040000001</v>
      </c>
      <c r="H377" s="116">
        <v>0.14942345900000001</v>
      </c>
      <c r="I377" s="116">
        <v>0.17683988379999999</v>
      </c>
      <c r="J377" s="116">
        <v>0.20017119189999999</v>
      </c>
      <c r="K377" s="116">
        <v>0.29808137950000002</v>
      </c>
      <c r="L377" s="117">
        <v>4161857000000</v>
      </c>
      <c r="M377" s="117">
        <v>23192831000000</v>
      </c>
      <c r="N377" s="116">
        <v>0.16975223950000001</v>
      </c>
      <c r="O377" s="116">
        <v>0.1280362716</v>
      </c>
      <c r="P377" s="116">
        <v>46</v>
      </c>
      <c r="Q377" s="5"/>
      <c r="R377" s="5"/>
      <c r="S377" s="6"/>
      <c r="T377" s="6"/>
      <c r="U377" s="5"/>
      <c r="V377" s="5" t="str">
        <f t="shared" si="77"/>
        <v>Off-balance sheet items to total assets18</v>
      </c>
      <c r="W377" s="120">
        <v>201503</v>
      </c>
      <c r="X377" s="120">
        <v>46</v>
      </c>
      <c r="Y377" s="120" t="s">
        <v>39</v>
      </c>
      <c r="Z377" s="121">
        <v>13</v>
      </c>
      <c r="AA377" s="120">
        <v>0.1148523204</v>
      </c>
      <c r="AB377" s="120">
        <v>18</v>
      </c>
      <c r="AC377" s="5"/>
      <c r="AD377" s="6"/>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row>
    <row r="378" spans="1:58" x14ac:dyDescent="0.25">
      <c r="A378" s="5" t="str">
        <f t="shared" si="79"/>
        <v>Off-balance sheet items to total assets201006</v>
      </c>
      <c r="B378" s="116">
        <v>201006</v>
      </c>
      <c r="C378" s="116">
        <v>46</v>
      </c>
      <c r="D378" s="116" t="s">
        <v>39</v>
      </c>
      <c r="E378" s="116">
        <v>3.89837876E-2</v>
      </c>
      <c r="F378" s="116">
        <v>8.20435251E-2</v>
      </c>
      <c r="G378" s="116">
        <v>0.14212278789999999</v>
      </c>
      <c r="H378" s="116">
        <v>0.14856446009999999</v>
      </c>
      <c r="I378" s="116">
        <v>0.17603156010000001</v>
      </c>
      <c r="J378" s="116">
        <v>0.19761585070000001</v>
      </c>
      <c r="K378" s="116">
        <v>0.31662756809999998</v>
      </c>
      <c r="L378" s="117">
        <v>4307108000000</v>
      </c>
      <c r="M378" s="117">
        <v>24104186000000</v>
      </c>
      <c r="N378" s="116">
        <v>0.1696149794</v>
      </c>
      <c r="O378" s="116">
        <v>0.12983072230000001</v>
      </c>
      <c r="P378" s="116">
        <v>46</v>
      </c>
      <c r="Q378" s="5"/>
      <c r="R378" s="5"/>
      <c r="S378" s="6"/>
      <c r="T378" s="6"/>
      <c r="U378" s="5"/>
      <c r="V378" s="5" t="str">
        <f t="shared" si="77"/>
        <v>Off-balance sheet items to total assets19</v>
      </c>
      <c r="W378" s="120">
        <v>201503</v>
      </c>
      <c r="X378" s="120">
        <v>46</v>
      </c>
      <c r="Y378" s="120" t="s">
        <v>39</v>
      </c>
      <c r="Z378" s="121">
        <v>12</v>
      </c>
      <c r="AA378" s="120">
        <v>0.1121652368</v>
      </c>
      <c r="AB378" s="120">
        <v>19</v>
      </c>
      <c r="AC378" s="5"/>
      <c r="AD378" s="6"/>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row>
    <row r="379" spans="1:58" x14ac:dyDescent="0.25">
      <c r="A379" s="5" t="str">
        <f t="shared" si="79"/>
        <v>Off-balance sheet items to total assets201009</v>
      </c>
      <c r="B379" s="116">
        <v>201009</v>
      </c>
      <c r="C379" s="116">
        <v>46</v>
      </c>
      <c r="D379" s="116" t="s">
        <v>39</v>
      </c>
      <c r="E379" s="116">
        <v>3.5575570299999998E-2</v>
      </c>
      <c r="F379" s="116">
        <v>8.23806069E-2</v>
      </c>
      <c r="G379" s="116">
        <v>0.14218911949999999</v>
      </c>
      <c r="H379" s="116">
        <v>0.1514258896</v>
      </c>
      <c r="I379" s="116">
        <v>0.17314454039999999</v>
      </c>
      <c r="J379" s="116">
        <v>0.2034974521</v>
      </c>
      <c r="K379" s="116">
        <v>0.30954473649999997</v>
      </c>
      <c r="L379" s="117">
        <v>4118892000000</v>
      </c>
      <c r="M379" s="117">
        <v>23848856000000</v>
      </c>
      <c r="N379" s="116">
        <v>0.1690548389</v>
      </c>
      <c r="O379" s="116">
        <v>0.1331701579</v>
      </c>
      <c r="P379" s="116">
        <v>47</v>
      </c>
      <c r="Q379" s="5"/>
      <c r="R379" s="5"/>
      <c r="S379" s="6"/>
      <c r="T379" s="6"/>
      <c r="U379" s="5"/>
      <c r="V379" s="5" t="str">
        <f t="shared" si="77"/>
        <v>Off-balance sheet items to total assets20</v>
      </c>
      <c r="W379" s="120">
        <v>201503</v>
      </c>
      <c r="X379" s="120">
        <v>46</v>
      </c>
      <c r="Y379" s="120" t="s">
        <v>39</v>
      </c>
      <c r="Z379" s="121" t="s">
        <v>32</v>
      </c>
      <c r="AA379" s="120">
        <v>5.9384707699999997E-2</v>
      </c>
      <c r="AB379" s="120">
        <v>20</v>
      </c>
      <c r="AC379" s="5"/>
      <c r="AD379" s="6"/>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row>
    <row r="380" spans="1:58" x14ac:dyDescent="0.25">
      <c r="A380" s="5" t="str">
        <f t="shared" si="79"/>
        <v>Off-balance sheet items to total assets201012</v>
      </c>
      <c r="B380" s="116">
        <v>201012</v>
      </c>
      <c r="C380" s="116">
        <v>46</v>
      </c>
      <c r="D380" s="116" t="s">
        <v>39</v>
      </c>
      <c r="E380" s="116">
        <v>3.5665703799999997E-2</v>
      </c>
      <c r="F380" s="116">
        <v>8.3438972900000005E-2</v>
      </c>
      <c r="G380" s="116">
        <v>0.14018047589999999</v>
      </c>
      <c r="H380" s="116">
        <v>0.1498584275</v>
      </c>
      <c r="I380" s="116">
        <v>0.17679403990000001</v>
      </c>
      <c r="J380" s="116">
        <v>0.19075916709999999</v>
      </c>
      <c r="K380" s="116">
        <v>0.31338749729999998</v>
      </c>
      <c r="L380" s="117">
        <v>4016533800000</v>
      </c>
      <c r="M380" s="117">
        <v>22997557000000</v>
      </c>
      <c r="N380" s="116">
        <v>0.1694187244</v>
      </c>
      <c r="O380" s="116">
        <v>0.1274240002</v>
      </c>
      <c r="P380" s="116">
        <v>47</v>
      </c>
      <c r="Q380" s="5"/>
      <c r="R380" s="5"/>
      <c r="S380" s="6"/>
      <c r="T380" s="6"/>
      <c r="U380" s="5"/>
      <c r="V380" s="5" t="str">
        <f t="shared" si="77"/>
        <v>Off-balance sheet items to total assets99</v>
      </c>
      <c r="W380" s="120">
        <v>201503</v>
      </c>
      <c r="X380" s="120">
        <v>46</v>
      </c>
      <c r="Y380" s="120" t="s">
        <v>39</v>
      </c>
      <c r="Z380" s="121" t="s">
        <v>40</v>
      </c>
      <c r="AA380" s="120">
        <v>0.1673302015</v>
      </c>
      <c r="AB380" s="120">
        <v>99</v>
      </c>
      <c r="AC380" s="5"/>
      <c r="AD380" s="5"/>
      <c r="AE380" s="5"/>
      <c r="AF380" s="5"/>
      <c r="AG380" s="5"/>
      <c r="AH380" s="5"/>
      <c r="AI380" s="5"/>
      <c r="AJ380" s="5"/>
      <c r="AK380" s="5"/>
      <c r="AL380" s="5"/>
      <c r="AM380" s="5"/>
      <c r="AN380" s="5"/>
      <c r="AO380" s="5"/>
      <c r="AP380" s="5"/>
      <c r="AQ380" s="5"/>
      <c r="AR380" s="5"/>
      <c r="AS380" s="5"/>
      <c r="AT380" s="5"/>
      <c r="AU380" s="5"/>
      <c r="AV380" s="5"/>
      <c r="AW380" s="5"/>
      <c r="AX380" s="5"/>
      <c r="AY380" s="5"/>
    </row>
    <row r="381" spans="1:58" x14ac:dyDescent="0.25">
      <c r="A381" s="5" t="str">
        <f t="shared" si="79"/>
        <v>Off-balance sheet items to total assets201103</v>
      </c>
      <c r="B381" s="116">
        <v>201103</v>
      </c>
      <c r="C381" s="116">
        <v>46</v>
      </c>
      <c r="D381" s="116" t="s">
        <v>39</v>
      </c>
      <c r="E381" s="116">
        <v>3.5747547499999997E-2</v>
      </c>
      <c r="F381" s="116">
        <v>7.8157476200000006E-2</v>
      </c>
      <c r="G381" s="116">
        <v>0.14120818539999999</v>
      </c>
      <c r="H381" s="116">
        <v>0.14351990319999999</v>
      </c>
      <c r="I381" s="116">
        <v>0.1742198036</v>
      </c>
      <c r="J381" s="116">
        <v>0.1895945121</v>
      </c>
      <c r="K381" s="116">
        <v>0.30241754389999997</v>
      </c>
      <c r="L381" s="117">
        <v>3907236900000</v>
      </c>
      <c r="M381" s="117">
        <v>22584624000000</v>
      </c>
      <c r="N381" s="116">
        <v>0.1771713083</v>
      </c>
      <c r="O381" s="116">
        <v>0.1130962117</v>
      </c>
      <c r="P381" s="116">
        <v>47</v>
      </c>
      <c r="Q381" s="5"/>
      <c r="R381" s="5"/>
      <c r="S381" s="6"/>
      <c r="T381" s="6"/>
      <c r="U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row>
    <row r="382" spans="1:58" x14ac:dyDescent="0.25">
      <c r="A382" s="5" t="str">
        <f t="shared" si="79"/>
        <v>Off-balance sheet items to total assets201106</v>
      </c>
      <c r="B382" s="116">
        <v>201106</v>
      </c>
      <c r="C382" s="116">
        <v>46</v>
      </c>
      <c r="D382" s="116" t="s">
        <v>39</v>
      </c>
      <c r="E382" s="116">
        <v>3.5152991699999997E-2</v>
      </c>
      <c r="F382" s="116">
        <v>7.9651106499999999E-2</v>
      </c>
      <c r="G382" s="116">
        <v>0.13846930539999999</v>
      </c>
      <c r="H382" s="116">
        <v>0.1447540346</v>
      </c>
      <c r="I382" s="116">
        <v>0.1730743649</v>
      </c>
      <c r="J382" s="116">
        <v>0.1853303231</v>
      </c>
      <c r="K382" s="116">
        <v>0.30851148610000001</v>
      </c>
      <c r="L382" s="117">
        <v>3890512200000</v>
      </c>
      <c r="M382" s="117">
        <v>22549744000000</v>
      </c>
      <c r="N382" s="116">
        <v>0.1743780425</v>
      </c>
      <c r="O382" s="116">
        <v>0.1189889975</v>
      </c>
      <c r="P382" s="116">
        <v>53</v>
      </c>
      <c r="Q382" s="5"/>
      <c r="R382" s="5"/>
      <c r="S382" s="6"/>
      <c r="T382" s="6"/>
      <c r="U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row>
    <row r="383" spans="1:58" x14ac:dyDescent="0.25">
      <c r="A383" s="5" t="str">
        <f t="shared" si="79"/>
        <v>Off-balance sheet items to total assets201109</v>
      </c>
      <c r="B383" s="116">
        <v>201109</v>
      </c>
      <c r="C383" s="116">
        <v>46</v>
      </c>
      <c r="D383" s="116" t="s">
        <v>39</v>
      </c>
      <c r="E383" s="116">
        <v>3.2310404199999997E-2</v>
      </c>
      <c r="F383" s="116">
        <v>7.7376597500000005E-2</v>
      </c>
      <c r="G383" s="116">
        <v>0.13437885190000001</v>
      </c>
      <c r="H383" s="116">
        <v>0.13891775079999999</v>
      </c>
      <c r="I383" s="116">
        <v>0.16269372090000001</v>
      </c>
      <c r="J383" s="116">
        <v>0.17392097749999999</v>
      </c>
      <c r="K383" s="116">
        <v>0.30398330579999999</v>
      </c>
      <c r="L383" s="117">
        <v>3974876100000</v>
      </c>
      <c r="M383" s="117">
        <v>24513694000000</v>
      </c>
      <c r="N383" s="116">
        <v>0.1682437416</v>
      </c>
      <c r="O383" s="116">
        <v>0.11695024129999999</v>
      </c>
      <c r="P383" s="116">
        <v>53</v>
      </c>
      <c r="Q383" s="5"/>
      <c r="R383" s="5"/>
      <c r="S383" s="6"/>
      <c r="T383" s="6"/>
      <c r="U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row>
    <row r="384" spans="1:58" x14ac:dyDescent="0.25">
      <c r="A384" s="5" t="str">
        <f t="shared" si="79"/>
        <v>Off-balance sheet items to total assets201112</v>
      </c>
      <c r="B384" s="116">
        <v>201112</v>
      </c>
      <c r="C384" s="116">
        <v>46</v>
      </c>
      <c r="D384" s="116" t="s">
        <v>39</v>
      </c>
      <c r="E384" s="116">
        <v>3.4867248199999999E-2</v>
      </c>
      <c r="F384" s="116">
        <v>8.7515816900000001E-2</v>
      </c>
      <c r="G384" s="116">
        <v>0.1514985609</v>
      </c>
      <c r="H384" s="116">
        <v>0.15849019319999999</v>
      </c>
      <c r="I384" s="116">
        <v>0.18619120559999999</v>
      </c>
      <c r="J384" s="116">
        <v>0.191053377</v>
      </c>
      <c r="K384" s="116">
        <v>0.35399557399999998</v>
      </c>
      <c r="L384" s="117">
        <v>4519161300000</v>
      </c>
      <c r="M384" s="117">
        <v>23727406000000</v>
      </c>
      <c r="N384" s="116">
        <v>0.16918612750000001</v>
      </c>
      <c r="O384" s="116">
        <v>0.1397122626</v>
      </c>
      <c r="P384" s="116">
        <v>56</v>
      </c>
      <c r="Q384" s="5"/>
      <c r="R384" s="5"/>
      <c r="S384" s="6"/>
      <c r="T384" s="6"/>
      <c r="U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row>
    <row r="385" spans="1:51" x14ac:dyDescent="0.25">
      <c r="A385" s="5" t="str">
        <f t="shared" si="79"/>
        <v>Off-balance sheet items to total assets201203</v>
      </c>
      <c r="B385" s="116">
        <v>201203</v>
      </c>
      <c r="C385" s="116">
        <v>46</v>
      </c>
      <c r="D385" s="116" t="s">
        <v>39</v>
      </c>
      <c r="E385" s="116">
        <v>3.26726694E-2</v>
      </c>
      <c r="F385" s="116">
        <v>8.2544361799999993E-2</v>
      </c>
      <c r="G385" s="116">
        <v>0.14587810200000001</v>
      </c>
      <c r="H385" s="116">
        <v>0.15203978139999999</v>
      </c>
      <c r="I385" s="116">
        <v>0.17766207680000001</v>
      </c>
      <c r="J385" s="116">
        <v>0.199158961</v>
      </c>
      <c r="K385" s="116">
        <v>0.3064516263</v>
      </c>
      <c r="L385" s="117">
        <v>4219814700000</v>
      </c>
      <c r="M385" s="117">
        <v>23350202000000</v>
      </c>
      <c r="N385" s="116">
        <v>0.17295705820000001</v>
      </c>
      <c r="O385" s="116">
        <v>0.13330159750000001</v>
      </c>
      <c r="P385" s="116">
        <v>56</v>
      </c>
      <c r="Q385" s="5"/>
      <c r="R385" s="5"/>
      <c r="S385" s="6"/>
      <c r="T385" s="6"/>
      <c r="U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row>
    <row r="386" spans="1:51" x14ac:dyDescent="0.25">
      <c r="A386" s="5" t="str">
        <f t="shared" si="79"/>
        <v>Off-balance sheet items to total assets201206</v>
      </c>
      <c r="B386" s="116">
        <v>201206</v>
      </c>
      <c r="C386" s="116">
        <v>46</v>
      </c>
      <c r="D386" s="116" t="s">
        <v>39</v>
      </c>
      <c r="E386" s="116">
        <v>3.2196218399999997E-2</v>
      </c>
      <c r="F386" s="116">
        <v>8.3457209300000001E-2</v>
      </c>
      <c r="G386" s="116">
        <v>0.14724934240000001</v>
      </c>
      <c r="H386" s="116">
        <v>0.1509650105</v>
      </c>
      <c r="I386" s="116">
        <v>0.17735296719999999</v>
      </c>
      <c r="J386" s="116">
        <v>0.19667004169999999</v>
      </c>
      <c r="K386" s="116">
        <v>0.33533107950000002</v>
      </c>
      <c r="L386" s="117">
        <v>4363293900000</v>
      </c>
      <c r="M386" s="117">
        <v>24026549000000</v>
      </c>
      <c r="N386" s="116">
        <v>0.1650663221</v>
      </c>
      <c r="O386" s="116">
        <v>0.13047065059999999</v>
      </c>
      <c r="P386" s="116">
        <v>56</v>
      </c>
      <c r="Q386" s="5"/>
      <c r="R386" s="5"/>
      <c r="S386" s="6"/>
      <c r="T386" s="6"/>
      <c r="U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row>
    <row r="387" spans="1:51" x14ac:dyDescent="0.25">
      <c r="A387" s="5" t="str">
        <f t="shared" si="79"/>
        <v>Off-balance sheet items to total assets201209</v>
      </c>
      <c r="B387" s="116">
        <v>201209</v>
      </c>
      <c r="C387" s="116">
        <v>46</v>
      </c>
      <c r="D387" s="116" t="s">
        <v>39</v>
      </c>
      <c r="E387" s="116">
        <v>3.2572022999999999E-2</v>
      </c>
      <c r="F387" s="116">
        <v>7.6914555900000001E-2</v>
      </c>
      <c r="G387" s="116">
        <v>0.1457299557</v>
      </c>
      <c r="H387" s="116">
        <v>0.14416926629999999</v>
      </c>
      <c r="I387" s="116">
        <v>0.1684045434</v>
      </c>
      <c r="J387" s="116">
        <v>0.19084621130000001</v>
      </c>
      <c r="K387" s="116">
        <v>0.28420213230000002</v>
      </c>
      <c r="L387" s="117">
        <v>4155427100000</v>
      </c>
      <c r="M387" s="117">
        <v>24093145000000</v>
      </c>
      <c r="N387" s="116">
        <v>0.16323115269999999</v>
      </c>
      <c r="O387" s="116">
        <v>0.1241953605</v>
      </c>
      <c r="P387" s="116">
        <v>56</v>
      </c>
      <c r="Q387" s="5"/>
      <c r="R387" s="5"/>
      <c r="S387" s="6"/>
      <c r="T387" s="6"/>
      <c r="U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row>
    <row r="388" spans="1:51" x14ac:dyDescent="0.25">
      <c r="A388" s="5" t="str">
        <f t="shared" si="79"/>
        <v>Off-balance sheet items to total assets201212</v>
      </c>
      <c r="B388" s="116">
        <v>201212</v>
      </c>
      <c r="C388" s="116">
        <v>46</v>
      </c>
      <c r="D388" s="116" t="s">
        <v>39</v>
      </c>
      <c r="E388" s="116">
        <v>2.78738545E-2</v>
      </c>
      <c r="F388" s="116">
        <v>7.4137588399999996E-2</v>
      </c>
      <c r="G388" s="116">
        <v>0.1465050658</v>
      </c>
      <c r="H388" s="116">
        <v>0.1476539056</v>
      </c>
      <c r="I388" s="116">
        <v>0.17358018419999999</v>
      </c>
      <c r="J388" s="116">
        <v>0.1852710591</v>
      </c>
      <c r="K388" s="116">
        <v>0.33164933190000001</v>
      </c>
      <c r="L388" s="117">
        <v>4086645900000</v>
      </c>
      <c r="M388" s="117">
        <v>22980523000000</v>
      </c>
      <c r="N388" s="116">
        <v>0.16723058190000001</v>
      </c>
      <c r="O388" s="116">
        <v>0.12953263570000001</v>
      </c>
      <c r="P388" s="116">
        <v>56</v>
      </c>
      <c r="Q388" s="5"/>
      <c r="R388" s="5"/>
      <c r="S388" s="6"/>
      <c r="T388" s="6"/>
      <c r="U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row>
    <row r="389" spans="1:51" x14ac:dyDescent="0.25">
      <c r="A389" s="5" t="str">
        <f t="shared" si="79"/>
        <v>Off-balance sheet items to total assets201303</v>
      </c>
      <c r="B389" s="116">
        <v>201303</v>
      </c>
      <c r="C389" s="116">
        <v>46</v>
      </c>
      <c r="D389" s="116" t="s">
        <v>39</v>
      </c>
      <c r="E389" s="116">
        <v>2.4838703199999999E-2</v>
      </c>
      <c r="F389" s="116">
        <v>8.0485748199999999E-2</v>
      </c>
      <c r="G389" s="116">
        <v>0.1452630821</v>
      </c>
      <c r="H389" s="116">
        <v>0.14933425810000001</v>
      </c>
      <c r="I389" s="116">
        <v>0.1761077321</v>
      </c>
      <c r="J389" s="116">
        <v>0.19520300430000001</v>
      </c>
      <c r="K389" s="116">
        <v>0.33476804189999998</v>
      </c>
      <c r="L389" s="117">
        <v>4171908200000</v>
      </c>
      <c r="M389" s="117">
        <v>23057946000000</v>
      </c>
      <c r="N389" s="116">
        <v>0.17465391280000001</v>
      </c>
      <c r="O389" s="116">
        <v>0.13252818050000001</v>
      </c>
      <c r="P389" s="116">
        <v>55</v>
      </c>
      <c r="Q389" s="5"/>
      <c r="R389" s="5"/>
      <c r="S389" s="6"/>
      <c r="T389" s="6"/>
      <c r="U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row>
    <row r="390" spans="1:51" x14ac:dyDescent="0.25">
      <c r="A390" s="5" t="str">
        <f t="shared" si="79"/>
        <v>Off-balance sheet items to total assets201306</v>
      </c>
      <c r="B390" s="116">
        <v>201306</v>
      </c>
      <c r="C390" s="116">
        <v>46</v>
      </c>
      <c r="D390" s="116" t="s">
        <v>39</v>
      </c>
      <c r="E390" s="116">
        <v>2.91385321E-2</v>
      </c>
      <c r="F390" s="116">
        <v>7.6328311999999995E-2</v>
      </c>
      <c r="G390" s="116">
        <v>0.1467038222</v>
      </c>
      <c r="H390" s="116">
        <v>0.15282500290000001</v>
      </c>
      <c r="I390" s="116">
        <v>0.18145872169999999</v>
      </c>
      <c r="J390" s="116">
        <v>0.2039339218</v>
      </c>
      <c r="K390" s="116">
        <v>0.3375342657</v>
      </c>
      <c r="L390" s="117">
        <v>4128662200000</v>
      </c>
      <c r="M390" s="117">
        <v>22179438000000</v>
      </c>
      <c r="N390" s="116">
        <v>0.17629945320000001</v>
      </c>
      <c r="O390" s="116">
        <v>0.13346292500000001</v>
      </c>
      <c r="P390" s="116">
        <v>55</v>
      </c>
      <c r="Q390" s="5"/>
      <c r="R390" s="5"/>
      <c r="S390" s="6"/>
      <c r="T390" s="6"/>
      <c r="U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row>
    <row r="391" spans="1:51" x14ac:dyDescent="0.25">
      <c r="A391" s="5" t="str">
        <f t="shared" si="79"/>
        <v>Off-balance sheet items to total assets201309</v>
      </c>
      <c r="B391" s="116">
        <v>201309</v>
      </c>
      <c r="C391" s="116">
        <v>46</v>
      </c>
      <c r="D391" s="116" t="s">
        <v>39</v>
      </c>
      <c r="E391" s="116">
        <v>2.4967509200000002E-2</v>
      </c>
      <c r="F391" s="116">
        <v>7.7663669099999999E-2</v>
      </c>
      <c r="G391" s="116">
        <v>0.1485078705</v>
      </c>
      <c r="H391" s="116">
        <v>0.15482535310000001</v>
      </c>
      <c r="I391" s="116">
        <v>0.1862750131</v>
      </c>
      <c r="J391" s="116">
        <v>0.21660202749999999</v>
      </c>
      <c r="K391" s="116">
        <v>0.3155556578</v>
      </c>
      <c r="L391" s="117">
        <v>4163516300000</v>
      </c>
      <c r="M391" s="117">
        <v>21636618000000</v>
      </c>
      <c r="N391" s="116">
        <v>0.17524982689999999</v>
      </c>
      <c r="O391" s="116">
        <v>0.13019447719999999</v>
      </c>
      <c r="P391" s="116">
        <v>55</v>
      </c>
      <c r="Q391" s="5"/>
      <c r="R391" s="5"/>
      <c r="S391" s="6"/>
      <c r="T391" s="6"/>
      <c r="U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row>
    <row r="392" spans="1:51" x14ac:dyDescent="0.25">
      <c r="A392" s="5" t="str">
        <f t="shared" si="79"/>
        <v>Off-balance sheet items to total assets201312</v>
      </c>
      <c r="B392" s="116">
        <v>201312</v>
      </c>
      <c r="C392" s="116">
        <v>46</v>
      </c>
      <c r="D392" s="116" t="s">
        <v>39</v>
      </c>
      <c r="E392" s="116">
        <v>2.7238877000000002E-2</v>
      </c>
      <c r="F392" s="116">
        <v>7.6579386799999996E-2</v>
      </c>
      <c r="G392" s="116">
        <v>0.1521213612</v>
      </c>
      <c r="H392" s="116">
        <v>0.158193163</v>
      </c>
      <c r="I392" s="116">
        <v>0.19022927789999999</v>
      </c>
      <c r="J392" s="116">
        <v>0.2219693562</v>
      </c>
      <c r="K392" s="116">
        <v>0.33776245700000002</v>
      </c>
      <c r="L392" s="117">
        <v>4037344100000</v>
      </c>
      <c r="M392" s="117">
        <v>20690084000000</v>
      </c>
      <c r="N392" s="116">
        <v>0.1698676861</v>
      </c>
      <c r="O392" s="116">
        <v>0.13703168769999999</v>
      </c>
      <c r="P392" s="116">
        <v>55</v>
      </c>
      <c r="Q392" s="5"/>
      <c r="R392" s="5"/>
      <c r="S392" s="6"/>
      <c r="T392" s="6"/>
      <c r="U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row>
    <row r="393" spans="1:51" x14ac:dyDescent="0.25">
      <c r="A393" s="5" t="str">
        <f t="shared" si="79"/>
        <v>Off-balance sheet items to total assets201403</v>
      </c>
      <c r="B393" s="116">
        <v>201403</v>
      </c>
      <c r="C393" s="116">
        <v>46</v>
      </c>
      <c r="D393" s="116" t="s">
        <v>39</v>
      </c>
      <c r="E393" s="116">
        <v>2.0959999999999999E-2</v>
      </c>
      <c r="F393" s="116">
        <v>8.2864162199999994E-2</v>
      </c>
      <c r="G393" s="116">
        <v>0.14777464700000001</v>
      </c>
      <c r="H393" s="116">
        <v>0.1584631993</v>
      </c>
      <c r="I393" s="116">
        <v>0.18720920769999999</v>
      </c>
      <c r="J393" s="116">
        <v>0.22281692710000001</v>
      </c>
      <c r="K393" s="116">
        <v>0.32991230430000001</v>
      </c>
      <c r="L393" s="117">
        <v>4047410600000</v>
      </c>
      <c r="M393" s="117">
        <v>21125493000000</v>
      </c>
      <c r="N393" s="116">
        <v>0.16840052859999999</v>
      </c>
      <c r="O393" s="116">
        <v>0.1389135001</v>
      </c>
      <c r="P393" s="116">
        <v>55</v>
      </c>
      <c r="Q393" s="5"/>
      <c r="R393" s="5"/>
      <c r="S393" s="6"/>
      <c r="T393" s="6"/>
      <c r="U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row>
    <row r="394" spans="1:51" x14ac:dyDescent="0.25">
      <c r="A394" s="5" t="str">
        <f t="shared" si="79"/>
        <v>Off-balance sheet items to total assets201406</v>
      </c>
      <c r="B394" s="116">
        <v>201406</v>
      </c>
      <c r="C394" s="116">
        <v>46</v>
      </c>
      <c r="D394" s="116" t="s">
        <v>39</v>
      </c>
      <c r="E394" s="116">
        <v>1.8720281700000001E-2</v>
      </c>
      <c r="F394" s="116">
        <v>8.16880938E-2</v>
      </c>
      <c r="G394" s="116">
        <v>0.14436822390000001</v>
      </c>
      <c r="H394" s="116">
        <v>0.15880462340000001</v>
      </c>
      <c r="I394" s="116">
        <v>0.1877169072</v>
      </c>
      <c r="J394" s="116">
        <v>0.22571357240000001</v>
      </c>
      <c r="K394" s="116">
        <v>0.3181329309</v>
      </c>
      <c r="L394" s="117">
        <v>4111767600000</v>
      </c>
      <c r="M394" s="117">
        <v>21328388000000</v>
      </c>
      <c r="N394" s="116">
        <v>0.18432466419999999</v>
      </c>
      <c r="O394" s="116">
        <v>0.13612561409999999</v>
      </c>
      <c r="P394" s="116">
        <v>55</v>
      </c>
      <c r="Q394" s="5"/>
      <c r="R394" s="5"/>
      <c r="S394" s="6"/>
      <c r="T394" s="6"/>
      <c r="U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row>
    <row r="395" spans="1:51" x14ac:dyDescent="0.25">
      <c r="A395" s="5" t="str">
        <f t="shared" si="79"/>
        <v>Off-balance sheet items to total assets201409</v>
      </c>
      <c r="B395" s="116">
        <v>201409</v>
      </c>
      <c r="C395" s="116">
        <v>46</v>
      </c>
      <c r="D395" s="116" t="s">
        <v>39</v>
      </c>
      <c r="E395" s="116">
        <v>5.3380158599999998E-2</v>
      </c>
      <c r="F395" s="116">
        <v>0.13077207330000001</v>
      </c>
      <c r="G395" s="116">
        <v>0.16979377609999999</v>
      </c>
      <c r="H395" s="116">
        <v>0.16780514630000001</v>
      </c>
      <c r="I395" s="116">
        <v>0.1877581669</v>
      </c>
      <c r="J395" s="116">
        <v>0.20911787239999999</v>
      </c>
      <c r="K395" s="116">
        <v>0.30248749809999997</v>
      </c>
      <c r="L395" s="117">
        <v>4238387400000</v>
      </c>
      <c r="M395" s="117">
        <v>22092258000000</v>
      </c>
      <c r="N395" s="116">
        <v>0.1779193456</v>
      </c>
      <c r="O395" s="116">
        <v>0.1602044799</v>
      </c>
      <c r="P395" s="116">
        <v>55</v>
      </c>
      <c r="Q395" s="5"/>
      <c r="R395" s="5"/>
      <c r="S395" s="6"/>
      <c r="T395" s="6"/>
      <c r="U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row>
    <row r="396" spans="1:51" x14ac:dyDescent="0.25">
      <c r="A396" s="5" t="str">
        <f t="shared" si="79"/>
        <v>Off-balance sheet items to total assets201412</v>
      </c>
      <c r="B396" s="116">
        <v>201412</v>
      </c>
      <c r="C396" s="116">
        <v>46</v>
      </c>
      <c r="D396" s="116" t="s">
        <v>39</v>
      </c>
      <c r="E396" s="116">
        <v>5.4531096299999998E-2</v>
      </c>
      <c r="F396" s="116">
        <v>0.13215543069999999</v>
      </c>
      <c r="G396" s="116">
        <v>0.1643919153</v>
      </c>
      <c r="H396" s="116">
        <v>0.17461471789999999</v>
      </c>
      <c r="I396" s="116">
        <v>0.18911879700000001</v>
      </c>
      <c r="J396" s="116">
        <v>0.2147212376</v>
      </c>
      <c r="K396" s="116">
        <v>0.32024246319999999</v>
      </c>
      <c r="L396" s="117">
        <v>4243699800000</v>
      </c>
      <c r="M396" s="117">
        <v>22042885000000</v>
      </c>
      <c r="N396" s="116">
        <v>0.1819251882</v>
      </c>
      <c r="O396" s="116">
        <v>0.1589392479</v>
      </c>
      <c r="P396" s="116">
        <v>55</v>
      </c>
      <c r="Q396" s="5"/>
      <c r="R396" s="5"/>
      <c r="S396" s="6"/>
      <c r="T396" s="6"/>
      <c r="U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row>
    <row r="397" spans="1:51" x14ac:dyDescent="0.25">
      <c r="A397" s="5" t="str">
        <f t="shared" si="79"/>
        <v>Off-balance sheet items to total assets201503</v>
      </c>
      <c r="B397" s="116">
        <v>201503</v>
      </c>
      <c r="C397" s="116">
        <v>46</v>
      </c>
      <c r="D397" s="116" t="s">
        <v>39</v>
      </c>
      <c r="E397" s="116">
        <v>4.8207742200000001E-2</v>
      </c>
      <c r="F397" s="116">
        <v>0.12580645469999999</v>
      </c>
      <c r="G397" s="116">
        <v>0.1673302015</v>
      </c>
      <c r="H397" s="116">
        <v>0.17050122570000001</v>
      </c>
      <c r="I397" s="116">
        <v>0.1831796869</v>
      </c>
      <c r="J397" s="116">
        <v>0.20361267929999999</v>
      </c>
      <c r="K397" s="116">
        <v>0.3124419712</v>
      </c>
      <c r="L397" s="117">
        <v>4458169800000</v>
      </c>
      <c r="M397" s="117">
        <v>24068434000000</v>
      </c>
      <c r="N397" s="116">
        <v>0.17386201039999999</v>
      </c>
      <c r="O397" s="116">
        <v>0.1619445166</v>
      </c>
      <c r="P397" s="116">
        <v>52</v>
      </c>
      <c r="Q397" s="5"/>
      <c r="R397" s="5"/>
      <c r="S397" s="6"/>
      <c r="T397" s="6"/>
      <c r="U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row>
    <row r="398" spans="1:51" x14ac:dyDescent="0.25">
      <c r="A398" s="5" t="str">
        <f t="shared" si="79"/>
        <v/>
      </c>
      <c r="B398" s="116"/>
      <c r="C398" s="116"/>
      <c r="D398" s="116"/>
      <c r="E398" s="116"/>
      <c r="F398" s="116"/>
      <c r="G398" s="116"/>
      <c r="H398" s="116"/>
      <c r="I398" s="116"/>
      <c r="J398" s="116"/>
      <c r="K398" s="116"/>
      <c r="L398" s="117"/>
      <c r="M398" s="117"/>
      <c r="N398" s="116"/>
      <c r="O398" s="116"/>
      <c r="P398" s="116"/>
      <c r="Q398" s="5"/>
      <c r="R398" s="5"/>
      <c r="S398" s="6"/>
      <c r="T398" s="6"/>
      <c r="U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row>
    <row r="399" spans="1:51" x14ac:dyDescent="0.25">
      <c r="A399" s="5" t="str">
        <f t="shared" si="79"/>
        <v/>
      </c>
      <c r="B399" s="116"/>
      <c r="C399" s="116"/>
      <c r="D399" s="116"/>
      <c r="E399" s="116"/>
      <c r="F399" s="116"/>
      <c r="G399" s="116"/>
      <c r="H399" s="116"/>
      <c r="I399" s="116"/>
      <c r="J399" s="116"/>
      <c r="K399" s="116"/>
      <c r="L399" s="117"/>
      <c r="M399" s="117"/>
      <c r="N399" s="116"/>
      <c r="O399" s="116"/>
      <c r="P399" s="116"/>
      <c r="Q399" s="5"/>
      <c r="R399" s="5"/>
      <c r="S399" s="6"/>
      <c r="T399" s="6"/>
      <c r="U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row>
    <row r="400" spans="1:51" x14ac:dyDescent="0.25">
      <c r="A400" s="5" t="str">
        <f t="shared" si="79"/>
        <v/>
      </c>
      <c r="B400" s="116"/>
      <c r="C400" s="116"/>
      <c r="D400" s="116"/>
      <c r="E400" s="116"/>
      <c r="F400" s="116"/>
      <c r="G400" s="116"/>
      <c r="H400" s="116"/>
      <c r="I400" s="116"/>
      <c r="J400" s="116"/>
      <c r="K400" s="116"/>
      <c r="L400" s="117"/>
      <c r="M400" s="117"/>
      <c r="N400" s="116"/>
      <c r="O400" s="116"/>
      <c r="P400" s="116"/>
      <c r="Q400" s="5"/>
      <c r="R400" s="5"/>
      <c r="S400" s="6"/>
      <c r="T400" s="6"/>
      <c r="U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row>
    <row r="401" spans="1:51" x14ac:dyDescent="0.25">
      <c r="A401" s="5" t="str">
        <f t="shared" si="79"/>
        <v/>
      </c>
      <c r="B401" s="116"/>
      <c r="C401" s="116"/>
      <c r="D401" s="116"/>
      <c r="E401" s="116"/>
      <c r="F401" s="116"/>
      <c r="G401" s="116"/>
      <c r="H401" s="116"/>
      <c r="I401" s="116"/>
      <c r="J401" s="116"/>
      <c r="K401" s="116"/>
      <c r="L401" s="117"/>
      <c r="M401" s="117"/>
      <c r="N401" s="116"/>
      <c r="O401" s="116"/>
      <c r="P401" s="116"/>
      <c r="Q401" s="5"/>
      <c r="R401" s="5"/>
      <c r="S401" s="6"/>
      <c r="T401" s="6"/>
      <c r="U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row>
    <row r="402" spans="1:51" x14ac:dyDescent="0.25">
      <c r="A402" s="5" t="str">
        <f t="shared" si="79"/>
        <v/>
      </c>
      <c r="B402" s="116"/>
      <c r="C402" s="116"/>
      <c r="D402" s="116"/>
      <c r="E402" s="116"/>
      <c r="F402" s="116"/>
      <c r="G402" s="116"/>
      <c r="H402" s="116"/>
      <c r="I402" s="116"/>
      <c r="J402" s="116"/>
      <c r="K402" s="116"/>
      <c r="L402" s="117"/>
      <c r="M402" s="117"/>
      <c r="N402" s="116"/>
      <c r="O402" s="116"/>
      <c r="P402" s="116"/>
      <c r="Q402" s="5"/>
      <c r="R402" s="5"/>
      <c r="S402" s="6"/>
      <c r="T402" s="6"/>
      <c r="U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row>
    <row r="403" spans="1:51" x14ac:dyDescent="0.25">
      <c r="A403" s="5" t="str">
        <f t="shared" si="79"/>
        <v/>
      </c>
      <c r="B403" s="116"/>
      <c r="C403" s="116"/>
      <c r="D403" s="116"/>
      <c r="E403" s="116"/>
      <c r="F403" s="116"/>
      <c r="G403" s="116"/>
      <c r="H403" s="116"/>
      <c r="I403" s="116"/>
      <c r="J403" s="116"/>
      <c r="K403" s="116"/>
      <c r="L403" s="117"/>
      <c r="M403" s="117"/>
      <c r="N403" s="116"/>
      <c r="O403" s="116"/>
      <c r="P403" s="116"/>
      <c r="Q403" s="5"/>
      <c r="R403" s="5"/>
      <c r="S403" s="6"/>
      <c r="T403" s="6"/>
      <c r="U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row>
    <row r="404" spans="1:51" x14ac:dyDescent="0.25">
      <c r="A404" s="5" t="str">
        <f t="shared" si="79"/>
        <v/>
      </c>
      <c r="B404" s="116"/>
      <c r="C404" s="116"/>
      <c r="D404" s="116"/>
      <c r="E404" s="116"/>
      <c r="F404" s="116"/>
      <c r="G404" s="116"/>
      <c r="H404" s="116"/>
      <c r="I404" s="116"/>
      <c r="J404" s="116"/>
      <c r="K404" s="116"/>
      <c r="L404" s="117"/>
      <c r="M404" s="117"/>
      <c r="N404" s="116"/>
      <c r="O404" s="116"/>
      <c r="P404" s="116"/>
      <c r="Q404" s="5"/>
      <c r="R404" s="5"/>
      <c r="S404" s="6"/>
      <c r="T404" s="6"/>
      <c r="U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row>
    <row r="405" spans="1:51" x14ac:dyDescent="0.25">
      <c r="A405" s="5" t="str">
        <f t="shared" si="79"/>
        <v/>
      </c>
      <c r="B405" s="116"/>
      <c r="C405" s="116"/>
      <c r="D405" s="116"/>
      <c r="E405" s="116"/>
      <c r="F405" s="116"/>
      <c r="G405" s="116"/>
      <c r="H405" s="116"/>
      <c r="I405" s="116"/>
      <c r="J405" s="116"/>
      <c r="K405" s="116"/>
      <c r="L405" s="117"/>
      <c r="M405" s="117"/>
      <c r="N405" s="116"/>
      <c r="O405" s="116"/>
      <c r="P405" s="116"/>
      <c r="Q405" s="5"/>
      <c r="R405" s="5"/>
      <c r="S405" s="6"/>
      <c r="T405" s="6"/>
      <c r="U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row>
    <row r="406" spans="1:51" x14ac:dyDescent="0.25">
      <c r="A406" s="5" t="str">
        <f t="shared" si="79"/>
        <v/>
      </c>
      <c r="B406" s="116"/>
      <c r="C406" s="116"/>
      <c r="D406" s="116"/>
      <c r="E406" s="116"/>
      <c r="F406" s="116"/>
      <c r="G406" s="116"/>
      <c r="H406" s="116"/>
      <c r="I406" s="116"/>
      <c r="J406" s="116"/>
      <c r="K406" s="116"/>
      <c r="L406" s="117"/>
      <c r="M406" s="117"/>
      <c r="N406" s="116"/>
      <c r="O406" s="116"/>
      <c r="P406" s="116"/>
      <c r="Q406" s="5"/>
      <c r="R406" s="5"/>
      <c r="S406" s="6"/>
      <c r="T406" s="6"/>
      <c r="U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row>
    <row r="407" spans="1:51" x14ac:dyDescent="0.25">
      <c r="A407" s="5" t="str">
        <f t="shared" si="79"/>
        <v/>
      </c>
      <c r="B407" s="116"/>
      <c r="C407" s="116"/>
      <c r="D407" s="116"/>
      <c r="E407" s="116"/>
      <c r="F407" s="116"/>
      <c r="G407" s="116"/>
      <c r="H407" s="116"/>
      <c r="I407" s="116"/>
      <c r="J407" s="116"/>
      <c r="K407" s="116"/>
      <c r="L407" s="117"/>
      <c r="M407" s="117"/>
      <c r="N407" s="116"/>
      <c r="O407" s="116"/>
      <c r="P407" s="116"/>
      <c r="Q407" s="5"/>
      <c r="R407" s="5"/>
      <c r="S407" s="6"/>
      <c r="T407" s="6"/>
      <c r="U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row>
    <row r="408" spans="1:51" x14ac:dyDescent="0.25">
      <c r="A408" s="5" t="str">
        <f t="shared" si="79"/>
        <v/>
      </c>
      <c r="B408" s="116"/>
      <c r="C408" s="116"/>
      <c r="D408" s="116"/>
      <c r="E408" s="116"/>
      <c r="F408" s="116"/>
      <c r="G408" s="116"/>
      <c r="H408" s="116"/>
      <c r="I408" s="116"/>
      <c r="J408" s="116"/>
      <c r="K408" s="116"/>
      <c r="L408" s="117"/>
      <c r="M408" s="117"/>
      <c r="N408" s="116"/>
      <c r="O408" s="116"/>
      <c r="P408" s="116"/>
      <c r="Q408" s="5"/>
      <c r="R408" s="5"/>
      <c r="S408" s="6"/>
      <c r="T408" s="6"/>
      <c r="U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row>
    <row r="409" spans="1:51" x14ac:dyDescent="0.25">
      <c r="A409" s="5" t="str">
        <f t="shared" si="79"/>
        <v/>
      </c>
      <c r="B409" s="116"/>
      <c r="C409" s="116"/>
      <c r="D409" s="116"/>
      <c r="E409" s="116"/>
      <c r="F409" s="116"/>
      <c r="G409" s="116"/>
      <c r="H409" s="116"/>
      <c r="I409" s="116"/>
      <c r="J409" s="116"/>
      <c r="K409" s="116"/>
      <c r="L409" s="117"/>
      <c r="M409" s="117"/>
      <c r="N409" s="116"/>
      <c r="O409" s="116"/>
      <c r="P409" s="116"/>
      <c r="Q409" s="5"/>
      <c r="R409" s="5"/>
      <c r="S409" s="6"/>
      <c r="T409" s="6"/>
      <c r="U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row>
    <row r="410" spans="1:51" x14ac:dyDescent="0.25">
      <c r="A410" s="5" t="str">
        <f t="shared" ref="A410:A473" si="80">CONCATENATE(D410,B410)</f>
        <v/>
      </c>
      <c r="B410" s="116"/>
      <c r="C410" s="116"/>
      <c r="D410" s="116"/>
      <c r="E410" s="116"/>
      <c r="F410" s="116"/>
      <c r="G410" s="116"/>
      <c r="H410" s="116"/>
      <c r="I410" s="116"/>
      <c r="J410" s="116"/>
      <c r="K410" s="116"/>
      <c r="L410" s="117"/>
      <c r="M410" s="117"/>
      <c r="N410" s="116"/>
      <c r="O410" s="116"/>
      <c r="P410" s="116"/>
      <c r="Q410" s="5"/>
      <c r="R410" s="5"/>
      <c r="S410" s="6"/>
      <c r="T410" s="6"/>
      <c r="U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row>
    <row r="411" spans="1:51" x14ac:dyDescent="0.25">
      <c r="A411" s="5" t="str">
        <f t="shared" si="80"/>
        <v/>
      </c>
      <c r="B411" s="116"/>
      <c r="C411" s="116"/>
      <c r="D411" s="116"/>
      <c r="E411" s="116"/>
      <c r="F411" s="116"/>
      <c r="G411" s="116"/>
      <c r="H411" s="116"/>
      <c r="I411" s="116"/>
      <c r="J411" s="116"/>
      <c r="K411" s="116"/>
      <c r="L411" s="117"/>
      <c r="M411" s="117"/>
      <c r="N411" s="116"/>
      <c r="O411" s="116"/>
      <c r="P411" s="116"/>
      <c r="Q411" s="5"/>
      <c r="R411" s="5"/>
      <c r="S411" s="6"/>
      <c r="T411" s="6"/>
      <c r="U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row>
    <row r="412" spans="1:51" x14ac:dyDescent="0.25">
      <c r="A412" s="5" t="str">
        <f t="shared" si="80"/>
        <v/>
      </c>
      <c r="B412" s="116"/>
      <c r="C412" s="116"/>
      <c r="D412" s="116"/>
      <c r="E412" s="116"/>
      <c r="F412" s="116"/>
      <c r="G412" s="116"/>
      <c r="H412" s="116"/>
      <c r="I412" s="116"/>
      <c r="J412" s="116"/>
      <c r="K412" s="116"/>
      <c r="L412" s="117"/>
      <c r="M412" s="117"/>
      <c r="N412" s="116"/>
      <c r="O412" s="116"/>
      <c r="P412" s="116"/>
      <c r="Q412" s="5"/>
      <c r="R412" s="5"/>
      <c r="S412" s="6"/>
      <c r="T412" s="6"/>
      <c r="U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row>
    <row r="413" spans="1:51" x14ac:dyDescent="0.25">
      <c r="A413" s="5" t="str">
        <f t="shared" si="80"/>
        <v/>
      </c>
      <c r="B413" s="116"/>
      <c r="C413" s="116"/>
      <c r="D413" s="116"/>
      <c r="E413" s="116"/>
      <c r="F413" s="116"/>
      <c r="G413" s="116"/>
      <c r="H413" s="116"/>
      <c r="I413" s="116"/>
      <c r="J413" s="116"/>
      <c r="K413" s="116"/>
      <c r="L413" s="117"/>
      <c r="M413" s="117"/>
      <c r="N413" s="116"/>
      <c r="O413" s="116"/>
      <c r="P413" s="116"/>
      <c r="Q413" s="5"/>
      <c r="R413" s="5"/>
      <c r="S413" s="6"/>
      <c r="T413" s="6"/>
      <c r="U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row>
    <row r="414" spans="1:51" x14ac:dyDescent="0.25">
      <c r="A414" s="5" t="str">
        <f t="shared" si="80"/>
        <v/>
      </c>
      <c r="B414" s="116"/>
      <c r="C414" s="116"/>
      <c r="D414" s="116"/>
      <c r="E414" s="116"/>
      <c r="F414" s="116"/>
      <c r="G414" s="116"/>
      <c r="H414" s="116"/>
      <c r="I414" s="116"/>
      <c r="J414" s="116"/>
      <c r="K414" s="116"/>
      <c r="L414" s="117"/>
      <c r="M414" s="117"/>
      <c r="N414" s="116"/>
      <c r="O414" s="116"/>
      <c r="P414" s="116"/>
      <c r="Q414" s="5"/>
      <c r="R414" s="5"/>
      <c r="S414" s="6"/>
      <c r="T414" s="6"/>
      <c r="U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row>
    <row r="415" spans="1:51" x14ac:dyDescent="0.25">
      <c r="A415" s="5" t="str">
        <f t="shared" si="80"/>
        <v/>
      </c>
      <c r="B415" s="116"/>
      <c r="C415" s="116"/>
      <c r="D415" s="116"/>
      <c r="E415" s="116"/>
      <c r="F415" s="116"/>
      <c r="G415" s="116"/>
      <c r="H415" s="116"/>
      <c r="I415" s="116"/>
      <c r="J415" s="116"/>
      <c r="K415" s="116"/>
      <c r="L415" s="117"/>
      <c r="M415" s="117"/>
      <c r="N415" s="116"/>
      <c r="O415" s="116"/>
      <c r="P415" s="116"/>
      <c r="Q415" s="5"/>
      <c r="R415" s="5"/>
      <c r="S415" s="6"/>
      <c r="T415" s="6"/>
      <c r="U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row>
    <row r="416" spans="1:51" x14ac:dyDescent="0.25">
      <c r="A416" s="5" t="str">
        <f t="shared" si="80"/>
        <v/>
      </c>
      <c r="B416" s="116"/>
      <c r="C416" s="116"/>
      <c r="D416" s="116"/>
      <c r="E416" s="116"/>
      <c r="F416" s="116"/>
      <c r="G416" s="116"/>
      <c r="H416" s="116"/>
      <c r="I416" s="116"/>
      <c r="J416" s="116"/>
      <c r="K416" s="116"/>
      <c r="L416" s="117"/>
      <c r="M416" s="117"/>
      <c r="N416" s="116"/>
      <c r="O416" s="116"/>
      <c r="P416" s="116"/>
      <c r="Q416" s="5"/>
      <c r="R416" s="5"/>
      <c r="S416" s="6"/>
      <c r="T416" s="6"/>
      <c r="U416" s="10"/>
      <c r="AC416" s="5"/>
      <c r="AD416" s="5"/>
      <c r="AE416" s="5"/>
      <c r="AF416" s="5"/>
      <c r="AG416" s="5"/>
      <c r="AH416" s="5"/>
      <c r="AI416" s="5"/>
      <c r="AJ416" s="5"/>
      <c r="AK416" s="5"/>
      <c r="AL416" s="5"/>
      <c r="AM416" s="5"/>
      <c r="AN416" s="5"/>
      <c r="AO416" s="5"/>
      <c r="AP416" s="5"/>
      <c r="AQ416" s="5"/>
      <c r="AR416" s="5"/>
      <c r="AS416" s="5"/>
      <c r="AT416" s="5"/>
      <c r="AU416" s="5"/>
      <c r="AV416" s="5"/>
      <c r="AW416" s="5"/>
      <c r="AX416" s="5"/>
      <c r="AY416" s="5"/>
    </row>
    <row r="417" spans="1:51" x14ac:dyDescent="0.25">
      <c r="A417" s="5" t="str">
        <f t="shared" si="80"/>
        <v/>
      </c>
      <c r="B417" s="116"/>
      <c r="C417" s="116"/>
      <c r="D417" s="116"/>
      <c r="E417" s="116"/>
      <c r="F417" s="116"/>
      <c r="G417" s="116"/>
      <c r="H417" s="116"/>
      <c r="I417" s="116"/>
      <c r="J417" s="116"/>
      <c r="K417" s="116"/>
      <c r="L417" s="117"/>
      <c r="M417" s="117"/>
      <c r="N417" s="116"/>
      <c r="O417" s="116"/>
      <c r="P417" s="116"/>
      <c r="Q417" s="5"/>
      <c r="R417" s="5"/>
      <c r="S417" s="6"/>
      <c r="T417" s="6"/>
      <c r="U417" s="10"/>
      <c r="AC417" s="5"/>
      <c r="AD417" s="5"/>
      <c r="AE417" s="5"/>
      <c r="AF417" s="5"/>
      <c r="AG417" s="5"/>
      <c r="AH417" s="5"/>
      <c r="AI417" s="5"/>
      <c r="AJ417" s="5"/>
      <c r="AK417" s="5"/>
      <c r="AL417" s="5"/>
      <c r="AM417" s="5"/>
      <c r="AN417" s="5"/>
      <c r="AO417" s="5"/>
      <c r="AP417" s="5"/>
      <c r="AQ417" s="5"/>
      <c r="AR417" s="5"/>
      <c r="AS417" s="5"/>
      <c r="AT417" s="5"/>
      <c r="AU417" s="5"/>
      <c r="AV417" s="5"/>
      <c r="AW417" s="5"/>
      <c r="AX417" s="5"/>
      <c r="AY417" s="5"/>
    </row>
    <row r="418" spans="1:51" x14ac:dyDescent="0.25">
      <c r="A418" s="5" t="str">
        <f t="shared" si="80"/>
        <v/>
      </c>
      <c r="B418" s="116"/>
      <c r="C418" s="116"/>
      <c r="D418" s="116"/>
      <c r="E418" s="116"/>
      <c r="F418" s="116"/>
      <c r="G418" s="116"/>
      <c r="H418" s="116"/>
      <c r="I418" s="116"/>
      <c r="J418" s="116"/>
      <c r="K418" s="116"/>
      <c r="L418" s="117"/>
      <c r="M418" s="117"/>
      <c r="N418" s="116"/>
      <c r="O418" s="116"/>
      <c r="P418" s="116"/>
      <c r="Q418" s="5"/>
      <c r="R418" s="5"/>
      <c r="S418" s="6"/>
      <c r="T418" s="6"/>
      <c r="U418" s="10"/>
      <c r="AC418" s="5"/>
      <c r="AD418" s="5"/>
      <c r="AE418" s="5"/>
      <c r="AF418" s="5"/>
      <c r="AG418" s="5"/>
      <c r="AH418" s="5"/>
      <c r="AI418" s="5"/>
      <c r="AJ418" s="5"/>
      <c r="AK418" s="5"/>
      <c r="AL418" s="5"/>
      <c r="AM418" s="5"/>
      <c r="AN418" s="5"/>
      <c r="AO418" s="5"/>
      <c r="AP418" s="5"/>
      <c r="AQ418" s="5"/>
      <c r="AR418" s="5"/>
      <c r="AS418" s="5"/>
      <c r="AT418" s="5"/>
      <c r="AU418" s="5"/>
      <c r="AV418" s="5"/>
      <c r="AW418" s="5"/>
      <c r="AX418" s="5"/>
      <c r="AY418" s="5"/>
    </row>
    <row r="419" spans="1:51" x14ac:dyDescent="0.25">
      <c r="A419" s="5" t="str">
        <f t="shared" si="80"/>
        <v/>
      </c>
      <c r="B419" s="116"/>
      <c r="C419" s="116"/>
      <c r="D419" s="116"/>
      <c r="E419" s="116"/>
      <c r="F419" s="116"/>
      <c r="G419" s="116"/>
      <c r="H419" s="116"/>
      <c r="I419" s="116"/>
      <c r="J419" s="116"/>
      <c r="K419" s="116"/>
      <c r="L419" s="117"/>
      <c r="M419" s="117"/>
      <c r="N419" s="116"/>
      <c r="O419" s="116"/>
      <c r="P419" s="116"/>
      <c r="Q419" s="5"/>
      <c r="R419" s="5"/>
      <c r="S419" s="6"/>
      <c r="T419" s="6"/>
      <c r="U419" s="10"/>
      <c r="AC419" s="5"/>
      <c r="AD419" s="5"/>
      <c r="AE419" s="5"/>
      <c r="AF419" s="5"/>
      <c r="AG419" s="5"/>
      <c r="AH419" s="5"/>
      <c r="AI419" s="5"/>
      <c r="AJ419" s="5"/>
      <c r="AK419" s="5"/>
      <c r="AL419" s="5"/>
      <c r="AM419" s="5"/>
      <c r="AN419" s="5"/>
      <c r="AO419" s="5"/>
      <c r="AP419" s="5"/>
      <c r="AQ419" s="5"/>
      <c r="AR419" s="5"/>
      <c r="AS419" s="5"/>
      <c r="AT419" s="5"/>
      <c r="AU419" s="5"/>
      <c r="AV419" s="5"/>
      <c r="AW419" s="5"/>
      <c r="AX419" s="5"/>
      <c r="AY419" s="5"/>
    </row>
    <row r="420" spans="1:51" x14ac:dyDescent="0.25">
      <c r="A420" s="5" t="str">
        <f t="shared" si="80"/>
        <v/>
      </c>
      <c r="B420" s="116"/>
      <c r="C420" s="116"/>
      <c r="D420" s="116"/>
      <c r="E420" s="116"/>
      <c r="F420" s="116"/>
      <c r="G420" s="116"/>
      <c r="H420" s="116"/>
      <c r="I420" s="116"/>
      <c r="J420" s="116"/>
      <c r="K420" s="116"/>
      <c r="L420" s="117"/>
      <c r="M420" s="117"/>
      <c r="N420" s="116"/>
      <c r="O420" s="116"/>
      <c r="P420" s="116"/>
      <c r="Q420" s="5"/>
      <c r="R420" s="5"/>
      <c r="S420" s="6"/>
      <c r="T420" s="6"/>
      <c r="U420" s="10"/>
      <c r="AC420" s="5"/>
      <c r="AD420" s="5"/>
      <c r="AE420" s="5"/>
      <c r="AF420" s="5"/>
      <c r="AG420" s="5"/>
      <c r="AH420" s="5"/>
      <c r="AI420" s="5"/>
      <c r="AJ420" s="5"/>
      <c r="AK420" s="5"/>
      <c r="AL420" s="5"/>
      <c r="AM420" s="5"/>
      <c r="AN420" s="5"/>
      <c r="AO420" s="5"/>
      <c r="AP420" s="5"/>
      <c r="AQ420" s="5"/>
      <c r="AR420" s="5"/>
      <c r="AS420" s="5"/>
      <c r="AT420" s="5"/>
      <c r="AU420" s="5"/>
      <c r="AV420" s="5"/>
      <c r="AW420" s="5"/>
      <c r="AX420" s="5"/>
      <c r="AY420" s="5"/>
    </row>
    <row r="421" spans="1:51" x14ac:dyDescent="0.25">
      <c r="A421" s="5" t="str">
        <f t="shared" si="80"/>
        <v/>
      </c>
      <c r="B421" s="116"/>
      <c r="C421" s="116"/>
      <c r="D421" s="116"/>
      <c r="E421" s="116"/>
      <c r="F421" s="116"/>
      <c r="G421" s="116"/>
      <c r="H421" s="116"/>
      <c r="I421" s="116"/>
      <c r="J421" s="116"/>
      <c r="K421" s="116"/>
      <c r="L421" s="117"/>
      <c r="M421" s="117"/>
      <c r="N421" s="116"/>
      <c r="O421" s="116"/>
      <c r="P421" s="116"/>
      <c r="Q421" s="5"/>
      <c r="R421" s="5"/>
      <c r="S421" s="6"/>
      <c r="T421" s="6"/>
      <c r="U421" s="10"/>
      <c r="AC421" s="5"/>
      <c r="AD421" s="5"/>
      <c r="AE421" s="5"/>
      <c r="AF421" s="5"/>
      <c r="AG421" s="5"/>
      <c r="AH421" s="5"/>
      <c r="AI421" s="5"/>
      <c r="AJ421" s="5"/>
      <c r="AK421" s="5"/>
      <c r="AL421" s="5"/>
      <c r="AM421" s="5"/>
      <c r="AN421" s="5"/>
      <c r="AO421" s="5"/>
      <c r="AP421" s="5"/>
      <c r="AQ421" s="5"/>
      <c r="AR421" s="5"/>
      <c r="AS421" s="5"/>
      <c r="AT421" s="5"/>
      <c r="AU421" s="5"/>
      <c r="AV421" s="5"/>
      <c r="AW421" s="5"/>
      <c r="AX421" s="5"/>
      <c r="AY421" s="5"/>
    </row>
    <row r="422" spans="1:51" x14ac:dyDescent="0.25">
      <c r="A422" s="5" t="str">
        <f t="shared" si="80"/>
        <v/>
      </c>
      <c r="B422" s="116"/>
      <c r="C422" s="116"/>
      <c r="D422" s="116"/>
      <c r="E422" s="116"/>
      <c r="F422" s="116"/>
      <c r="G422" s="116"/>
      <c r="H422" s="116"/>
      <c r="I422" s="116"/>
      <c r="J422" s="116"/>
      <c r="K422" s="116"/>
      <c r="L422" s="117"/>
      <c r="M422" s="117"/>
      <c r="N422" s="116"/>
      <c r="O422" s="116"/>
      <c r="P422" s="116"/>
      <c r="Q422" s="5"/>
      <c r="R422" s="5"/>
      <c r="S422" s="6"/>
      <c r="T422" s="6"/>
      <c r="U422" s="10"/>
      <c r="AC422" s="5"/>
      <c r="AD422" s="5"/>
      <c r="AE422" s="5"/>
      <c r="AF422" s="5"/>
      <c r="AG422" s="5"/>
      <c r="AH422" s="5"/>
      <c r="AI422" s="5"/>
      <c r="AJ422" s="5"/>
      <c r="AK422" s="5"/>
      <c r="AL422" s="5"/>
      <c r="AM422" s="5"/>
      <c r="AN422" s="5"/>
      <c r="AO422" s="5"/>
      <c r="AP422" s="5"/>
      <c r="AQ422" s="5"/>
      <c r="AR422" s="5"/>
      <c r="AS422" s="5"/>
      <c r="AT422" s="5"/>
      <c r="AU422" s="5"/>
      <c r="AV422" s="5"/>
      <c r="AW422" s="5"/>
      <c r="AX422" s="5"/>
      <c r="AY422" s="5"/>
    </row>
    <row r="423" spans="1:51" x14ac:dyDescent="0.25">
      <c r="A423" s="5" t="str">
        <f t="shared" si="80"/>
        <v/>
      </c>
      <c r="B423" s="116"/>
      <c r="C423" s="116"/>
      <c r="D423" s="116"/>
      <c r="E423" s="116"/>
      <c r="F423" s="116"/>
      <c r="G423" s="116"/>
      <c r="H423" s="116"/>
      <c r="I423" s="116"/>
      <c r="J423" s="116"/>
      <c r="K423" s="116"/>
      <c r="L423" s="117"/>
      <c r="M423" s="117"/>
      <c r="N423" s="116"/>
      <c r="O423" s="116"/>
      <c r="P423" s="116"/>
      <c r="Q423" s="5"/>
      <c r="R423" s="5"/>
      <c r="S423" s="6"/>
      <c r="T423" s="6"/>
      <c r="U423" s="10"/>
      <c r="AC423" s="5"/>
      <c r="AD423" s="5"/>
      <c r="AE423" s="5"/>
      <c r="AF423" s="5"/>
      <c r="AG423" s="5"/>
      <c r="AH423" s="5"/>
      <c r="AI423" s="5"/>
      <c r="AJ423" s="5"/>
      <c r="AK423" s="5"/>
      <c r="AL423" s="5"/>
      <c r="AM423" s="5"/>
      <c r="AN423" s="5"/>
      <c r="AO423" s="5"/>
      <c r="AP423" s="5"/>
      <c r="AQ423" s="5"/>
      <c r="AR423" s="5"/>
      <c r="AS423" s="5"/>
      <c r="AT423" s="5"/>
      <c r="AU423" s="5"/>
      <c r="AV423" s="5"/>
      <c r="AW423" s="5"/>
      <c r="AX423" s="5"/>
      <c r="AY423" s="5"/>
    </row>
    <row r="424" spans="1:51" x14ac:dyDescent="0.25">
      <c r="A424" s="5" t="str">
        <f t="shared" si="80"/>
        <v/>
      </c>
      <c r="B424" s="116"/>
      <c r="C424" s="116"/>
      <c r="D424" s="116"/>
      <c r="E424" s="116"/>
      <c r="F424" s="116"/>
      <c r="G424" s="116"/>
      <c r="H424" s="116"/>
      <c r="I424" s="116"/>
      <c r="J424" s="116"/>
      <c r="K424" s="116"/>
      <c r="L424" s="117"/>
      <c r="M424" s="117"/>
      <c r="N424" s="116"/>
      <c r="O424" s="116"/>
      <c r="P424" s="116"/>
      <c r="Q424" s="5"/>
      <c r="R424" s="5"/>
      <c r="S424" s="6"/>
      <c r="T424" s="6"/>
      <c r="U424" s="10"/>
      <c r="AC424" s="5"/>
      <c r="AD424" s="5"/>
      <c r="AE424" s="5"/>
      <c r="AF424" s="5"/>
      <c r="AG424" s="5"/>
      <c r="AH424" s="5"/>
      <c r="AI424" s="5"/>
      <c r="AJ424" s="5"/>
      <c r="AK424" s="5"/>
      <c r="AL424" s="5"/>
      <c r="AM424" s="5"/>
      <c r="AN424" s="5"/>
      <c r="AO424" s="5"/>
      <c r="AP424" s="5"/>
      <c r="AQ424" s="5"/>
      <c r="AR424" s="5"/>
      <c r="AS424" s="5"/>
      <c r="AT424" s="5"/>
      <c r="AU424" s="5"/>
      <c r="AV424" s="5"/>
      <c r="AW424" s="5"/>
      <c r="AX424" s="5"/>
      <c r="AY424" s="5"/>
    </row>
    <row r="425" spans="1:51" x14ac:dyDescent="0.25">
      <c r="A425" s="5" t="str">
        <f t="shared" si="80"/>
        <v/>
      </c>
      <c r="B425" s="116"/>
      <c r="C425" s="116"/>
      <c r="D425" s="116"/>
      <c r="E425" s="116"/>
      <c r="F425" s="116"/>
      <c r="G425" s="116"/>
      <c r="H425" s="116"/>
      <c r="I425" s="116"/>
      <c r="J425" s="116"/>
      <c r="K425" s="116"/>
      <c r="L425" s="117"/>
      <c r="M425" s="117"/>
      <c r="N425" s="116"/>
      <c r="O425" s="116"/>
      <c r="P425" s="116"/>
      <c r="Q425" s="5"/>
      <c r="R425" s="5"/>
      <c r="S425" s="6"/>
      <c r="T425" s="6"/>
      <c r="U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row>
    <row r="426" spans="1:51" x14ac:dyDescent="0.25">
      <c r="A426" s="5" t="str">
        <f t="shared" si="80"/>
        <v/>
      </c>
      <c r="B426" s="116"/>
      <c r="C426" s="116"/>
      <c r="D426" s="116"/>
      <c r="E426" s="116"/>
      <c r="F426" s="116"/>
      <c r="G426" s="116"/>
      <c r="H426" s="116"/>
      <c r="I426" s="116"/>
      <c r="J426" s="116"/>
      <c r="K426" s="116"/>
      <c r="L426" s="117"/>
      <c r="M426" s="117"/>
      <c r="N426" s="116"/>
      <c r="O426" s="116"/>
      <c r="P426" s="116"/>
      <c r="Q426" s="5"/>
      <c r="R426" s="5"/>
      <c r="S426" s="6"/>
      <c r="T426" s="6"/>
      <c r="U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row>
    <row r="427" spans="1:51" x14ac:dyDescent="0.25">
      <c r="A427" s="5" t="str">
        <f t="shared" si="80"/>
        <v/>
      </c>
      <c r="B427" s="116"/>
      <c r="C427" s="116"/>
      <c r="D427" s="116"/>
      <c r="E427" s="116"/>
      <c r="F427" s="116"/>
      <c r="G427" s="116"/>
      <c r="H427" s="116"/>
      <c r="I427" s="116"/>
      <c r="J427" s="116"/>
      <c r="K427" s="116"/>
      <c r="L427" s="117"/>
      <c r="M427" s="117"/>
      <c r="N427" s="116"/>
      <c r="O427" s="116"/>
      <c r="P427" s="116"/>
      <c r="Q427" s="5"/>
      <c r="R427" s="5"/>
      <c r="S427" s="6"/>
      <c r="T427" s="6"/>
      <c r="U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row>
    <row r="428" spans="1:51" x14ac:dyDescent="0.25">
      <c r="A428" s="5" t="str">
        <f t="shared" si="80"/>
        <v/>
      </c>
      <c r="B428" s="116"/>
      <c r="C428" s="116"/>
      <c r="D428" s="116"/>
      <c r="E428" s="116"/>
      <c r="F428" s="116"/>
      <c r="G428" s="116"/>
      <c r="H428" s="116"/>
      <c r="I428" s="116"/>
      <c r="J428" s="116"/>
      <c r="K428" s="116"/>
      <c r="L428" s="117"/>
      <c r="M428" s="117"/>
      <c r="N428" s="116"/>
      <c r="O428" s="116"/>
      <c r="P428" s="116"/>
      <c r="Q428" s="5"/>
      <c r="R428" s="5"/>
      <c r="S428" s="6"/>
      <c r="T428" s="6"/>
      <c r="U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row>
    <row r="429" spans="1:51" x14ac:dyDescent="0.25">
      <c r="A429" s="5" t="str">
        <f t="shared" si="80"/>
        <v/>
      </c>
      <c r="B429" s="116"/>
      <c r="C429" s="116"/>
      <c r="D429" s="116"/>
      <c r="E429" s="116"/>
      <c r="F429" s="116"/>
      <c r="G429" s="116"/>
      <c r="H429" s="116"/>
      <c r="I429" s="116"/>
      <c r="J429" s="116"/>
      <c r="K429" s="116"/>
      <c r="L429" s="117"/>
      <c r="M429" s="117"/>
      <c r="N429" s="116"/>
      <c r="O429" s="116"/>
      <c r="P429" s="116"/>
      <c r="Q429" s="5"/>
      <c r="R429" s="5"/>
      <c r="S429" s="6"/>
      <c r="T429" s="6"/>
      <c r="U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row>
    <row r="430" spans="1:51" x14ac:dyDescent="0.25">
      <c r="A430" s="5" t="str">
        <f t="shared" si="80"/>
        <v/>
      </c>
      <c r="B430" s="116"/>
      <c r="C430" s="116"/>
      <c r="D430" s="116"/>
      <c r="E430" s="116"/>
      <c r="F430" s="116"/>
      <c r="G430" s="116"/>
      <c r="H430" s="116"/>
      <c r="I430" s="116"/>
      <c r="J430" s="116"/>
      <c r="K430" s="116"/>
      <c r="L430" s="117"/>
      <c r="M430" s="117"/>
      <c r="N430" s="116"/>
      <c r="O430" s="116"/>
      <c r="P430" s="116"/>
      <c r="Q430" s="5"/>
      <c r="R430" s="5"/>
      <c r="S430" s="6"/>
      <c r="T430" s="6"/>
      <c r="U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row>
    <row r="431" spans="1:51" x14ac:dyDescent="0.25">
      <c r="A431" s="5" t="str">
        <f t="shared" si="80"/>
        <v/>
      </c>
      <c r="B431" s="116"/>
      <c r="C431" s="116"/>
      <c r="D431" s="116"/>
      <c r="E431" s="116"/>
      <c r="F431" s="116"/>
      <c r="G431" s="116"/>
      <c r="H431" s="116"/>
      <c r="I431" s="116"/>
      <c r="J431" s="116"/>
      <c r="K431" s="116"/>
      <c r="L431" s="117"/>
      <c r="M431" s="117"/>
      <c r="N431" s="116"/>
      <c r="O431" s="116"/>
      <c r="P431" s="116"/>
      <c r="Q431" s="5"/>
      <c r="R431" s="5"/>
      <c r="S431" s="6"/>
      <c r="T431" s="6"/>
      <c r="U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row>
    <row r="432" spans="1:51" x14ac:dyDescent="0.25">
      <c r="A432" s="5" t="str">
        <f t="shared" si="80"/>
        <v/>
      </c>
      <c r="B432" s="116"/>
      <c r="C432" s="116"/>
      <c r="D432" s="116"/>
      <c r="E432" s="116"/>
      <c r="F432" s="116"/>
      <c r="G432" s="116"/>
      <c r="H432" s="116"/>
      <c r="I432" s="116"/>
      <c r="J432" s="116"/>
      <c r="K432" s="116"/>
      <c r="L432" s="117"/>
      <c r="M432" s="117"/>
      <c r="N432" s="116"/>
      <c r="O432" s="116"/>
      <c r="P432" s="116"/>
      <c r="Q432" s="5"/>
      <c r="R432" s="5"/>
      <c r="S432" s="6"/>
      <c r="T432" s="6"/>
      <c r="U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row>
    <row r="433" spans="1:51" x14ac:dyDescent="0.25">
      <c r="A433" s="5" t="str">
        <f t="shared" si="80"/>
        <v/>
      </c>
      <c r="B433" s="116"/>
      <c r="C433" s="116"/>
      <c r="D433" s="116"/>
      <c r="E433" s="116"/>
      <c r="F433" s="116"/>
      <c r="G433" s="116"/>
      <c r="H433" s="116"/>
      <c r="I433" s="116"/>
      <c r="J433" s="116"/>
      <c r="K433" s="116"/>
      <c r="L433" s="117"/>
      <c r="M433" s="117"/>
      <c r="N433" s="116"/>
      <c r="O433" s="116"/>
      <c r="P433" s="116"/>
      <c r="Q433" s="5"/>
      <c r="R433" s="5"/>
      <c r="S433" s="6"/>
      <c r="T433" s="6"/>
      <c r="U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row>
    <row r="434" spans="1:51" x14ac:dyDescent="0.25">
      <c r="A434" s="5" t="str">
        <f t="shared" si="80"/>
        <v/>
      </c>
      <c r="B434" s="116"/>
      <c r="C434" s="116"/>
      <c r="D434" s="116"/>
      <c r="E434" s="116"/>
      <c r="F434" s="116"/>
      <c r="G434" s="116"/>
      <c r="H434" s="116"/>
      <c r="I434" s="116"/>
      <c r="J434" s="116"/>
      <c r="K434" s="116"/>
      <c r="L434" s="117"/>
      <c r="M434" s="117"/>
      <c r="N434" s="116"/>
      <c r="O434" s="116"/>
      <c r="P434" s="116"/>
      <c r="Q434" s="5"/>
      <c r="R434" s="5"/>
      <c r="S434" s="6"/>
      <c r="T434" s="6"/>
      <c r="U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row>
    <row r="435" spans="1:51" x14ac:dyDescent="0.25">
      <c r="A435" s="5" t="str">
        <f t="shared" si="80"/>
        <v/>
      </c>
      <c r="B435" s="116"/>
      <c r="C435" s="116"/>
      <c r="D435" s="116"/>
      <c r="E435" s="116"/>
      <c r="F435" s="116"/>
      <c r="G435" s="116"/>
      <c r="H435" s="116"/>
      <c r="I435" s="116"/>
      <c r="J435" s="116"/>
      <c r="K435" s="116"/>
      <c r="L435" s="117"/>
      <c r="M435" s="117"/>
      <c r="N435" s="116"/>
      <c r="O435" s="116"/>
      <c r="P435" s="116"/>
      <c r="Q435" s="5"/>
      <c r="R435" s="5"/>
      <c r="S435" s="6"/>
      <c r="T435" s="6"/>
      <c r="U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row>
    <row r="436" spans="1:51" x14ac:dyDescent="0.25">
      <c r="A436" s="5" t="str">
        <f t="shared" si="80"/>
        <v/>
      </c>
      <c r="B436" s="116"/>
      <c r="C436" s="116"/>
      <c r="D436" s="116"/>
      <c r="E436" s="116"/>
      <c r="F436" s="116"/>
      <c r="G436" s="116"/>
      <c r="H436" s="116"/>
      <c r="I436" s="116"/>
      <c r="J436" s="116"/>
      <c r="K436" s="116"/>
      <c r="L436" s="117"/>
      <c r="M436" s="117"/>
      <c r="N436" s="116"/>
      <c r="O436" s="116"/>
      <c r="P436" s="116"/>
      <c r="Q436" s="5"/>
      <c r="R436" s="5"/>
      <c r="S436" s="6"/>
      <c r="T436" s="6"/>
      <c r="U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row>
    <row r="437" spans="1:51" x14ac:dyDescent="0.25">
      <c r="A437" s="5" t="str">
        <f t="shared" si="80"/>
        <v/>
      </c>
      <c r="B437" s="116"/>
      <c r="C437" s="116"/>
      <c r="D437" s="116"/>
      <c r="E437" s="116"/>
      <c r="F437" s="116"/>
      <c r="G437" s="116"/>
      <c r="H437" s="116"/>
      <c r="I437" s="116"/>
      <c r="J437" s="116"/>
      <c r="K437" s="116"/>
      <c r="L437" s="117"/>
      <c r="M437" s="117"/>
      <c r="N437" s="116"/>
      <c r="O437" s="116"/>
      <c r="P437" s="116"/>
      <c r="Q437" s="5"/>
      <c r="R437" s="5"/>
      <c r="S437" s="6"/>
      <c r="T437" s="6"/>
      <c r="U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row>
    <row r="438" spans="1:51" x14ac:dyDescent="0.25">
      <c r="A438" s="5" t="str">
        <f t="shared" si="80"/>
        <v/>
      </c>
      <c r="B438" s="116"/>
      <c r="C438" s="116"/>
      <c r="D438" s="116"/>
      <c r="E438" s="116"/>
      <c r="F438" s="116"/>
      <c r="G438" s="116"/>
      <c r="H438" s="116"/>
      <c r="I438" s="116"/>
      <c r="J438" s="116"/>
      <c r="K438" s="116"/>
      <c r="L438" s="117"/>
      <c r="M438" s="117"/>
      <c r="N438" s="116"/>
      <c r="O438" s="116"/>
      <c r="P438" s="116"/>
      <c r="Q438" s="5"/>
      <c r="R438" s="5"/>
      <c r="S438" s="6"/>
      <c r="T438" s="6"/>
      <c r="U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row>
    <row r="439" spans="1:51" x14ac:dyDescent="0.25">
      <c r="A439" s="5" t="str">
        <f t="shared" si="80"/>
        <v/>
      </c>
      <c r="B439" s="116"/>
      <c r="C439" s="116"/>
      <c r="D439" s="116"/>
      <c r="E439" s="116"/>
      <c r="F439" s="116"/>
      <c r="G439" s="116"/>
      <c r="H439" s="116"/>
      <c r="I439" s="116"/>
      <c r="J439" s="116"/>
      <c r="K439" s="116"/>
      <c r="L439" s="117"/>
      <c r="M439" s="117"/>
      <c r="N439" s="116"/>
      <c r="O439" s="116"/>
      <c r="P439" s="116"/>
      <c r="Q439" s="5"/>
      <c r="R439" s="5"/>
      <c r="S439" s="6"/>
      <c r="T439" s="6"/>
      <c r="U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row>
    <row r="440" spans="1:51" x14ac:dyDescent="0.25">
      <c r="A440" s="5" t="str">
        <f t="shared" si="80"/>
        <v/>
      </c>
      <c r="B440" s="116"/>
      <c r="C440" s="116"/>
      <c r="D440" s="116"/>
      <c r="E440" s="116"/>
      <c r="F440" s="116"/>
      <c r="G440" s="116"/>
      <c r="H440" s="116"/>
      <c r="I440" s="116"/>
      <c r="J440" s="116"/>
      <c r="K440" s="116"/>
      <c r="L440" s="117"/>
      <c r="M440" s="117"/>
      <c r="N440" s="116"/>
      <c r="O440" s="116"/>
      <c r="P440" s="116"/>
      <c r="Q440" s="5"/>
      <c r="R440" s="5"/>
      <c r="S440" s="6"/>
      <c r="T440" s="6"/>
      <c r="U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row>
    <row r="441" spans="1:51" x14ac:dyDescent="0.25">
      <c r="A441" s="5" t="str">
        <f t="shared" si="80"/>
        <v/>
      </c>
      <c r="B441" s="116"/>
      <c r="C441" s="116"/>
      <c r="D441" s="116"/>
      <c r="E441" s="116"/>
      <c r="F441" s="116"/>
      <c r="G441" s="116"/>
      <c r="H441" s="116"/>
      <c r="I441" s="116"/>
      <c r="J441" s="116"/>
      <c r="K441" s="116"/>
      <c r="L441" s="117"/>
      <c r="M441" s="117"/>
      <c r="N441" s="116"/>
      <c r="O441" s="116"/>
      <c r="P441" s="116"/>
      <c r="Q441" s="5"/>
      <c r="R441" s="5"/>
      <c r="S441" s="6"/>
      <c r="T441" s="6"/>
      <c r="U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row>
    <row r="442" spans="1:51" x14ac:dyDescent="0.25">
      <c r="A442" s="5" t="str">
        <f t="shared" si="80"/>
        <v/>
      </c>
      <c r="B442" s="116"/>
      <c r="C442" s="116"/>
      <c r="D442" s="116"/>
      <c r="E442" s="116"/>
      <c r="F442" s="116"/>
      <c r="G442" s="116"/>
      <c r="H442" s="116"/>
      <c r="I442" s="116"/>
      <c r="J442" s="116"/>
      <c r="K442" s="116"/>
      <c r="L442" s="117"/>
      <c r="M442" s="117"/>
      <c r="N442" s="116"/>
      <c r="O442" s="116"/>
      <c r="P442" s="116"/>
      <c r="Q442" s="5"/>
      <c r="R442" s="5"/>
      <c r="S442" s="6"/>
      <c r="T442" s="6"/>
      <c r="U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row>
    <row r="443" spans="1:51" x14ac:dyDescent="0.25">
      <c r="A443" s="5" t="str">
        <f t="shared" si="80"/>
        <v/>
      </c>
      <c r="B443" s="116"/>
      <c r="C443" s="116"/>
      <c r="D443" s="116"/>
      <c r="E443" s="116"/>
      <c r="F443" s="116"/>
      <c r="G443" s="116"/>
      <c r="H443" s="116"/>
      <c r="I443" s="116"/>
      <c r="J443" s="116"/>
      <c r="K443" s="116"/>
      <c r="L443" s="117"/>
      <c r="M443" s="117"/>
      <c r="N443" s="116"/>
      <c r="O443" s="116"/>
      <c r="P443" s="116"/>
      <c r="Q443" s="5"/>
      <c r="R443" s="5"/>
      <c r="S443" s="6"/>
      <c r="T443" s="6"/>
      <c r="U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row>
    <row r="444" spans="1:51" x14ac:dyDescent="0.25">
      <c r="A444" s="5" t="str">
        <f t="shared" si="80"/>
        <v/>
      </c>
      <c r="B444" s="116"/>
      <c r="C444" s="116"/>
      <c r="D444" s="116"/>
      <c r="E444" s="116"/>
      <c r="F444" s="116"/>
      <c r="G444" s="116"/>
      <c r="H444" s="116"/>
      <c r="I444" s="116"/>
      <c r="J444" s="116"/>
      <c r="K444" s="116"/>
      <c r="L444" s="117"/>
      <c r="M444" s="117"/>
      <c r="N444" s="116"/>
      <c r="O444" s="116"/>
      <c r="P444" s="116"/>
      <c r="Q444" s="5"/>
      <c r="R444" s="5"/>
      <c r="S444" s="6"/>
      <c r="T444" s="6"/>
      <c r="U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row>
    <row r="445" spans="1:51" x14ac:dyDescent="0.25">
      <c r="A445" s="5" t="str">
        <f t="shared" si="80"/>
        <v/>
      </c>
      <c r="B445" s="116"/>
      <c r="C445" s="116"/>
      <c r="D445" s="116"/>
      <c r="E445" s="116"/>
      <c r="F445" s="116"/>
      <c r="G445" s="116"/>
      <c r="H445" s="116"/>
      <c r="I445" s="116"/>
      <c r="J445" s="116"/>
      <c r="K445" s="116"/>
      <c r="L445" s="117"/>
      <c r="M445" s="117"/>
      <c r="N445" s="116"/>
      <c r="O445" s="116"/>
      <c r="P445" s="116"/>
      <c r="Q445" s="5"/>
      <c r="R445" s="5"/>
      <c r="S445" s="6"/>
      <c r="T445" s="6"/>
      <c r="U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row>
    <row r="446" spans="1:51" x14ac:dyDescent="0.25">
      <c r="A446" s="5" t="str">
        <f t="shared" si="80"/>
        <v/>
      </c>
      <c r="B446" s="116"/>
      <c r="C446" s="116"/>
      <c r="D446" s="116"/>
      <c r="E446" s="116"/>
      <c r="F446" s="116"/>
      <c r="G446" s="116"/>
      <c r="H446" s="116"/>
      <c r="I446" s="116"/>
      <c r="J446" s="116"/>
      <c r="K446" s="116"/>
      <c r="L446" s="117"/>
      <c r="M446" s="117"/>
      <c r="N446" s="116"/>
      <c r="O446" s="116"/>
      <c r="P446" s="116"/>
      <c r="Q446" s="5"/>
      <c r="R446" s="5"/>
      <c r="S446" s="6"/>
      <c r="T446" s="6"/>
      <c r="U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row>
    <row r="447" spans="1:51" x14ac:dyDescent="0.25">
      <c r="A447" s="5" t="str">
        <f t="shared" si="80"/>
        <v/>
      </c>
      <c r="B447" s="116"/>
      <c r="C447" s="116"/>
      <c r="D447" s="116"/>
      <c r="E447" s="116"/>
      <c r="F447" s="116"/>
      <c r="G447" s="116"/>
      <c r="H447" s="116"/>
      <c r="I447" s="116"/>
      <c r="J447" s="116"/>
      <c r="K447" s="116"/>
      <c r="L447" s="117"/>
      <c r="M447" s="117"/>
      <c r="N447" s="116"/>
      <c r="O447" s="116"/>
      <c r="P447" s="116"/>
      <c r="Q447" s="5"/>
      <c r="R447" s="5"/>
      <c r="S447" s="6"/>
      <c r="T447" s="6"/>
      <c r="U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row>
    <row r="448" spans="1:51" x14ac:dyDescent="0.25">
      <c r="A448" s="5" t="str">
        <f t="shared" si="80"/>
        <v/>
      </c>
      <c r="B448" s="116"/>
      <c r="C448" s="116"/>
      <c r="D448" s="116"/>
      <c r="E448" s="116"/>
      <c r="F448" s="116"/>
      <c r="G448" s="116"/>
      <c r="H448" s="116"/>
      <c r="I448" s="116"/>
      <c r="J448" s="116"/>
      <c r="K448" s="116"/>
      <c r="L448" s="117"/>
      <c r="M448" s="117"/>
      <c r="N448" s="116"/>
      <c r="O448" s="116"/>
      <c r="P448" s="116"/>
      <c r="Q448" s="5"/>
      <c r="R448" s="5"/>
      <c r="S448" s="6"/>
      <c r="T448" s="6"/>
      <c r="U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row>
    <row r="449" spans="1:51" x14ac:dyDescent="0.25">
      <c r="A449" s="5" t="str">
        <f t="shared" si="80"/>
        <v/>
      </c>
      <c r="B449" s="116"/>
      <c r="C449" s="116"/>
      <c r="D449" s="116"/>
      <c r="E449" s="116"/>
      <c r="F449" s="116"/>
      <c r="G449" s="116"/>
      <c r="H449" s="116"/>
      <c r="I449" s="116"/>
      <c r="J449" s="116"/>
      <c r="K449" s="116"/>
      <c r="L449" s="117"/>
      <c r="M449" s="117"/>
      <c r="N449" s="116"/>
      <c r="O449" s="116"/>
      <c r="P449" s="116"/>
      <c r="Q449" s="5"/>
      <c r="R449" s="5"/>
      <c r="S449" s="6"/>
      <c r="T449" s="6"/>
      <c r="U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row>
    <row r="450" spans="1:51" x14ac:dyDescent="0.25">
      <c r="A450" s="5" t="str">
        <f t="shared" si="80"/>
        <v/>
      </c>
      <c r="B450" s="116"/>
      <c r="C450" s="116"/>
      <c r="D450" s="116"/>
      <c r="E450" s="116"/>
      <c r="F450" s="116"/>
      <c r="G450" s="116"/>
      <c r="H450" s="116"/>
      <c r="I450" s="116"/>
      <c r="J450" s="116"/>
      <c r="K450" s="116"/>
      <c r="L450" s="117"/>
      <c r="M450" s="117"/>
      <c r="N450" s="116"/>
      <c r="O450" s="116"/>
      <c r="P450" s="116"/>
      <c r="Q450" s="5"/>
      <c r="R450" s="5"/>
      <c r="S450" s="6"/>
      <c r="T450" s="6"/>
      <c r="U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row>
    <row r="451" spans="1:51" x14ac:dyDescent="0.25">
      <c r="A451" s="5" t="str">
        <f t="shared" si="80"/>
        <v/>
      </c>
      <c r="B451" s="116"/>
      <c r="C451" s="116"/>
      <c r="D451" s="116"/>
      <c r="E451" s="116"/>
      <c r="F451" s="116"/>
      <c r="G451" s="116"/>
      <c r="H451" s="116"/>
      <c r="I451" s="116"/>
      <c r="J451" s="116"/>
      <c r="K451" s="116"/>
      <c r="L451" s="117"/>
      <c r="M451" s="117"/>
      <c r="N451" s="116"/>
      <c r="O451" s="116"/>
      <c r="P451" s="116"/>
    </row>
    <row r="452" spans="1:51" x14ac:dyDescent="0.25">
      <c r="A452" s="5" t="str">
        <f t="shared" si="80"/>
        <v/>
      </c>
      <c r="B452" s="116"/>
      <c r="C452" s="116"/>
      <c r="D452" s="116"/>
      <c r="E452" s="116"/>
      <c r="F452" s="116"/>
      <c r="G452" s="116"/>
      <c r="H452" s="116"/>
      <c r="I452" s="116"/>
      <c r="J452" s="116"/>
      <c r="K452" s="116"/>
      <c r="L452" s="117"/>
      <c r="M452" s="117"/>
      <c r="N452" s="116"/>
      <c r="O452" s="116"/>
      <c r="P452" s="116"/>
    </row>
    <row r="453" spans="1:51" x14ac:dyDescent="0.25">
      <c r="A453" s="5" t="str">
        <f t="shared" si="80"/>
        <v/>
      </c>
      <c r="B453" s="116"/>
      <c r="C453" s="116"/>
      <c r="D453" s="116"/>
      <c r="E453" s="116"/>
      <c r="F453" s="116"/>
      <c r="G453" s="116"/>
      <c r="H453" s="116"/>
      <c r="I453" s="116"/>
      <c r="J453" s="116"/>
      <c r="K453" s="116"/>
      <c r="L453" s="117"/>
      <c r="M453" s="117"/>
      <c r="N453" s="116"/>
      <c r="O453" s="116"/>
      <c r="P453" s="116"/>
    </row>
    <row r="454" spans="1:51" x14ac:dyDescent="0.25">
      <c r="A454" s="5" t="str">
        <f t="shared" si="80"/>
        <v/>
      </c>
      <c r="B454" s="116"/>
      <c r="C454" s="116"/>
      <c r="D454" s="116"/>
      <c r="E454" s="116"/>
      <c r="F454" s="116"/>
      <c r="G454" s="116"/>
      <c r="H454" s="116"/>
      <c r="I454" s="116"/>
      <c r="J454" s="116"/>
      <c r="K454" s="116"/>
      <c r="L454" s="117"/>
      <c r="M454" s="117"/>
      <c r="N454" s="116"/>
      <c r="O454" s="116"/>
      <c r="P454" s="116"/>
    </row>
    <row r="455" spans="1:51" x14ac:dyDescent="0.25">
      <c r="A455" s="5" t="str">
        <f t="shared" si="80"/>
        <v/>
      </c>
      <c r="B455" s="116"/>
      <c r="C455" s="116"/>
      <c r="D455" s="116"/>
      <c r="E455" s="116"/>
      <c r="F455" s="116"/>
      <c r="G455" s="116"/>
      <c r="H455" s="116"/>
      <c r="I455" s="116"/>
      <c r="J455" s="116"/>
      <c r="K455" s="116"/>
      <c r="L455" s="117"/>
      <c r="M455" s="117"/>
      <c r="N455" s="116"/>
      <c r="O455" s="116"/>
      <c r="P455" s="116"/>
    </row>
    <row r="456" spans="1:51" x14ac:dyDescent="0.25">
      <c r="A456" s="5" t="str">
        <f t="shared" si="80"/>
        <v/>
      </c>
      <c r="B456" s="116"/>
      <c r="C456" s="116"/>
      <c r="D456" s="116"/>
      <c r="E456" s="116"/>
      <c r="F456" s="116"/>
      <c r="G456" s="116"/>
      <c r="H456" s="116"/>
      <c r="I456" s="116"/>
      <c r="J456" s="116"/>
      <c r="K456" s="116"/>
      <c r="L456" s="117"/>
      <c r="M456" s="117"/>
      <c r="N456" s="116"/>
      <c r="O456" s="116"/>
      <c r="P456" s="116"/>
    </row>
    <row r="457" spans="1:51" x14ac:dyDescent="0.25">
      <c r="A457" s="5" t="str">
        <f t="shared" si="80"/>
        <v/>
      </c>
      <c r="B457" s="116"/>
      <c r="C457" s="116"/>
      <c r="D457" s="116"/>
      <c r="E457" s="116"/>
      <c r="F457" s="116"/>
      <c r="G457" s="116"/>
      <c r="H457" s="116"/>
      <c r="I457" s="116"/>
      <c r="J457" s="116"/>
      <c r="K457" s="116"/>
      <c r="L457" s="117"/>
      <c r="M457" s="117"/>
      <c r="N457" s="116"/>
      <c r="O457" s="116"/>
      <c r="P457" s="116"/>
    </row>
    <row r="458" spans="1:51" x14ac:dyDescent="0.25">
      <c r="A458" s="5" t="str">
        <f t="shared" si="80"/>
        <v/>
      </c>
      <c r="B458" s="116"/>
      <c r="C458" s="116"/>
      <c r="D458" s="116"/>
      <c r="E458" s="116"/>
      <c r="F458" s="116"/>
      <c r="G458" s="116"/>
      <c r="H458" s="116"/>
      <c r="I458" s="116"/>
      <c r="J458" s="116"/>
      <c r="K458" s="116"/>
      <c r="L458" s="117"/>
      <c r="M458" s="117"/>
      <c r="N458" s="116"/>
      <c r="O458" s="116"/>
      <c r="P458" s="116"/>
    </row>
    <row r="459" spans="1:51" x14ac:dyDescent="0.25">
      <c r="A459" s="5" t="str">
        <f t="shared" si="80"/>
        <v/>
      </c>
      <c r="B459" s="116"/>
      <c r="C459" s="116"/>
      <c r="D459" s="116"/>
      <c r="E459" s="116"/>
      <c r="F459" s="116"/>
      <c r="G459" s="116"/>
      <c r="H459" s="116"/>
      <c r="I459" s="116"/>
      <c r="J459" s="116"/>
      <c r="K459" s="116"/>
      <c r="L459" s="117"/>
      <c r="M459" s="117"/>
      <c r="N459" s="116"/>
      <c r="O459" s="116"/>
      <c r="P459" s="116"/>
    </row>
    <row r="460" spans="1:51" x14ac:dyDescent="0.25">
      <c r="A460" s="5" t="str">
        <f t="shared" si="80"/>
        <v/>
      </c>
      <c r="B460" s="116"/>
      <c r="C460" s="116"/>
      <c r="D460" s="116"/>
      <c r="E460" s="116"/>
      <c r="F460" s="116"/>
      <c r="G460" s="116"/>
      <c r="H460" s="116"/>
      <c r="I460" s="116"/>
      <c r="J460" s="116"/>
      <c r="K460" s="116"/>
      <c r="L460" s="117"/>
      <c r="M460" s="117"/>
      <c r="N460" s="116"/>
      <c r="O460" s="116"/>
      <c r="P460" s="116"/>
    </row>
    <row r="461" spans="1:51" x14ac:dyDescent="0.25">
      <c r="A461" s="5" t="str">
        <f t="shared" si="80"/>
        <v/>
      </c>
      <c r="B461" s="116"/>
      <c r="C461" s="116"/>
      <c r="D461" s="116"/>
      <c r="E461" s="116"/>
      <c r="F461" s="116"/>
      <c r="G461" s="116"/>
      <c r="H461" s="116"/>
      <c r="I461" s="116"/>
      <c r="J461" s="116"/>
      <c r="K461" s="116"/>
      <c r="L461" s="117"/>
      <c r="M461" s="117"/>
      <c r="N461" s="116"/>
      <c r="O461" s="116"/>
      <c r="P461" s="116"/>
    </row>
    <row r="462" spans="1:51" x14ac:dyDescent="0.25">
      <c r="A462" s="5" t="str">
        <f t="shared" si="80"/>
        <v/>
      </c>
      <c r="B462" s="116"/>
      <c r="C462" s="116"/>
      <c r="D462" s="116"/>
      <c r="E462" s="116"/>
      <c r="F462" s="116"/>
      <c r="G462" s="116"/>
      <c r="H462" s="116"/>
      <c r="I462" s="116"/>
      <c r="J462" s="116"/>
      <c r="K462" s="116"/>
      <c r="L462" s="117"/>
      <c r="M462" s="117"/>
      <c r="N462" s="116"/>
      <c r="O462" s="116"/>
      <c r="P462" s="116"/>
    </row>
    <row r="463" spans="1:51" x14ac:dyDescent="0.25">
      <c r="A463" s="5" t="str">
        <f t="shared" si="80"/>
        <v/>
      </c>
      <c r="B463" s="116"/>
      <c r="C463" s="116"/>
      <c r="D463" s="116"/>
      <c r="E463" s="116"/>
      <c r="F463" s="116"/>
      <c r="G463" s="116"/>
      <c r="H463" s="116"/>
      <c r="I463" s="116"/>
      <c r="J463" s="116"/>
      <c r="K463" s="116"/>
      <c r="L463" s="117"/>
      <c r="M463" s="117"/>
      <c r="N463" s="116"/>
      <c r="O463" s="116"/>
      <c r="P463" s="116"/>
    </row>
    <row r="464" spans="1:51" x14ac:dyDescent="0.25">
      <c r="A464" s="5" t="str">
        <f t="shared" si="80"/>
        <v/>
      </c>
      <c r="B464" s="116"/>
      <c r="C464" s="116"/>
      <c r="D464" s="116"/>
      <c r="E464" s="116"/>
      <c r="F464" s="116"/>
      <c r="G464" s="116"/>
      <c r="H464" s="116"/>
      <c r="I464" s="116"/>
      <c r="J464" s="116"/>
      <c r="K464" s="116"/>
      <c r="L464" s="117"/>
      <c r="M464" s="117"/>
      <c r="N464" s="116"/>
      <c r="O464" s="116"/>
      <c r="P464" s="116"/>
    </row>
    <row r="465" spans="1:16" x14ac:dyDescent="0.25">
      <c r="A465" s="5" t="str">
        <f t="shared" si="80"/>
        <v/>
      </c>
      <c r="B465" s="116"/>
      <c r="C465" s="116"/>
      <c r="D465" s="116"/>
      <c r="E465" s="116"/>
      <c r="F465" s="116"/>
      <c r="G465" s="116"/>
      <c r="H465" s="116"/>
      <c r="I465" s="116"/>
      <c r="J465" s="116"/>
      <c r="K465" s="116"/>
      <c r="L465" s="117"/>
      <c r="M465" s="117"/>
      <c r="N465" s="116"/>
      <c r="O465" s="116"/>
      <c r="P465" s="116"/>
    </row>
    <row r="466" spans="1:16" x14ac:dyDescent="0.25">
      <c r="A466" s="5" t="str">
        <f t="shared" si="80"/>
        <v/>
      </c>
      <c r="B466" s="116"/>
      <c r="C466" s="116"/>
      <c r="D466" s="116"/>
      <c r="E466" s="116"/>
      <c r="F466" s="116"/>
      <c r="G466" s="116"/>
      <c r="H466" s="116"/>
      <c r="I466" s="116"/>
      <c r="J466" s="116"/>
      <c r="K466" s="116"/>
      <c r="L466" s="117"/>
      <c r="M466" s="117"/>
      <c r="N466" s="116"/>
      <c r="O466" s="116"/>
      <c r="P466" s="116"/>
    </row>
    <row r="467" spans="1:16" x14ac:dyDescent="0.25">
      <c r="A467" s="5" t="str">
        <f t="shared" si="80"/>
        <v/>
      </c>
      <c r="B467" s="116"/>
      <c r="C467" s="116"/>
      <c r="D467" s="116"/>
      <c r="E467" s="116"/>
      <c r="F467" s="116"/>
      <c r="G467" s="116"/>
      <c r="H467" s="116"/>
      <c r="I467" s="116"/>
      <c r="J467" s="116"/>
      <c r="K467" s="116"/>
      <c r="L467" s="117"/>
      <c r="M467" s="117"/>
      <c r="N467" s="116"/>
      <c r="O467" s="116"/>
      <c r="P467" s="116"/>
    </row>
    <row r="468" spans="1:16" x14ac:dyDescent="0.25">
      <c r="A468" s="5" t="str">
        <f t="shared" si="80"/>
        <v/>
      </c>
      <c r="B468" s="116"/>
      <c r="C468" s="116"/>
      <c r="D468" s="116"/>
      <c r="E468" s="116"/>
      <c r="F468" s="116"/>
      <c r="G468" s="116"/>
      <c r="H468" s="116"/>
      <c r="I468" s="116"/>
      <c r="J468" s="116"/>
      <c r="K468" s="116"/>
      <c r="L468" s="117"/>
      <c r="M468" s="117"/>
      <c r="N468" s="116"/>
      <c r="O468" s="116"/>
      <c r="P468" s="116"/>
    </row>
    <row r="469" spans="1:16" x14ac:dyDescent="0.25">
      <c r="A469" s="5" t="str">
        <f t="shared" si="80"/>
        <v/>
      </c>
      <c r="B469" s="116"/>
      <c r="C469" s="116"/>
      <c r="D469" s="116"/>
      <c r="E469" s="116"/>
      <c r="F469" s="116"/>
      <c r="G469" s="116"/>
      <c r="H469" s="116"/>
      <c r="I469" s="116"/>
      <c r="J469" s="116"/>
      <c r="K469" s="116"/>
      <c r="L469" s="117"/>
      <c r="M469" s="117"/>
      <c r="N469" s="116"/>
      <c r="O469" s="116"/>
      <c r="P469" s="116"/>
    </row>
    <row r="470" spans="1:16" x14ac:dyDescent="0.25">
      <c r="A470" s="5" t="str">
        <f t="shared" si="80"/>
        <v/>
      </c>
      <c r="B470" s="116"/>
      <c r="C470" s="116"/>
      <c r="D470" s="116"/>
      <c r="E470" s="116"/>
      <c r="F470" s="116"/>
      <c r="G470" s="116"/>
      <c r="H470" s="116"/>
      <c r="I470" s="116"/>
      <c r="J470" s="116"/>
      <c r="K470" s="116"/>
      <c r="L470" s="117"/>
      <c r="M470" s="117"/>
      <c r="N470" s="116"/>
      <c r="O470" s="116"/>
      <c r="P470" s="116"/>
    </row>
    <row r="471" spans="1:16" x14ac:dyDescent="0.25">
      <c r="A471" s="5" t="str">
        <f t="shared" si="80"/>
        <v/>
      </c>
      <c r="B471" s="116"/>
      <c r="C471" s="116"/>
      <c r="D471" s="116"/>
      <c r="E471" s="116"/>
      <c r="F471" s="116"/>
      <c r="G471" s="116"/>
      <c r="H471" s="116"/>
      <c r="I471" s="116"/>
      <c r="J471" s="116"/>
      <c r="K471" s="116"/>
      <c r="L471" s="117"/>
      <c r="M471" s="117"/>
      <c r="N471" s="116"/>
      <c r="O471" s="116"/>
      <c r="P471" s="116"/>
    </row>
    <row r="472" spans="1:16" x14ac:dyDescent="0.25">
      <c r="A472" s="5" t="str">
        <f t="shared" si="80"/>
        <v/>
      </c>
      <c r="B472" s="116"/>
      <c r="C472" s="116"/>
      <c r="D472" s="116"/>
      <c r="E472" s="116"/>
      <c r="F472" s="116"/>
      <c r="G472" s="116"/>
      <c r="H472" s="116"/>
      <c r="I472" s="116"/>
      <c r="J472" s="116"/>
      <c r="K472" s="116"/>
      <c r="L472" s="117"/>
      <c r="M472" s="117"/>
      <c r="N472" s="116"/>
      <c r="O472" s="116"/>
      <c r="P472" s="116"/>
    </row>
    <row r="473" spans="1:16" x14ac:dyDescent="0.25">
      <c r="A473" s="5" t="str">
        <f t="shared" si="80"/>
        <v/>
      </c>
      <c r="B473" s="116"/>
      <c r="C473" s="116"/>
      <c r="D473" s="116"/>
      <c r="E473" s="116"/>
      <c r="F473" s="116"/>
      <c r="G473" s="116"/>
      <c r="H473" s="116"/>
      <c r="I473" s="116"/>
      <c r="J473" s="116"/>
      <c r="K473" s="116"/>
      <c r="L473" s="117"/>
      <c r="M473" s="117"/>
      <c r="N473" s="116"/>
      <c r="O473" s="116"/>
      <c r="P473" s="116"/>
    </row>
    <row r="474" spans="1:16" x14ac:dyDescent="0.25">
      <c r="A474" s="5" t="str">
        <f t="shared" ref="A474:A537" si="81">CONCATENATE(D474,B474)</f>
        <v/>
      </c>
      <c r="B474" s="116"/>
      <c r="C474" s="116"/>
      <c r="D474" s="116"/>
      <c r="E474" s="116"/>
      <c r="F474" s="116"/>
      <c r="G474" s="116"/>
      <c r="H474" s="116"/>
      <c r="I474" s="116"/>
      <c r="J474" s="116"/>
      <c r="K474" s="116"/>
      <c r="L474" s="117"/>
      <c r="M474" s="117"/>
      <c r="N474" s="116"/>
      <c r="O474" s="116"/>
      <c r="P474" s="116"/>
    </row>
    <row r="475" spans="1:16" x14ac:dyDescent="0.25">
      <c r="A475" s="5" t="str">
        <f t="shared" si="81"/>
        <v/>
      </c>
      <c r="B475" s="116"/>
      <c r="C475" s="116"/>
      <c r="D475" s="116"/>
      <c r="E475" s="116"/>
      <c r="F475" s="116"/>
      <c r="G475" s="116"/>
      <c r="H475" s="116"/>
      <c r="I475" s="116"/>
      <c r="J475" s="116"/>
      <c r="K475" s="116"/>
      <c r="L475" s="117"/>
      <c r="M475" s="117"/>
      <c r="N475" s="116"/>
      <c r="O475" s="116"/>
      <c r="P475" s="116"/>
    </row>
    <row r="476" spans="1:16" x14ac:dyDescent="0.25">
      <c r="A476" s="5" t="str">
        <f t="shared" si="81"/>
        <v/>
      </c>
      <c r="B476" s="116"/>
      <c r="C476" s="116"/>
      <c r="D476" s="116"/>
      <c r="E476" s="116"/>
      <c r="F476" s="116"/>
      <c r="G476" s="116"/>
      <c r="H476" s="116"/>
      <c r="I476" s="116"/>
      <c r="J476" s="116"/>
      <c r="K476" s="116"/>
      <c r="L476" s="117"/>
      <c r="M476" s="117"/>
      <c r="N476" s="116"/>
      <c r="O476" s="116"/>
      <c r="P476" s="116"/>
    </row>
    <row r="477" spans="1:16" x14ac:dyDescent="0.25">
      <c r="A477" s="5" t="str">
        <f t="shared" si="81"/>
        <v/>
      </c>
      <c r="B477" s="116"/>
      <c r="C477" s="116"/>
      <c r="D477" s="116"/>
      <c r="E477" s="116"/>
      <c r="F477" s="116"/>
      <c r="G477" s="116"/>
      <c r="H477" s="116"/>
      <c r="I477" s="116"/>
      <c r="J477" s="116"/>
      <c r="K477" s="116"/>
      <c r="L477" s="117"/>
      <c r="M477" s="117"/>
      <c r="N477" s="116"/>
      <c r="O477" s="116"/>
      <c r="P477" s="116"/>
    </row>
    <row r="478" spans="1:16" x14ac:dyDescent="0.25">
      <c r="A478" s="5" t="str">
        <f t="shared" si="81"/>
        <v/>
      </c>
      <c r="B478" s="116"/>
      <c r="C478" s="116"/>
      <c r="D478" s="116"/>
      <c r="E478" s="116"/>
      <c r="F478" s="116"/>
      <c r="G478" s="116"/>
      <c r="H478" s="116"/>
      <c r="I478" s="116"/>
      <c r="J478" s="116"/>
      <c r="K478" s="116"/>
      <c r="L478" s="117"/>
      <c r="M478" s="117"/>
      <c r="N478" s="116"/>
      <c r="O478" s="116"/>
      <c r="P478" s="116"/>
    </row>
    <row r="479" spans="1:16" x14ac:dyDescent="0.25">
      <c r="A479" s="5" t="str">
        <f t="shared" si="81"/>
        <v/>
      </c>
      <c r="B479" s="116"/>
      <c r="C479" s="116"/>
      <c r="D479" s="116"/>
      <c r="E479" s="116"/>
      <c r="F479" s="116"/>
      <c r="G479" s="116"/>
      <c r="H479" s="116"/>
      <c r="I479" s="116"/>
      <c r="J479" s="116"/>
      <c r="K479" s="116"/>
      <c r="L479" s="117"/>
      <c r="M479" s="117"/>
      <c r="N479" s="116"/>
      <c r="O479" s="116"/>
      <c r="P479" s="116"/>
    </row>
    <row r="480" spans="1:16" x14ac:dyDescent="0.25">
      <c r="A480" s="5" t="str">
        <f t="shared" si="81"/>
        <v/>
      </c>
      <c r="B480" s="116"/>
      <c r="C480" s="116"/>
      <c r="D480" s="116"/>
      <c r="E480" s="116"/>
      <c r="F480" s="116"/>
      <c r="G480" s="116"/>
      <c r="H480" s="116"/>
      <c r="I480" s="116"/>
      <c r="J480" s="116"/>
      <c r="K480" s="116"/>
      <c r="L480" s="117"/>
      <c r="M480" s="117"/>
      <c r="N480" s="116"/>
      <c r="O480" s="116"/>
      <c r="P480" s="116"/>
    </row>
    <row r="481" spans="1:16" x14ac:dyDescent="0.25">
      <c r="A481" s="5" t="str">
        <f t="shared" si="81"/>
        <v/>
      </c>
      <c r="B481" s="116"/>
      <c r="C481" s="116"/>
      <c r="D481" s="116"/>
      <c r="E481" s="116"/>
      <c r="F481" s="116"/>
      <c r="G481" s="116"/>
      <c r="H481" s="116"/>
      <c r="I481" s="116"/>
      <c r="J481" s="116"/>
      <c r="K481" s="116"/>
      <c r="L481" s="117"/>
      <c r="M481" s="117"/>
      <c r="N481" s="116"/>
      <c r="O481" s="116"/>
      <c r="P481" s="116"/>
    </row>
    <row r="482" spans="1:16" x14ac:dyDescent="0.25">
      <c r="A482" s="5" t="str">
        <f t="shared" si="81"/>
        <v/>
      </c>
      <c r="B482" s="116"/>
      <c r="C482" s="116"/>
      <c r="D482" s="116"/>
      <c r="E482" s="116"/>
      <c r="F482" s="116"/>
      <c r="G482" s="116"/>
      <c r="H482" s="116"/>
      <c r="I482" s="116"/>
      <c r="J482" s="116"/>
      <c r="K482" s="116"/>
      <c r="L482" s="117"/>
      <c r="M482" s="117"/>
      <c r="N482" s="116"/>
      <c r="O482" s="116"/>
      <c r="P482" s="116"/>
    </row>
    <row r="483" spans="1:16" x14ac:dyDescent="0.25">
      <c r="A483" s="5" t="str">
        <f t="shared" si="81"/>
        <v/>
      </c>
      <c r="B483" s="116"/>
      <c r="C483" s="116"/>
      <c r="D483" s="116"/>
      <c r="E483" s="116"/>
      <c r="F483" s="116"/>
      <c r="G483" s="116"/>
      <c r="H483" s="116"/>
      <c r="I483" s="116"/>
      <c r="J483" s="116"/>
      <c r="K483" s="116"/>
      <c r="L483" s="117"/>
      <c r="M483" s="117"/>
      <c r="N483" s="116"/>
      <c r="O483" s="116"/>
      <c r="P483" s="116"/>
    </row>
    <row r="484" spans="1:16" x14ac:dyDescent="0.25">
      <c r="A484" s="5" t="str">
        <f t="shared" si="81"/>
        <v/>
      </c>
      <c r="B484" s="116"/>
      <c r="C484" s="116"/>
      <c r="D484" s="116"/>
      <c r="E484" s="116"/>
      <c r="F484" s="116"/>
      <c r="G484" s="116"/>
      <c r="H484" s="116"/>
      <c r="I484" s="116"/>
      <c r="J484" s="116"/>
      <c r="K484" s="116"/>
      <c r="L484" s="117"/>
      <c r="M484" s="117"/>
      <c r="N484" s="116"/>
      <c r="O484" s="116"/>
      <c r="P484" s="116"/>
    </row>
    <row r="485" spans="1:16" x14ac:dyDescent="0.25">
      <c r="A485" s="5" t="str">
        <f t="shared" si="81"/>
        <v/>
      </c>
      <c r="B485" s="116"/>
      <c r="C485" s="116"/>
      <c r="D485" s="116"/>
      <c r="E485" s="116"/>
      <c r="F485" s="116"/>
      <c r="G485" s="116"/>
      <c r="H485" s="116"/>
      <c r="I485" s="116"/>
      <c r="J485" s="116"/>
      <c r="K485" s="116"/>
      <c r="L485" s="117"/>
      <c r="M485" s="117"/>
      <c r="N485" s="116"/>
      <c r="O485" s="116"/>
      <c r="P485" s="116"/>
    </row>
    <row r="486" spans="1:16" x14ac:dyDescent="0.25">
      <c r="A486" s="5" t="str">
        <f t="shared" si="81"/>
        <v/>
      </c>
      <c r="B486" s="116"/>
      <c r="C486" s="116"/>
      <c r="D486" s="116"/>
      <c r="E486" s="116"/>
      <c r="F486" s="116"/>
      <c r="G486" s="116"/>
      <c r="H486" s="116"/>
      <c r="I486" s="116"/>
      <c r="J486" s="116"/>
      <c r="K486" s="116"/>
      <c r="L486" s="117"/>
      <c r="M486" s="117"/>
      <c r="N486" s="116"/>
      <c r="O486" s="116"/>
      <c r="P486" s="116"/>
    </row>
    <row r="487" spans="1:16" x14ac:dyDescent="0.25">
      <c r="A487" s="5" t="str">
        <f t="shared" si="81"/>
        <v/>
      </c>
      <c r="B487" s="116"/>
      <c r="C487" s="116"/>
      <c r="D487" s="116"/>
      <c r="E487" s="116"/>
      <c r="F487" s="116"/>
      <c r="G487" s="116"/>
      <c r="H487" s="116"/>
      <c r="I487" s="116"/>
      <c r="J487" s="116"/>
      <c r="K487" s="116"/>
      <c r="L487" s="117"/>
      <c r="M487" s="117"/>
      <c r="N487" s="116"/>
      <c r="O487" s="116"/>
      <c r="P487" s="116"/>
    </row>
    <row r="488" spans="1:16" x14ac:dyDescent="0.25">
      <c r="A488" s="5" t="str">
        <f t="shared" si="81"/>
        <v/>
      </c>
      <c r="B488" s="116"/>
      <c r="C488" s="116"/>
      <c r="D488" s="116"/>
      <c r="E488" s="116"/>
      <c r="F488" s="116"/>
      <c r="G488" s="116"/>
      <c r="H488" s="116"/>
      <c r="I488" s="116"/>
      <c r="J488" s="116"/>
      <c r="K488" s="116"/>
      <c r="L488" s="117"/>
      <c r="M488" s="117"/>
      <c r="N488" s="116"/>
      <c r="O488" s="116"/>
      <c r="P488" s="116"/>
    </row>
    <row r="489" spans="1:16" x14ac:dyDescent="0.25">
      <c r="A489" s="5" t="str">
        <f t="shared" si="81"/>
        <v/>
      </c>
      <c r="B489" s="116"/>
      <c r="C489" s="116"/>
      <c r="D489" s="116"/>
      <c r="E489" s="116"/>
      <c r="F489" s="116"/>
      <c r="G489" s="116"/>
      <c r="H489" s="116"/>
      <c r="I489" s="116"/>
      <c r="J489" s="116"/>
      <c r="K489" s="116"/>
      <c r="L489" s="117"/>
      <c r="M489" s="117"/>
      <c r="N489" s="116"/>
      <c r="O489" s="116"/>
      <c r="P489" s="116"/>
    </row>
    <row r="490" spans="1:16" x14ac:dyDescent="0.25">
      <c r="A490" s="5" t="str">
        <f t="shared" si="81"/>
        <v/>
      </c>
      <c r="B490" s="116"/>
      <c r="C490" s="116"/>
      <c r="D490" s="116"/>
      <c r="E490" s="116"/>
      <c r="F490" s="116"/>
      <c r="G490" s="116"/>
      <c r="H490" s="116"/>
      <c r="I490" s="116"/>
      <c r="J490" s="116"/>
      <c r="K490" s="116"/>
      <c r="L490" s="117"/>
      <c r="M490" s="117"/>
      <c r="N490" s="116"/>
      <c r="O490" s="116"/>
      <c r="P490" s="116"/>
    </row>
    <row r="491" spans="1:16" x14ac:dyDescent="0.25">
      <c r="A491" s="5" t="str">
        <f t="shared" si="81"/>
        <v/>
      </c>
      <c r="B491" s="116"/>
      <c r="C491" s="116"/>
      <c r="D491" s="116"/>
      <c r="E491" s="116"/>
      <c r="F491" s="116"/>
      <c r="G491" s="116"/>
      <c r="H491" s="116"/>
      <c r="I491" s="116"/>
      <c r="J491" s="116"/>
      <c r="K491" s="116"/>
      <c r="L491" s="117"/>
      <c r="M491" s="117"/>
      <c r="N491" s="116"/>
      <c r="O491" s="116"/>
      <c r="P491" s="116"/>
    </row>
    <row r="492" spans="1:16" x14ac:dyDescent="0.25">
      <c r="A492" s="5" t="str">
        <f t="shared" si="81"/>
        <v/>
      </c>
      <c r="B492" s="116"/>
      <c r="C492" s="116"/>
      <c r="D492" s="116"/>
      <c r="E492" s="116"/>
      <c r="F492" s="116"/>
      <c r="G492" s="116"/>
      <c r="H492" s="116"/>
      <c r="I492" s="116"/>
      <c r="J492" s="116"/>
      <c r="K492" s="116"/>
      <c r="L492" s="117"/>
      <c r="M492" s="117"/>
      <c r="N492" s="116"/>
      <c r="O492" s="116"/>
      <c r="P492" s="116"/>
    </row>
    <row r="493" spans="1:16" x14ac:dyDescent="0.25">
      <c r="A493" s="5" t="str">
        <f t="shared" si="81"/>
        <v/>
      </c>
      <c r="B493" s="116"/>
      <c r="C493" s="116"/>
      <c r="D493" s="116"/>
      <c r="E493" s="116"/>
      <c r="F493" s="116"/>
      <c r="G493" s="116"/>
      <c r="H493" s="116"/>
      <c r="I493" s="116"/>
      <c r="J493" s="116"/>
      <c r="K493" s="116"/>
      <c r="L493" s="117"/>
      <c r="M493" s="117"/>
      <c r="N493" s="116"/>
      <c r="O493" s="116"/>
      <c r="P493" s="116"/>
    </row>
    <row r="494" spans="1:16" x14ac:dyDescent="0.25">
      <c r="A494" s="5" t="str">
        <f t="shared" si="81"/>
        <v/>
      </c>
      <c r="B494" s="116"/>
      <c r="C494" s="116"/>
      <c r="D494" s="116"/>
      <c r="E494" s="116"/>
      <c r="F494" s="116"/>
      <c r="G494" s="116"/>
      <c r="H494" s="116"/>
      <c r="I494" s="116"/>
      <c r="J494" s="116"/>
      <c r="K494" s="116"/>
      <c r="L494" s="117"/>
      <c r="M494" s="117"/>
      <c r="N494" s="116"/>
      <c r="O494" s="116"/>
      <c r="P494" s="116"/>
    </row>
    <row r="495" spans="1:16" x14ac:dyDescent="0.25">
      <c r="A495" s="5" t="str">
        <f t="shared" si="81"/>
        <v/>
      </c>
      <c r="B495" s="116"/>
      <c r="C495" s="116"/>
      <c r="D495" s="116"/>
      <c r="E495" s="116"/>
      <c r="F495" s="116"/>
      <c r="G495" s="116"/>
      <c r="H495" s="116"/>
      <c r="I495" s="116"/>
      <c r="J495" s="116"/>
      <c r="K495" s="116"/>
      <c r="L495" s="117"/>
      <c r="M495" s="117"/>
      <c r="N495" s="116"/>
      <c r="O495" s="116"/>
      <c r="P495" s="116"/>
    </row>
    <row r="496" spans="1:16" x14ac:dyDescent="0.25">
      <c r="A496" s="5" t="str">
        <f t="shared" si="81"/>
        <v/>
      </c>
      <c r="B496" s="116"/>
      <c r="C496" s="116"/>
      <c r="D496" s="116"/>
      <c r="E496" s="116"/>
      <c r="F496" s="116"/>
      <c r="G496" s="116"/>
      <c r="H496" s="116"/>
      <c r="I496" s="116"/>
      <c r="J496" s="116"/>
      <c r="K496" s="116"/>
      <c r="L496" s="117"/>
      <c r="M496" s="117"/>
      <c r="N496" s="116"/>
      <c r="O496" s="116"/>
      <c r="P496" s="116"/>
    </row>
    <row r="497" spans="1:16" x14ac:dyDescent="0.25">
      <c r="A497" s="5" t="str">
        <f t="shared" si="81"/>
        <v/>
      </c>
      <c r="B497" s="116"/>
      <c r="C497" s="116"/>
      <c r="D497" s="116"/>
      <c r="E497" s="116"/>
      <c r="F497" s="116"/>
      <c r="G497" s="116"/>
      <c r="H497" s="116"/>
      <c r="I497" s="116"/>
      <c r="J497" s="116"/>
      <c r="K497" s="116"/>
      <c r="L497" s="117"/>
      <c r="M497" s="117"/>
      <c r="N497" s="116"/>
      <c r="O497" s="116"/>
      <c r="P497" s="116"/>
    </row>
    <row r="498" spans="1:16" x14ac:dyDescent="0.25">
      <c r="A498" s="5" t="str">
        <f t="shared" si="81"/>
        <v/>
      </c>
      <c r="B498" s="116"/>
      <c r="C498" s="116"/>
      <c r="D498" s="116"/>
      <c r="E498" s="116"/>
      <c r="F498" s="116"/>
      <c r="G498" s="116"/>
      <c r="H498" s="116"/>
      <c r="I498" s="116"/>
      <c r="J498" s="116"/>
      <c r="K498" s="116"/>
      <c r="L498" s="117"/>
      <c r="M498" s="117"/>
      <c r="N498" s="116"/>
      <c r="O498" s="116"/>
      <c r="P498" s="116"/>
    </row>
    <row r="499" spans="1:16" x14ac:dyDescent="0.25">
      <c r="A499" s="5" t="str">
        <f t="shared" si="81"/>
        <v/>
      </c>
      <c r="B499" s="116"/>
      <c r="C499" s="116"/>
      <c r="D499" s="116"/>
      <c r="E499" s="116"/>
      <c r="F499" s="116"/>
      <c r="G499" s="116"/>
      <c r="H499" s="116"/>
      <c r="I499" s="116"/>
      <c r="J499" s="116"/>
      <c r="K499" s="116"/>
      <c r="L499" s="117"/>
      <c r="M499" s="117"/>
      <c r="N499" s="116"/>
      <c r="O499" s="116"/>
      <c r="P499" s="116"/>
    </row>
    <row r="500" spans="1:16" x14ac:dyDescent="0.25">
      <c r="A500" s="5" t="str">
        <f t="shared" si="81"/>
        <v/>
      </c>
      <c r="B500" s="116"/>
      <c r="C500" s="116"/>
      <c r="D500" s="116"/>
      <c r="E500" s="116"/>
      <c r="F500" s="116"/>
      <c r="G500" s="116"/>
      <c r="H500" s="116"/>
      <c r="I500" s="116"/>
      <c r="J500" s="116"/>
      <c r="K500" s="116"/>
      <c r="L500" s="117"/>
      <c r="M500" s="117"/>
      <c r="N500" s="116"/>
      <c r="O500" s="116"/>
      <c r="P500" s="116"/>
    </row>
    <row r="501" spans="1:16" x14ac:dyDescent="0.25">
      <c r="A501" s="5" t="str">
        <f t="shared" si="81"/>
        <v/>
      </c>
      <c r="B501" s="116"/>
      <c r="C501" s="116"/>
      <c r="D501" s="116"/>
      <c r="E501" s="116"/>
      <c r="F501" s="116"/>
      <c r="G501" s="116"/>
      <c r="H501" s="116"/>
      <c r="I501" s="116"/>
      <c r="J501" s="116"/>
      <c r="K501" s="116"/>
      <c r="L501" s="117"/>
      <c r="M501" s="117"/>
      <c r="N501" s="116"/>
      <c r="O501" s="116"/>
      <c r="P501" s="116"/>
    </row>
    <row r="502" spans="1:16" x14ac:dyDescent="0.25">
      <c r="A502" s="5" t="str">
        <f t="shared" si="81"/>
        <v/>
      </c>
      <c r="B502" s="116"/>
      <c r="C502" s="116"/>
      <c r="D502" s="116"/>
      <c r="E502" s="116"/>
      <c r="F502" s="116"/>
      <c r="G502" s="116"/>
      <c r="H502" s="116"/>
      <c r="I502" s="116"/>
      <c r="J502" s="116"/>
      <c r="K502" s="116"/>
      <c r="L502" s="117"/>
      <c r="M502" s="117"/>
      <c r="N502" s="116"/>
      <c r="O502" s="116"/>
      <c r="P502" s="116"/>
    </row>
    <row r="503" spans="1:16" x14ac:dyDescent="0.25">
      <c r="A503" s="5" t="str">
        <f t="shared" si="81"/>
        <v/>
      </c>
      <c r="B503" s="116"/>
      <c r="C503" s="116"/>
      <c r="D503" s="116"/>
      <c r="E503" s="116"/>
      <c r="F503" s="116"/>
      <c r="G503" s="116"/>
      <c r="H503" s="116"/>
      <c r="I503" s="116"/>
      <c r="J503" s="116"/>
      <c r="K503" s="116"/>
      <c r="L503" s="117"/>
      <c r="M503" s="117"/>
      <c r="N503" s="116"/>
      <c r="O503" s="116"/>
      <c r="P503" s="116"/>
    </row>
    <row r="504" spans="1:16" x14ac:dyDescent="0.25">
      <c r="A504" s="5" t="str">
        <f t="shared" si="81"/>
        <v/>
      </c>
      <c r="B504" s="116"/>
      <c r="C504" s="116"/>
      <c r="D504" s="116"/>
      <c r="E504" s="116"/>
      <c r="F504" s="116"/>
      <c r="G504" s="116"/>
      <c r="H504" s="116"/>
      <c r="I504" s="116"/>
      <c r="J504" s="116"/>
      <c r="K504" s="116"/>
      <c r="L504" s="117"/>
      <c r="M504" s="117"/>
      <c r="N504" s="116"/>
      <c r="O504" s="116"/>
      <c r="P504" s="116"/>
    </row>
    <row r="505" spans="1:16" x14ac:dyDescent="0.25">
      <c r="A505" s="5" t="str">
        <f t="shared" si="81"/>
        <v/>
      </c>
      <c r="B505" s="116"/>
      <c r="C505" s="116"/>
      <c r="D505" s="116"/>
      <c r="E505" s="116"/>
      <c r="F505" s="116"/>
      <c r="G505" s="116"/>
      <c r="H505" s="116"/>
      <c r="I505" s="116"/>
      <c r="J505" s="116"/>
      <c r="K505" s="116"/>
      <c r="L505" s="117"/>
      <c r="M505" s="117"/>
      <c r="N505" s="116"/>
      <c r="O505" s="116"/>
      <c r="P505" s="116"/>
    </row>
    <row r="506" spans="1:16" x14ac:dyDescent="0.25">
      <c r="A506" s="5" t="str">
        <f t="shared" si="81"/>
        <v/>
      </c>
      <c r="B506" s="116"/>
      <c r="C506" s="116"/>
      <c r="D506" s="116"/>
      <c r="E506" s="116"/>
      <c r="F506" s="116"/>
      <c r="G506" s="116"/>
      <c r="H506" s="116"/>
      <c r="I506" s="116"/>
      <c r="J506" s="116"/>
      <c r="K506" s="116"/>
      <c r="L506" s="117"/>
      <c r="M506" s="117"/>
      <c r="N506" s="116"/>
      <c r="O506" s="116"/>
      <c r="P506" s="116"/>
    </row>
    <row r="507" spans="1:16" x14ac:dyDescent="0.25">
      <c r="A507" s="5" t="str">
        <f t="shared" si="81"/>
        <v/>
      </c>
      <c r="B507" s="116"/>
      <c r="C507" s="116"/>
      <c r="D507" s="116"/>
      <c r="E507" s="116"/>
      <c r="F507" s="116"/>
      <c r="G507" s="116"/>
      <c r="H507" s="116"/>
      <c r="I507" s="116"/>
      <c r="J507" s="116"/>
      <c r="K507" s="116"/>
      <c r="L507" s="117"/>
      <c r="M507" s="117"/>
      <c r="N507" s="116"/>
      <c r="O507" s="116"/>
      <c r="P507" s="116"/>
    </row>
    <row r="508" spans="1:16" x14ac:dyDescent="0.25">
      <c r="A508" s="5" t="str">
        <f t="shared" si="81"/>
        <v/>
      </c>
      <c r="B508" s="116"/>
      <c r="C508" s="116"/>
      <c r="D508" s="116"/>
      <c r="E508" s="116"/>
      <c r="F508" s="116"/>
      <c r="G508" s="116"/>
      <c r="H508" s="116"/>
      <c r="I508" s="116"/>
      <c r="J508" s="116"/>
      <c r="K508" s="116"/>
      <c r="L508" s="117"/>
      <c r="M508" s="117"/>
      <c r="N508" s="116"/>
      <c r="O508" s="116"/>
      <c r="P508" s="116"/>
    </row>
    <row r="509" spans="1:16" x14ac:dyDescent="0.25">
      <c r="A509" s="5" t="str">
        <f t="shared" si="81"/>
        <v/>
      </c>
      <c r="B509" s="116"/>
      <c r="C509" s="116"/>
      <c r="D509" s="116"/>
      <c r="E509" s="116"/>
      <c r="F509" s="116"/>
      <c r="G509" s="116"/>
      <c r="H509" s="116"/>
      <c r="I509" s="116"/>
      <c r="J509" s="116"/>
      <c r="K509" s="116"/>
      <c r="L509" s="117"/>
      <c r="M509" s="117"/>
      <c r="N509" s="116"/>
      <c r="O509" s="116"/>
      <c r="P509" s="116"/>
    </row>
    <row r="510" spans="1:16" x14ac:dyDescent="0.25">
      <c r="A510" s="5" t="str">
        <f t="shared" si="81"/>
        <v/>
      </c>
      <c r="B510" s="116"/>
      <c r="C510" s="116"/>
      <c r="D510" s="116"/>
      <c r="E510" s="116"/>
      <c r="F510" s="116"/>
      <c r="G510" s="116"/>
      <c r="H510" s="116"/>
      <c r="I510" s="116"/>
      <c r="J510" s="116"/>
      <c r="K510" s="116"/>
      <c r="L510" s="117"/>
      <c r="M510" s="117"/>
      <c r="N510" s="116"/>
      <c r="O510" s="116"/>
      <c r="P510" s="116"/>
    </row>
    <row r="511" spans="1:16" x14ac:dyDescent="0.25">
      <c r="A511" s="5" t="str">
        <f t="shared" si="81"/>
        <v/>
      </c>
      <c r="B511" s="116"/>
      <c r="C511" s="116"/>
      <c r="D511" s="116"/>
      <c r="E511" s="116"/>
      <c r="F511" s="116"/>
      <c r="G511" s="116"/>
      <c r="H511" s="116"/>
      <c r="I511" s="116"/>
      <c r="J511" s="116"/>
      <c r="K511" s="116"/>
      <c r="L511" s="117"/>
      <c r="M511" s="117"/>
      <c r="N511" s="116"/>
      <c r="O511" s="116"/>
      <c r="P511" s="116"/>
    </row>
    <row r="512" spans="1:16" x14ac:dyDescent="0.25">
      <c r="A512" s="5" t="str">
        <f t="shared" si="81"/>
        <v/>
      </c>
      <c r="B512" s="116"/>
      <c r="C512" s="116"/>
      <c r="D512" s="116"/>
      <c r="E512" s="116"/>
      <c r="F512" s="116"/>
      <c r="G512" s="116"/>
      <c r="H512" s="116"/>
      <c r="I512" s="116"/>
      <c r="J512" s="116"/>
      <c r="K512" s="116"/>
      <c r="L512" s="117"/>
      <c r="M512" s="117"/>
      <c r="N512" s="116"/>
      <c r="O512" s="116"/>
      <c r="P512" s="116"/>
    </row>
    <row r="513" spans="1:16" x14ac:dyDescent="0.25">
      <c r="A513" s="5" t="str">
        <f t="shared" si="81"/>
        <v/>
      </c>
      <c r="B513" s="116"/>
      <c r="C513" s="116"/>
      <c r="D513" s="116"/>
      <c r="E513" s="116"/>
      <c r="F513" s="116"/>
      <c r="G513" s="116"/>
      <c r="H513" s="116"/>
      <c r="I513" s="116"/>
      <c r="J513" s="116"/>
      <c r="K513" s="116"/>
      <c r="L513" s="117"/>
      <c r="M513" s="117"/>
      <c r="N513" s="116"/>
      <c r="O513" s="116"/>
      <c r="P513" s="116"/>
    </row>
    <row r="514" spans="1:16" x14ac:dyDescent="0.25">
      <c r="A514" s="5" t="str">
        <f t="shared" si="81"/>
        <v/>
      </c>
      <c r="B514" s="116"/>
      <c r="C514" s="116"/>
      <c r="D514" s="116"/>
      <c r="E514" s="116"/>
      <c r="F514" s="116"/>
      <c r="G514" s="116"/>
      <c r="H514" s="116"/>
      <c r="I514" s="116"/>
      <c r="J514" s="116"/>
      <c r="K514" s="116"/>
      <c r="L514" s="117"/>
      <c r="M514" s="117"/>
      <c r="N514" s="116"/>
      <c r="O514" s="116"/>
      <c r="P514" s="116"/>
    </row>
    <row r="515" spans="1:16" x14ac:dyDescent="0.25">
      <c r="A515" s="5" t="str">
        <f t="shared" si="81"/>
        <v/>
      </c>
      <c r="B515" s="116"/>
      <c r="C515" s="116"/>
      <c r="D515" s="116"/>
      <c r="E515" s="116"/>
      <c r="F515" s="116"/>
      <c r="G515" s="116"/>
      <c r="H515" s="116"/>
      <c r="I515" s="116"/>
      <c r="J515" s="116"/>
      <c r="K515" s="116"/>
      <c r="L515" s="117"/>
      <c r="M515" s="117"/>
      <c r="N515" s="116"/>
      <c r="O515" s="116"/>
      <c r="P515" s="116"/>
    </row>
    <row r="516" spans="1:16" x14ac:dyDescent="0.25">
      <c r="A516" s="5" t="str">
        <f t="shared" si="81"/>
        <v/>
      </c>
      <c r="B516" s="116"/>
      <c r="C516" s="116"/>
      <c r="D516" s="116"/>
      <c r="E516" s="116"/>
      <c r="F516" s="116"/>
      <c r="G516" s="116"/>
      <c r="H516" s="116"/>
      <c r="I516" s="116"/>
      <c r="J516" s="116"/>
      <c r="K516" s="116"/>
      <c r="L516" s="117"/>
      <c r="M516" s="117"/>
      <c r="N516" s="116"/>
      <c r="O516" s="116"/>
      <c r="P516" s="116"/>
    </row>
    <row r="517" spans="1:16" x14ac:dyDescent="0.25">
      <c r="A517" s="5" t="str">
        <f t="shared" si="81"/>
        <v/>
      </c>
      <c r="B517" s="116"/>
      <c r="C517" s="116"/>
      <c r="D517" s="116"/>
      <c r="E517" s="116"/>
      <c r="F517" s="116"/>
      <c r="G517" s="116"/>
      <c r="H517" s="116"/>
      <c r="I517" s="116"/>
      <c r="J517" s="116"/>
      <c r="K517" s="116"/>
      <c r="L517" s="117"/>
      <c r="M517" s="117"/>
      <c r="N517" s="116"/>
      <c r="O517" s="116"/>
      <c r="P517" s="116"/>
    </row>
    <row r="518" spans="1:16" x14ac:dyDescent="0.25">
      <c r="A518" s="5" t="str">
        <f t="shared" si="81"/>
        <v/>
      </c>
      <c r="B518" s="116"/>
      <c r="C518" s="116"/>
      <c r="D518" s="116"/>
      <c r="E518" s="116"/>
      <c r="F518" s="116"/>
      <c r="G518" s="116"/>
      <c r="H518" s="116"/>
      <c r="I518" s="116"/>
      <c r="J518" s="116"/>
      <c r="K518" s="116"/>
      <c r="L518" s="117"/>
      <c r="M518" s="117"/>
      <c r="N518" s="116"/>
      <c r="O518" s="116"/>
      <c r="P518" s="116"/>
    </row>
    <row r="519" spans="1:16" x14ac:dyDescent="0.25">
      <c r="A519" s="5" t="str">
        <f t="shared" si="81"/>
        <v/>
      </c>
      <c r="B519" s="116"/>
      <c r="C519" s="116"/>
      <c r="D519" s="116"/>
      <c r="E519" s="116"/>
      <c r="F519" s="116"/>
      <c r="G519" s="116"/>
      <c r="H519" s="116"/>
      <c r="I519" s="116"/>
      <c r="J519" s="116"/>
      <c r="K519" s="116"/>
      <c r="L519" s="117"/>
      <c r="M519" s="117"/>
      <c r="N519" s="116"/>
      <c r="O519" s="116"/>
      <c r="P519" s="116"/>
    </row>
    <row r="520" spans="1:16" x14ac:dyDescent="0.25">
      <c r="A520" s="5" t="str">
        <f t="shared" si="81"/>
        <v/>
      </c>
      <c r="B520" s="116"/>
      <c r="C520" s="116"/>
      <c r="D520" s="116"/>
      <c r="E520" s="116"/>
      <c r="F520" s="116"/>
      <c r="G520" s="116"/>
      <c r="H520" s="116"/>
      <c r="I520" s="116"/>
      <c r="J520" s="116"/>
      <c r="K520" s="116"/>
      <c r="L520" s="117"/>
      <c r="M520" s="117"/>
      <c r="N520" s="116"/>
      <c r="O520" s="116"/>
      <c r="P520" s="116"/>
    </row>
    <row r="521" spans="1:16" x14ac:dyDescent="0.25">
      <c r="A521" s="5" t="str">
        <f t="shared" si="81"/>
        <v/>
      </c>
      <c r="B521" s="116"/>
      <c r="C521" s="116"/>
      <c r="D521" s="116"/>
      <c r="E521" s="116"/>
      <c r="F521" s="116"/>
      <c r="G521" s="116"/>
      <c r="H521" s="116"/>
      <c r="I521" s="116"/>
      <c r="J521" s="116"/>
      <c r="K521" s="116"/>
      <c r="L521" s="117"/>
      <c r="M521" s="117"/>
      <c r="N521" s="116"/>
      <c r="O521" s="116"/>
      <c r="P521" s="116"/>
    </row>
    <row r="522" spans="1:16" x14ac:dyDescent="0.25">
      <c r="A522" s="5" t="str">
        <f t="shared" si="81"/>
        <v/>
      </c>
      <c r="B522" s="116"/>
      <c r="C522" s="116"/>
      <c r="D522" s="116"/>
      <c r="E522" s="116"/>
      <c r="F522" s="116"/>
      <c r="G522" s="116"/>
      <c r="H522" s="116"/>
      <c r="I522" s="116"/>
      <c r="J522" s="116"/>
      <c r="K522" s="116"/>
      <c r="L522" s="117"/>
      <c r="M522" s="117"/>
      <c r="N522" s="116"/>
      <c r="O522" s="116"/>
      <c r="P522" s="116"/>
    </row>
    <row r="523" spans="1:16" x14ac:dyDescent="0.25">
      <c r="A523" s="5" t="str">
        <f t="shared" si="81"/>
        <v/>
      </c>
      <c r="B523" s="116"/>
      <c r="C523" s="116"/>
      <c r="D523" s="116"/>
      <c r="E523" s="116"/>
      <c r="F523" s="116"/>
      <c r="G523" s="116"/>
      <c r="H523" s="116"/>
      <c r="I523" s="116"/>
      <c r="J523" s="116"/>
      <c r="K523" s="116"/>
      <c r="L523" s="117"/>
      <c r="M523" s="117"/>
      <c r="N523" s="116"/>
      <c r="O523" s="116"/>
      <c r="P523" s="116"/>
    </row>
    <row r="524" spans="1:16" x14ac:dyDescent="0.25">
      <c r="A524" s="5" t="str">
        <f t="shared" si="81"/>
        <v/>
      </c>
      <c r="B524" s="116"/>
      <c r="C524" s="116"/>
      <c r="D524" s="116"/>
      <c r="E524" s="116"/>
      <c r="F524" s="116"/>
      <c r="G524" s="116"/>
      <c r="H524" s="116"/>
      <c r="I524" s="116"/>
      <c r="J524" s="116"/>
      <c r="K524" s="116"/>
      <c r="L524" s="117"/>
      <c r="M524" s="117"/>
      <c r="N524" s="116"/>
      <c r="O524" s="116"/>
      <c r="P524" s="116"/>
    </row>
    <row r="525" spans="1:16" x14ac:dyDescent="0.25">
      <c r="A525" s="5" t="str">
        <f t="shared" si="81"/>
        <v/>
      </c>
      <c r="B525" s="116"/>
      <c r="C525" s="116"/>
      <c r="D525" s="116"/>
      <c r="E525" s="116"/>
      <c r="F525" s="116"/>
      <c r="G525" s="116"/>
      <c r="H525" s="116"/>
      <c r="I525" s="116"/>
      <c r="J525" s="116"/>
      <c r="K525" s="116"/>
      <c r="L525" s="117"/>
      <c r="M525" s="117"/>
      <c r="N525" s="116"/>
      <c r="O525" s="116"/>
      <c r="P525" s="116"/>
    </row>
    <row r="526" spans="1:16" x14ac:dyDescent="0.25">
      <c r="A526" s="5" t="str">
        <f t="shared" si="81"/>
        <v/>
      </c>
      <c r="B526" s="116"/>
      <c r="C526" s="116"/>
      <c r="D526" s="116"/>
      <c r="E526" s="116"/>
      <c r="F526" s="116"/>
      <c r="G526" s="116"/>
      <c r="H526" s="116"/>
      <c r="I526" s="116"/>
      <c r="J526" s="116"/>
      <c r="K526" s="116"/>
      <c r="L526" s="117"/>
      <c r="M526" s="117"/>
      <c r="N526" s="116"/>
      <c r="O526" s="116"/>
      <c r="P526" s="116"/>
    </row>
    <row r="527" spans="1:16" x14ac:dyDescent="0.25">
      <c r="A527" s="5" t="str">
        <f t="shared" si="81"/>
        <v/>
      </c>
      <c r="B527" s="116"/>
      <c r="C527" s="116"/>
      <c r="D527" s="116"/>
      <c r="E527" s="116"/>
      <c r="F527" s="116"/>
      <c r="G527" s="116"/>
      <c r="H527" s="116"/>
      <c r="I527" s="116"/>
      <c r="J527" s="116"/>
      <c r="K527" s="116"/>
      <c r="L527" s="117"/>
      <c r="M527" s="117"/>
      <c r="N527" s="116"/>
      <c r="O527" s="116"/>
      <c r="P527" s="116"/>
    </row>
    <row r="528" spans="1:16" x14ac:dyDescent="0.25">
      <c r="A528" s="5" t="str">
        <f t="shared" si="81"/>
        <v/>
      </c>
      <c r="B528" s="116"/>
      <c r="C528" s="116"/>
      <c r="D528" s="116"/>
      <c r="E528" s="116"/>
      <c r="F528" s="116"/>
      <c r="G528" s="116"/>
      <c r="H528" s="116"/>
      <c r="I528" s="116"/>
      <c r="J528" s="116"/>
      <c r="K528" s="116"/>
      <c r="L528" s="117"/>
      <c r="M528" s="117"/>
      <c r="N528" s="116"/>
      <c r="O528" s="116"/>
      <c r="P528" s="116"/>
    </row>
    <row r="529" spans="1:16" x14ac:dyDescent="0.25">
      <c r="A529" s="5" t="str">
        <f t="shared" si="81"/>
        <v/>
      </c>
      <c r="B529" s="116"/>
      <c r="C529" s="116"/>
      <c r="D529" s="116"/>
      <c r="E529" s="116"/>
      <c r="F529" s="116"/>
      <c r="G529" s="116"/>
      <c r="H529" s="116"/>
      <c r="I529" s="116"/>
      <c r="J529" s="116"/>
      <c r="K529" s="116"/>
      <c r="L529" s="117"/>
      <c r="M529" s="117"/>
      <c r="N529" s="116"/>
      <c r="O529" s="116"/>
      <c r="P529" s="116"/>
    </row>
    <row r="530" spans="1:16" x14ac:dyDescent="0.25">
      <c r="A530" s="5" t="str">
        <f t="shared" si="81"/>
        <v/>
      </c>
      <c r="B530" s="116"/>
      <c r="C530" s="116"/>
      <c r="D530" s="116"/>
      <c r="E530" s="116"/>
      <c r="F530" s="116"/>
      <c r="G530" s="116"/>
      <c r="H530" s="116"/>
      <c r="I530" s="116"/>
      <c r="J530" s="116"/>
      <c r="K530" s="116"/>
      <c r="L530" s="117"/>
      <c r="M530" s="117"/>
      <c r="N530" s="116"/>
      <c r="O530" s="116"/>
      <c r="P530" s="116"/>
    </row>
    <row r="531" spans="1:16" x14ac:dyDescent="0.25">
      <c r="A531" s="5" t="str">
        <f t="shared" si="81"/>
        <v/>
      </c>
      <c r="B531" s="116"/>
      <c r="C531" s="116"/>
      <c r="D531" s="116"/>
      <c r="E531" s="116"/>
      <c r="F531" s="116"/>
      <c r="G531" s="116"/>
      <c r="H531" s="116"/>
      <c r="I531" s="116"/>
      <c r="J531" s="116"/>
      <c r="K531" s="116"/>
      <c r="L531" s="117"/>
      <c r="M531" s="117"/>
      <c r="N531" s="116"/>
      <c r="O531" s="116"/>
      <c r="P531" s="116"/>
    </row>
    <row r="532" spans="1:16" x14ac:dyDescent="0.25">
      <c r="A532" s="5" t="str">
        <f t="shared" si="81"/>
        <v/>
      </c>
      <c r="B532" s="116"/>
      <c r="C532" s="116"/>
      <c r="D532" s="116"/>
      <c r="E532" s="116"/>
      <c r="F532" s="116"/>
      <c r="G532" s="116"/>
      <c r="H532" s="116"/>
      <c r="I532" s="116"/>
      <c r="J532" s="116"/>
      <c r="K532" s="116"/>
      <c r="L532" s="117"/>
      <c r="M532" s="117"/>
      <c r="N532" s="116"/>
      <c r="O532" s="116"/>
      <c r="P532" s="116"/>
    </row>
    <row r="533" spans="1:16" x14ac:dyDescent="0.25">
      <c r="A533" s="5" t="str">
        <f t="shared" si="81"/>
        <v/>
      </c>
      <c r="B533" s="116"/>
      <c r="C533" s="116"/>
      <c r="D533" s="116"/>
      <c r="E533" s="116"/>
      <c r="F533" s="116"/>
      <c r="G533" s="116"/>
      <c r="H533" s="116"/>
      <c r="I533" s="116"/>
      <c r="J533" s="116"/>
      <c r="K533" s="116"/>
      <c r="L533" s="117"/>
      <c r="M533" s="117"/>
      <c r="N533" s="116"/>
      <c r="O533" s="116"/>
      <c r="P533" s="116"/>
    </row>
    <row r="534" spans="1:16" x14ac:dyDescent="0.25">
      <c r="A534" s="5" t="str">
        <f t="shared" si="81"/>
        <v/>
      </c>
      <c r="B534" s="116"/>
      <c r="C534" s="116"/>
      <c r="D534" s="116"/>
      <c r="E534" s="116"/>
      <c r="F534" s="116"/>
      <c r="G534" s="116"/>
      <c r="H534" s="116"/>
      <c r="I534" s="116"/>
      <c r="J534" s="116"/>
      <c r="K534" s="116"/>
      <c r="L534" s="117"/>
      <c r="M534" s="117"/>
      <c r="N534" s="116"/>
      <c r="O534" s="116"/>
      <c r="P534" s="116"/>
    </row>
    <row r="535" spans="1:16" x14ac:dyDescent="0.25">
      <c r="A535" s="5" t="str">
        <f t="shared" si="81"/>
        <v/>
      </c>
      <c r="B535" s="116"/>
      <c r="C535" s="116"/>
      <c r="D535" s="116"/>
      <c r="E535" s="116"/>
      <c r="F535" s="116"/>
      <c r="G535" s="116"/>
      <c r="H535" s="116"/>
      <c r="I535" s="116"/>
      <c r="J535" s="116"/>
      <c r="K535" s="116"/>
      <c r="L535" s="117"/>
      <c r="M535" s="117"/>
      <c r="N535" s="116"/>
      <c r="O535" s="116"/>
      <c r="P535" s="116"/>
    </row>
    <row r="536" spans="1:16" x14ac:dyDescent="0.25">
      <c r="A536" s="5" t="str">
        <f t="shared" si="81"/>
        <v/>
      </c>
      <c r="B536" s="116"/>
      <c r="C536" s="116"/>
      <c r="D536" s="116"/>
      <c r="E536" s="116"/>
      <c r="F536" s="116"/>
      <c r="G536" s="116"/>
      <c r="H536" s="116"/>
      <c r="I536" s="116"/>
      <c r="J536" s="116"/>
      <c r="K536" s="116"/>
      <c r="L536" s="117"/>
      <c r="M536" s="117"/>
      <c r="N536" s="116"/>
      <c r="O536" s="116"/>
      <c r="P536" s="116"/>
    </row>
    <row r="537" spans="1:16" x14ac:dyDescent="0.25">
      <c r="A537" s="5" t="str">
        <f t="shared" si="81"/>
        <v/>
      </c>
      <c r="B537" s="116"/>
      <c r="C537" s="116"/>
      <c r="D537" s="116"/>
      <c r="E537" s="116"/>
      <c r="F537" s="116"/>
      <c r="G537" s="116"/>
      <c r="H537" s="116"/>
      <c r="I537" s="116"/>
      <c r="J537" s="116"/>
      <c r="K537" s="116"/>
      <c r="L537" s="117"/>
      <c r="M537" s="117"/>
      <c r="N537" s="116"/>
      <c r="O537" s="116"/>
      <c r="P537" s="116"/>
    </row>
    <row r="538" spans="1:16" x14ac:dyDescent="0.25">
      <c r="A538" s="5" t="str">
        <f t="shared" ref="A538:A601" si="82">CONCATENATE(D538,B538)</f>
        <v/>
      </c>
      <c r="B538" s="116"/>
      <c r="C538" s="116"/>
      <c r="D538" s="116"/>
      <c r="E538" s="116"/>
      <c r="F538" s="116"/>
      <c r="G538" s="116"/>
      <c r="H538" s="116"/>
      <c r="I538" s="116"/>
      <c r="J538" s="116"/>
      <c r="K538" s="116"/>
      <c r="L538" s="117"/>
      <c r="M538" s="117"/>
      <c r="N538" s="116"/>
      <c r="O538" s="116"/>
      <c r="P538" s="116"/>
    </row>
    <row r="539" spans="1:16" x14ac:dyDescent="0.25">
      <c r="A539" s="5" t="str">
        <f t="shared" si="82"/>
        <v/>
      </c>
      <c r="B539" s="116"/>
      <c r="C539" s="116"/>
      <c r="D539" s="116"/>
      <c r="E539" s="116"/>
      <c r="F539" s="116"/>
      <c r="G539" s="116"/>
      <c r="H539" s="116"/>
      <c r="I539" s="116"/>
      <c r="J539" s="116"/>
      <c r="K539" s="116"/>
      <c r="L539" s="117"/>
      <c r="M539" s="117"/>
      <c r="N539" s="116"/>
      <c r="O539" s="116"/>
      <c r="P539" s="116"/>
    </row>
    <row r="540" spans="1:16" x14ac:dyDescent="0.25">
      <c r="A540" s="5" t="str">
        <f t="shared" si="82"/>
        <v/>
      </c>
      <c r="B540" s="116"/>
      <c r="C540" s="116"/>
      <c r="D540" s="116"/>
      <c r="E540" s="116"/>
      <c r="F540" s="116"/>
      <c r="G540" s="116"/>
      <c r="H540" s="116"/>
      <c r="I540" s="116"/>
      <c r="J540" s="116"/>
      <c r="K540" s="116"/>
      <c r="L540" s="117"/>
      <c r="M540" s="117"/>
      <c r="N540" s="116"/>
      <c r="O540" s="116"/>
      <c r="P540" s="116"/>
    </row>
    <row r="541" spans="1:16" x14ac:dyDescent="0.25">
      <c r="A541" s="5" t="str">
        <f t="shared" si="82"/>
        <v/>
      </c>
      <c r="B541" s="116"/>
      <c r="C541" s="116"/>
      <c r="D541" s="116"/>
      <c r="E541" s="116"/>
      <c r="F541" s="116"/>
      <c r="G541" s="116"/>
      <c r="H541" s="116"/>
      <c r="I541" s="116"/>
      <c r="J541" s="116"/>
      <c r="K541" s="116"/>
      <c r="L541" s="117"/>
      <c r="M541" s="117"/>
      <c r="N541" s="116"/>
      <c r="O541" s="116"/>
      <c r="P541" s="116"/>
    </row>
    <row r="542" spans="1:16" x14ac:dyDescent="0.25">
      <c r="A542" s="5" t="str">
        <f t="shared" si="82"/>
        <v/>
      </c>
      <c r="B542" s="116"/>
      <c r="C542" s="116"/>
      <c r="D542" s="116"/>
      <c r="E542" s="116"/>
      <c r="F542" s="116"/>
      <c r="G542" s="116"/>
      <c r="H542" s="116"/>
      <c r="I542" s="116"/>
      <c r="J542" s="116"/>
      <c r="K542" s="116"/>
      <c r="L542" s="117"/>
      <c r="M542" s="117"/>
      <c r="N542" s="116"/>
      <c r="O542" s="116"/>
      <c r="P542" s="116"/>
    </row>
    <row r="543" spans="1:16" x14ac:dyDescent="0.25">
      <c r="A543" s="5" t="str">
        <f t="shared" si="82"/>
        <v/>
      </c>
      <c r="B543" s="116"/>
      <c r="C543" s="116"/>
      <c r="D543" s="116"/>
      <c r="E543" s="116"/>
      <c r="F543" s="116"/>
      <c r="G543" s="116"/>
      <c r="H543" s="116"/>
      <c r="I543" s="116"/>
      <c r="J543" s="116"/>
      <c r="K543" s="116"/>
      <c r="L543" s="117"/>
      <c r="M543" s="117"/>
      <c r="N543" s="116"/>
      <c r="O543" s="116"/>
      <c r="P543" s="116"/>
    </row>
    <row r="544" spans="1:16" x14ac:dyDescent="0.25">
      <c r="A544" s="5" t="str">
        <f t="shared" si="82"/>
        <v/>
      </c>
      <c r="B544" s="116"/>
      <c r="C544" s="116"/>
      <c r="D544" s="116"/>
      <c r="E544" s="116"/>
      <c r="F544" s="116"/>
      <c r="G544" s="116"/>
      <c r="H544" s="116"/>
      <c r="I544" s="116"/>
      <c r="J544" s="116"/>
      <c r="K544" s="116"/>
      <c r="L544" s="117"/>
      <c r="M544" s="117"/>
      <c r="N544" s="116"/>
      <c r="O544" s="116"/>
      <c r="P544" s="116"/>
    </row>
    <row r="545" spans="1:16" x14ac:dyDescent="0.25">
      <c r="A545" s="5" t="str">
        <f t="shared" si="82"/>
        <v/>
      </c>
      <c r="B545" s="116"/>
      <c r="C545" s="116"/>
      <c r="D545" s="116"/>
      <c r="E545" s="116"/>
      <c r="F545" s="116"/>
      <c r="G545" s="116"/>
      <c r="H545" s="116"/>
      <c r="I545" s="116"/>
      <c r="J545" s="116"/>
      <c r="K545" s="116"/>
      <c r="L545" s="117"/>
      <c r="M545" s="117"/>
      <c r="N545" s="116"/>
      <c r="O545" s="116"/>
      <c r="P545" s="116"/>
    </row>
    <row r="546" spans="1:16" x14ac:dyDescent="0.25">
      <c r="A546" s="5" t="str">
        <f t="shared" si="82"/>
        <v/>
      </c>
      <c r="B546" s="116"/>
      <c r="C546" s="116"/>
      <c r="D546" s="116"/>
      <c r="E546" s="116"/>
      <c r="F546" s="116"/>
      <c r="G546" s="116"/>
      <c r="H546" s="116"/>
      <c r="I546" s="116"/>
      <c r="J546" s="116"/>
      <c r="K546" s="116"/>
      <c r="L546" s="117"/>
      <c r="M546" s="117"/>
      <c r="N546" s="116"/>
      <c r="O546" s="116"/>
      <c r="P546" s="116"/>
    </row>
    <row r="547" spans="1:16" x14ac:dyDescent="0.25">
      <c r="A547" s="5" t="str">
        <f t="shared" si="82"/>
        <v/>
      </c>
      <c r="B547" s="116"/>
      <c r="C547" s="116"/>
      <c r="D547" s="116"/>
      <c r="E547" s="116"/>
      <c r="F547" s="116"/>
      <c r="G547" s="116"/>
      <c r="H547" s="116"/>
      <c r="I547" s="116"/>
      <c r="J547" s="116"/>
      <c r="K547" s="116"/>
      <c r="L547" s="117"/>
      <c r="M547" s="117"/>
      <c r="N547" s="116"/>
      <c r="O547" s="116"/>
      <c r="P547" s="116"/>
    </row>
    <row r="548" spans="1:16" x14ac:dyDescent="0.25">
      <c r="A548" s="5" t="str">
        <f t="shared" si="82"/>
        <v/>
      </c>
      <c r="B548" s="116"/>
      <c r="C548" s="116"/>
      <c r="D548" s="116"/>
      <c r="E548" s="116"/>
      <c r="F548" s="116"/>
      <c r="G548" s="116"/>
      <c r="H548" s="116"/>
      <c r="I548" s="116"/>
      <c r="J548" s="116"/>
      <c r="K548" s="116"/>
      <c r="L548" s="117"/>
      <c r="M548" s="117"/>
      <c r="N548" s="116"/>
      <c r="O548" s="116"/>
      <c r="P548" s="116"/>
    </row>
    <row r="549" spans="1:16" x14ac:dyDescent="0.25">
      <c r="A549" s="5" t="str">
        <f t="shared" si="82"/>
        <v/>
      </c>
      <c r="B549" s="116"/>
      <c r="C549" s="116"/>
      <c r="D549" s="116"/>
      <c r="E549" s="116"/>
      <c r="F549" s="116"/>
      <c r="G549" s="116"/>
      <c r="H549" s="116"/>
      <c r="I549" s="116"/>
      <c r="J549" s="116"/>
      <c r="K549" s="116"/>
      <c r="L549" s="117"/>
      <c r="M549" s="117"/>
      <c r="N549" s="116"/>
      <c r="O549" s="116"/>
      <c r="P549" s="116"/>
    </row>
    <row r="550" spans="1:16" x14ac:dyDescent="0.25">
      <c r="A550" s="5" t="str">
        <f t="shared" si="82"/>
        <v/>
      </c>
      <c r="B550" s="116"/>
      <c r="C550" s="116"/>
      <c r="D550" s="116"/>
      <c r="E550" s="116"/>
      <c r="F550" s="116"/>
      <c r="G550" s="116"/>
      <c r="H550" s="116"/>
      <c r="I550" s="116"/>
      <c r="J550" s="116"/>
      <c r="K550" s="116"/>
      <c r="L550" s="117"/>
      <c r="M550" s="117"/>
      <c r="N550" s="116"/>
      <c r="O550" s="116"/>
      <c r="P550" s="116"/>
    </row>
    <row r="551" spans="1:16" x14ac:dyDescent="0.25">
      <c r="A551" s="5" t="str">
        <f t="shared" si="82"/>
        <v/>
      </c>
      <c r="B551" s="116"/>
      <c r="C551" s="116"/>
      <c r="D551" s="116"/>
      <c r="E551" s="116"/>
      <c r="F551" s="116"/>
      <c r="G551" s="116"/>
      <c r="H551" s="116"/>
      <c r="I551" s="116"/>
      <c r="J551" s="116"/>
      <c r="K551" s="116"/>
      <c r="L551" s="117"/>
      <c r="M551" s="117"/>
      <c r="N551" s="116"/>
      <c r="O551" s="116"/>
      <c r="P551" s="116"/>
    </row>
    <row r="552" spans="1:16" x14ac:dyDescent="0.25">
      <c r="A552" s="5" t="str">
        <f t="shared" si="82"/>
        <v/>
      </c>
      <c r="B552" s="116"/>
      <c r="C552" s="116"/>
      <c r="D552" s="116"/>
      <c r="E552" s="116"/>
      <c r="F552" s="116"/>
      <c r="G552" s="116"/>
      <c r="H552" s="116"/>
      <c r="I552" s="116"/>
      <c r="J552" s="116"/>
      <c r="K552" s="116"/>
      <c r="L552" s="117"/>
      <c r="M552" s="117"/>
      <c r="N552" s="116"/>
      <c r="O552" s="116"/>
      <c r="P552" s="116"/>
    </row>
    <row r="553" spans="1:16" x14ac:dyDescent="0.25">
      <c r="A553" s="5" t="str">
        <f t="shared" si="82"/>
        <v/>
      </c>
      <c r="B553" s="116"/>
      <c r="C553" s="116"/>
      <c r="D553" s="116"/>
      <c r="E553" s="116"/>
      <c r="F553" s="116"/>
      <c r="G553" s="116"/>
      <c r="H553" s="116"/>
      <c r="I553" s="116"/>
      <c r="J553" s="116"/>
      <c r="K553" s="116"/>
      <c r="L553" s="117"/>
      <c r="M553" s="117"/>
      <c r="N553" s="116"/>
      <c r="O553" s="116"/>
      <c r="P553" s="116"/>
    </row>
    <row r="554" spans="1:16" x14ac:dyDescent="0.25">
      <c r="A554" s="5" t="str">
        <f t="shared" si="82"/>
        <v/>
      </c>
      <c r="B554" s="116"/>
      <c r="C554" s="116"/>
      <c r="D554" s="116"/>
      <c r="E554" s="116"/>
      <c r="F554" s="116"/>
      <c r="G554" s="116"/>
      <c r="H554" s="116"/>
      <c r="I554" s="116"/>
      <c r="J554" s="116"/>
      <c r="K554" s="116"/>
      <c r="L554" s="117"/>
      <c r="M554" s="117"/>
      <c r="N554" s="116"/>
      <c r="O554" s="116"/>
      <c r="P554" s="116"/>
    </row>
    <row r="555" spans="1:16" x14ac:dyDescent="0.25">
      <c r="A555" s="5" t="str">
        <f t="shared" si="82"/>
        <v/>
      </c>
      <c r="B555" s="116"/>
      <c r="C555" s="116"/>
      <c r="D555" s="116"/>
      <c r="E555" s="116"/>
      <c r="F555" s="116"/>
      <c r="G555" s="116"/>
      <c r="H555" s="116"/>
      <c r="I555" s="116"/>
      <c r="J555" s="116"/>
      <c r="K555" s="116"/>
      <c r="L555" s="117"/>
      <c r="M555" s="117"/>
      <c r="N555" s="116"/>
      <c r="O555" s="116"/>
      <c r="P555" s="116"/>
    </row>
    <row r="556" spans="1:16" x14ac:dyDescent="0.25">
      <c r="A556" s="5" t="str">
        <f t="shared" si="82"/>
        <v/>
      </c>
      <c r="B556" s="116"/>
      <c r="C556" s="116"/>
      <c r="D556" s="116"/>
      <c r="E556" s="116"/>
      <c r="F556" s="116"/>
      <c r="G556" s="116"/>
      <c r="H556" s="116"/>
      <c r="I556" s="116"/>
      <c r="J556" s="116"/>
      <c r="K556" s="116"/>
      <c r="L556" s="117"/>
      <c r="M556" s="117"/>
      <c r="N556" s="116"/>
      <c r="O556" s="116"/>
      <c r="P556" s="116"/>
    </row>
    <row r="557" spans="1:16" x14ac:dyDescent="0.25">
      <c r="A557" s="5" t="str">
        <f t="shared" si="82"/>
        <v/>
      </c>
      <c r="B557" s="116"/>
      <c r="C557" s="116"/>
      <c r="D557" s="116"/>
      <c r="E557" s="116"/>
      <c r="F557" s="116"/>
      <c r="G557" s="116"/>
      <c r="H557" s="116"/>
      <c r="I557" s="116"/>
      <c r="J557" s="116"/>
      <c r="K557" s="116"/>
      <c r="L557" s="117"/>
      <c r="M557" s="117"/>
      <c r="N557" s="116"/>
      <c r="O557" s="116"/>
      <c r="P557" s="116"/>
    </row>
    <row r="558" spans="1:16" x14ac:dyDescent="0.25">
      <c r="A558" s="5" t="str">
        <f t="shared" si="82"/>
        <v/>
      </c>
      <c r="B558" s="116"/>
      <c r="C558" s="116"/>
      <c r="D558" s="116"/>
      <c r="E558" s="116"/>
      <c r="F558" s="116"/>
      <c r="G558" s="116"/>
      <c r="H558" s="116"/>
      <c r="I558" s="116"/>
      <c r="J558" s="116"/>
      <c r="K558" s="116"/>
      <c r="L558" s="117"/>
      <c r="M558" s="117"/>
      <c r="N558" s="116"/>
      <c r="O558" s="116"/>
      <c r="P558" s="116"/>
    </row>
    <row r="559" spans="1:16" x14ac:dyDescent="0.25">
      <c r="A559" s="5" t="str">
        <f t="shared" si="82"/>
        <v/>
      </c>
      <c r="B559" s="116"/>
      <c r="C559" s="116"/>
      <c r="D559" s="116"/>
      <c r="E559" s="116"/>
      <c r="F559" s="116"/>
      <c r="G559" s="116"/>
      <c r="H559" s="116"/>
      <c r="I559" s="116"/>
      <c r="J559" s="116"/>
      <c r="K559" s="116"/>
      <c r="L559" s="117"/>
      <c r="M559" s="117"/>
      <c r="N559" s="116"/>
      <c r="O559" s="116"/>
      <c r="P559" s="116"/>
    </row>
    <row r="560" spans="1:16" x14ac:dyDescent="0.25">
      <c r="A560" s="5" t="str">
        <f t="shared" si="82"/>
        <v/>
      </c>
      <c r="B560" s="116"/>
      <c r="C560" s="116"/>
      <c r="D560" s="116"/>
      <c r="E560" s="116"/>
      <c r="F560" s="116"/>
      <c r="G560" s="116"/>
      <c r="H560" s="116"/>
      <c r="I560" s="116"/>
      <c r="J560" s="116"/>
      <c r="K560" s="116"/>
      <c r="L560" s="117"/>
      <c r="M560" s="117"/>
      <c r="N560" s="116"/>
      <c r="O560" s="116"/>
      <c r="P560" s="116"/>
    </row>
    <row r="561" spans="1:16" x14ac:dyDescent="0.25">
      <c r="A561" s="5" t="str">
        <f t="shared" si="82"/>
        <v/>
      </c>
      <c r="B561" s="116"/>
      <c r="C561" s="116"/>
      <c r="D561" s="116"/>
      <c r="E561" s="116"/>
      <c r="F561" s="116"/>
      <c r="G561" s="116"/>
      <c r="H561" s="116"/>
      <c r="I561" s="116"/>
      <c r="J561" s="116"/>
      <c r="K561" s="116"/>
      <c r="L561" s="117"/>
      <c r="M561" s="117"/>
      <c r="N561" s="116"/>
      <c r="O561" s="116"/>
      <c r="P561" s="116"/>
    </row>
    <row r="562" spans="1:16" x14ac:dyDescent="0.25">
      <c r="A562" s="5" t="str">
        <f t="shared" si="82"/>
        <v/>
      </c>
      <c r="B562" s="116"/>
      <c r="C562" s="116"/>
      <c r="D562" s="116"/>
      <c r="E562" s="116"/>
      <c r="F562" s="116"/>
      <c r="G562" s="116"/>
      <c r="H562" s="116"/>
      <c r="I562" s="116"/>
      <c r="J562" s="116"/>
      <c r="K562" s="116"/>
      <c r="L562" s="117"/>
      <c r="M562" s="117"/>
      <c r="N562" s="116"/>
      <c r="O562" s="116"/>
      <c r="P562" s="116"/>
    </row>
    <row r="563" spans="1:16" x14ac:dyDescent="0.25">
      <c r="A563" s="5" t="str">
        <f t="shared" si="82"/>
        <v/>
      </c>
      <c r="B563" s="116"/>
      <c r="C563" s="116"/>
      <c r="D563" s="116"/>
      <c r="E563" s="116"/>
      <c r="F563" s="116"/>
      <c r="G563" s="116"/>
      <c r="H563" s="116"/>
      <c r="I563" s="116"/>
      <c r="J563" s="116"/>
      <c r="K563" s="116"/>
      <c r="L563" s="117"/>
      <c r="M563" s="117"/>
      <c r="N563" s="116"/>
      <c r="O563" s="116"/>
      <c r="P563" s="116"/>
    </row>
    <row r="564" spans="1:16" x14ac:dyDescent="0.25">
      <c r="A564" s="5" t="str">
        <f t="shared" si="82"/>
        <v/>
      </c>
      <c r="B564" s="116"/>
      <c r="C564" s="116"/>
      <c r="D564" s="116"/>
      <c r="E564" s="116"/>
      <c r="F564" s="116"/>
      <c r="G564" s="116"/>
      <c r="H564" s="116"/>
      <c r="I564" s="116"/>
      <c r="J564" s="116"/>
      <c r="K564" s="116"/>
      <c r="L564" s="117"/>
      <c r="M564" s="117"/>
      <c r="N564" s="116"/>
      <c r="O564" s="116"/>
      <c r="P564" s="116"/>
    </row>
    <row r="565" spans="1:16" x14ac:dyDescent="0.25">
      <c r="A565" s="5" t="str">
        <f t="shared" si="82"/>
        <v/>
      </c>
      <c r="B565" s="116"/>
      <c r="C565" s="116"/>
      <c r="D565" s="116"/>
      <c r="E565" s="116"/>
      <c r="F565" s="116"/>
      <c r="G565" s="116"/>
      <c r="H565" s="116"/>
      <c r="I565" s="116"/>
      <c r="J565" s="116"/>
      <c r="K565" s="116"/>
      <c r="L565" s="117"/>
      <c r="M565" s="117"/>
      <c r="N565" s="116"/>
      <c r="O565" s="116"/>
      <c r="P565" s="116"/>
    </row>
    <row r="566" spans="1:16" x14ac:dyDescent="0.25">
      <c r="A566" s="5" t="str">
        <f t="shared" si="82"/>
        <v/>
      </c>
      <c r="B566" s="116"/>
      <c r="C566" s="116"/>
      <c r="D566" s="116"/>
      <c r="E566" s="116"/>
      <c r="F566" s="116"/>
      <c r="G566" s="116"/>
      <c r="H566" s="116"/>
      <c r="I566" s="116"/>
      <c r="J566" s="116"/>
      <c r="K566" s="116"/>
      <c r="L566" s="117"/>
      <c r="M566" s="117"/>
      <c r="N566" s="116"/>
      <c r="O566" s="116"/>
      <c r="P566" s="116"/>
    </row>
    <row r="567" spans="1:16" x14ac:dyDescent="0.25">
      <c r="A567" s="5" t="str">
        <f t="shared" si="82"/>
        <v/>
      </c>
      <c r="B567" s="116"/>
      <c r="C567" s="116"/>
      <c r="D567" s="116"/>
      <c r="E567" s="116"/>
      <c r="F567" s="116"/>
      <c r="G567" s="116"/>
      <c r="H567" s="116"/>
      <c r="I567" s="116"/>
      <c r="J567" s="116"/>
      <c r="K567" s="116"/>
      <c r="L567" s="117"/>
      <c r="M567" s="117"/>
      <c r="N567" s="116"/>
      <c r="O567" s="116"/>
      <c r="P567" s="116"/>
    </row>
    <row r="568" spans="1:16" x14ac:dyDescent="0.25">
      <c r="A568" s="5" t="str">
        <f t="shared" si="82"/>
        <v/>
      </c>
      <c r="B568" s="116"/>
      <c r="C568" s="116"/>
      <c r="D568" s="116"/>
      <c r="E568" s="116"/>
      <c r="F568" s="116"/>
      <c r="G568" s="116"/>
      <c r="H568" s="116"/>
      <c r="I568" s="116"/>
      <c r="J568" s="116"/>
      <c r="K568" s="116"/>
      <c r="L568" s="117"/>
      <c r="M568" s="117"/>
      <c r="N568" s="116"/>
      <c r="O568" s="116"/>
      <c r="P568" s="116"/>
    </row>
    <row r="569" spans="1:16" x14ac:dyDescent="0.25">
      <c r="A569" s="5" t="str">
        <f t="shared" si="82"/>
        <v/>
      </c>
      <c r="B569" s="116"/>
      <c r="C569" s="116"/>
      <c r="D569" s="116"/>
      <c r="E569" s="116"/>
      <c r="F569" s="116"/>
      <c r="G569" s="116"/>
      <c r="H569" s="116"/>
      <c r="I569" s="116"/>
      <c r="J569" s="116"/>
      <c r="K569" s="116"/>
      <c r="L569" s="117"/>
      <c r="M569" s="117"/>
      <c r="N569" s="116"/>
      <c r="O569" s="116"/>
      <c r="P569" s="116"/>
    </row>
    <row r="570" spans="1:16" x14ac:dyDescent="0.25">
      <c r="A570" s="5" t="str">
        <f t="shared" si="82"/>
        <v/>
      </c>
      <c r="B570" s="116"/>
      <c r="C570" s="116"/>
      <c r="D570" s="116"/>
      <c r="E570" s="116"/>
      <c r="F570" s="116"/>
      <c r="G570" s="116"/>
      <c r="H570" s="116"/>
      <c r="I570" s="116"/>
      <c r="J570" s="116"/>
      <c r="K570" s="116"/>
      <c r="L570" s="117"/>
      <c r="M570" s="117"/>
      <c r="N570" s="116"/>
      <c r="O570" s="116"/>
      <c r="P570" s="116"/>
    </row>
    <row r="571" spans="1:16" x14ac:dyDescent="0.25">
      <c r="A571" s="5" t="str">
        <f t="shared" si="82"/>
        <v/>
      </c>
      <c r="B571" s="116"/>
      <c r="C571" s="116"/>
      <c r="D571" s="116"/>
      <c r="E571" s="116"/>
      <c r="F571" s="116"/>
      <c r="G571" s="116"/>
      <c r="H571" s="116"/>
      <c r="I571" s="116"/>
      <c r="J571" s="116"/>
      <c r="K571" s="116"/>
      <c r="L571" s="117"/>
      <c r="M571" s="117"/>
      <c r="N571" s="116"/>
      <c r="O571" s="116"/>
      <c r="P571" s="116"/>
    </row>
    <row r="572" spans="1:16" x14ac:dyDescent="0.25">
      <c r="A572" s="5" t="str">
        <f t="shared" si="82"/>
        <v/>
      </c>
      <c r="B572" s="116"/>
      <c r="C572" s="116"/>
      <c r="D572" s="116"/>
      <c r="E572" s="116"/>
      <c r="F572" s="116"/>
      <c r="G572" s="116"/>
      <c r="H572" s="116"/>
      <c r="I572" s="116"/>
      <c r="J572" s="116"/>
      <c r="K572" s="116"/>
      <c r="L572" s="117"/>
      <c r="M572" s="117"/>
      <c r="N572" s="116"/>
      <c r="O572" s="116"/>
      <c r="P572" s="116"/>
    </row>
    <row r="573" spans="1:16" x14ac:dyDescent="0.25">
      <c r="A573" s="5" t="str">
        <f t="shared" si="82"/>
        <v/>
      </c>
      <c r="B573" s="116"/>
      <c r="C573" s="116"/>
      <c r="D573" s="116"/>
      <c r="E573" s="116"/>
      <c r="F573" s="116"/>
      <c r="G573" s="116"/>
      <c r="H573" s="116"/>
      <c r="I573" s="116"/>
      <c r="J573" s="116"/>
      <c r="K573" s="116"/>
      <c r="L573" s="117"/>
      <c r="M573" s="117"/>
      <c r="N573" s="116"/>
      <c r="O573" s="116"/>
      <c r="P573" s="116"/>
    </row>
    <row r="574" spans="1:16" x14ac:dyDescent="0.25">
      <c r="A574" s="5" t="str">
        <f t="shared" si="82"/>
        <v/>
      </c>
      <c r="B574" s="116"/>
      <c r="C574" s="116"/>
      <c r="D574" s="116"/>
      <c r="E574" s="116"/>
      <c r="F574" s="116"/>
      <c r="G574" s="116"/>
      <c r="H574" s="116"/>
      <c r="I574" s="116"/>
      <c r="J574" s="116"/>
      <c r="K574" s="116"/>
      <c r="L574" s="117"/>
      <c r="M574" s="117"/>
      <c r="N574" s="116"/>
      <c r="O574" s="116"/>
      <c r="P574" s="116"/>
    </row>
    <row r="575" spans="1:16" x14ac:dyDescent="0.25">
      <c r="A575" s="5" t="str">
        <f t="shared" si="82"/>
        <v/>
      </c>
      <c r="B575" s="116"/>
      <c r="C575" s="116"/>
      <c r="D575" s="116"/>
      <c r="E575" s="116"/>
      <c r="F575" s="116"/>
      <c r="G575" s="116"/>
      <c r="H575" s="116"/>
      <c r="I575" s="116"/>
      <c r="J575" s="116"/>
      <c r="K575" s="116"/>
      <c r="L575" s="117"/>
      <c r="M575" s="117"/>
      <c r="N575" s="116"/>
      <c r="O575" s="116"/>
      <c r="P575" s="116"/>
    </row>
    <row r="576" spans="1:16" x14ac:dyDescent="0.25">
      <c r="A576" s="5" t="str">
        <f t="shared" si="82"/>
        <v/>
      </c>
      <c r="B576" s="116"/>
      <c r="C576" s="116"/>
      <c r="D576" s="116"/>
      <c r="E576" s="116"/>
      <c r="F576" s="116"/>
      <c r="G576" s="116"/>
      <c r="H576" s="116"/>
      <c r="I576" s="116"/>
      <c r="J576" s="116"/>
      <c r="K576" s="116"/>
      <c r="L576" s="117"/>
      <c r="M576" s="117"/>
      <c r="N576" s="116"/>
      <c r="O576" s="116"/>
      <c r="P576" s="116"/>
    </row>
    <row r="577" spans="1:16" x14ac:dyDescent="0.25">
      <c r="A577" s="5" t="str">
        <f t="shared" si="82"/>
        <v/>
      </c>
      <c r="B577" s="116"/>
      <c r="C577" s="116"/>
      <c r="D577" s="116"/>
      <c r="E577" s="116"/>
      <c r="F577" s="116"/>
      <c r="G577" s="116"/>
      <c r="H577" s="116"/>
      <c r="I577" s="116"/>
      <c r="J577" s="116"/>
      <c r="K577" s="116"/>
      <c r="L577" s="117"/>
      <c r="M577" s="117"/>
      <c r="N577" s="116"/>
      <c r="O577" s="116"/>
      <c r="P577" s="116"/>
    </row>
    <row r="578" spans="1:16" x14ac:dyDescent="0.25">
      <c r="A578" s="5" t="str">
        <f t="shared" si="82"/>
        <v/>
      </c>
      <c r="B578" s="116"/>
      <c r="C578" s="116"/>
      <c r="D578" s="116"/>
      <c r="E578" s="116"/>
      <c r="F578" s="116"/>
      <c r="G578" s="116"/>
      <c r="H578" s="116"/>
      <c r="I578" s="116"/>
      <c r="J578" s="116"/>
      <c r="K578" s="116"/>
      <c r="L578" s="117"/>
      <c r="M578" s="117"/>
      <c r="N578" s="116"/>
      <c r="O578" s="116"/>
      <c r="P578" s="116"/>
    </row>
    <row r="579" spans="1:16" x14ac:dyDescent="0.25">
      <c r="A579" s="5" t="str">
        <f t="shared" si="82"/>
        <v/>
      </c>
      <c r="B579" s="116"/>
      <c r="C579" s="116"/>
      <c r="D579" s="116"/>
      <c r="E579" s="116"/>
      <c r="F579" s="116"/>
      <c r="G579" s="116"/>
      <c r="H579" s="116"/>
      <c r="I579" s="116"/>
      <c r="J579" s="116"/>
      <c r="K579" s="116"/>
      <c r="L579" s="117"/>
      <c r="M579" s="117"/>
      <c r="N579" s="116"/>
      <c r="O579" s="116"/>
      <c r="P579" s="116"/>
    </row>
    <row r="580" spans="1:16" x14ac:dyDescent="0.25">
      <c r="A580" s="5" t="str">
        <f t="shared" si="82"/>
        <v/>
      </c>
      <c r="B580" s="116"/>
      <c r="C580" s="116"/>
      <c r="D580" s="116"/>
      <c r="E580" s="116"/>
      <c r="F580" s="116"/>
      <c r="G580" s="116"/>
      <c r="H580" s="116"/>
      <c r="I580" s="116"/>
      <c r="J580" s="116"/>
      <c r="K580" s="116"/>
      <c r="L580" s="117"/>
      <c r="M580" s="117"/>
      <c r="N580" s="116"/>
      <c r="O580" s="116"/>
      <c r="P580" s="116"/>
    </row>
    <row r="581" spans="1:16" x14ac:dyDescent="0.25">
      <c r="A581" s="5" t="str">
        <f t="shared" si="82"/>
        <v/>
      </c>
      <c r="B581" s="116"/>
      <c r="C581" s="116"/>
      <c r="D581" s="116"/>
      <c r="E581" s="116"/>
      <c r="F581" s="116"/>
      <c r="G581" s="116"/>
      <c r="H581" s="116"/>
      <c r="I581" s="116"/>
      <c r="J581" s="116"/>
      <c r="K581" s="116"/>
      <c r="L581" s="117"/>
      <c r="M581" s="117"/>
      <c r="N581" s="116"/>
      <c r="O581" s="116"/>
      <c r="P581" s="116"/>
    </row>
    <row r="582" spans="1:16" x14ac:dyDescent="0.25">
      <c r="A582" s="5" t="str">
        <f t="shared" si="82"/>
        <v/>
      </c>
      <c r="B582" s="116"/>
      <c r="C582" s="116"/>
      <c r="D582" s="116"/>
      <c r="E582" s="116"/>
      <c r="F582" s="116"/>
      <c r="G582" s="116"/>
      <c r="H582" s="116"/>
      <c r="I582" s="116"/>
      <c r="J582" s="116"/>
      <c r="K582" s="116"/>
      <c r="L582" s="117"/>
      <c r="M582" s="117"/>
      <c r="N582" s="116"/>
      <c r="O582" s="116"/>
      <c r="P582" s="116"/>
    </row>
    <row r="583" spans="1:16" x14ac:dyDescent="0.25">
      <c r="A583" s="5" t="str">
        <f t="shared" si="82"/>
        <v/>
      </c>
      <c r="B583" s="116"/>
      <c r="C583" s="116"/>
      <c r="D583" s="116"/>
      <c r="E583" s="116"/>
      <c r="F583" s="116"/>
      <c r="G583" s="116"/>
      <c r="H583" s="116"/>
      <c r="I583" s="116"/>
      <c r="J583" s="116"/>
      <c r="K583" s="116"/>
      <c r="L583" s="117"/>
      <c r="M583" s="117"/>
      <c r="N583" s="116"/>
      <c r="O583" s="116"/>
      <c r="P583" s="116"/>
    </row>
    <row r="584" spans="1:16" x14ac:dyDescent="0.25">
      <c r="A584" s="5" t="str">
        <f t="shared" si="82"/>
        <v/>
      </c>
      <c r="B584" s="116"/>
      <c r="C584" s="116"/>
      <c r="D584" s="116"/>
      <c r="E584" s="116"/>
      <c r="F584" s="116"/>
      <c r="G584" s="116"/>
      <c r="H584" s="116"/>
      <c r="I584" s="116"/>
      <c r="J584" s="116"/>
      <c r="K584" s="116"/>
      <c r="L584" s="117"/>
      <c r="M584" s="117"/>
      <c r="N584" s="116"/>
      <c r="O584" s="116"/>
      <c r="P584" s="116"/>
    </row>
    <row r="585" spans="1:16" x14ac:dyDescent="0.25">
      <c r="A585" s="5" t="str">
        <f t="shared" si="82"/>
        <v/>
      </c>
      <c r="B585" s="116"/>
      <c r="C585" s="116"/>
      <c r="D585" s="116"/>
      <c r="E585" s="116"/>
      <c r="F585" s="116"/>
      <c r="G585" s="116"/>
      <c r="H585" s="116"/>
      <c r="I585" s="116"/>
      <c r="J585" s="116"/>
      <c r="K585" s="116"/>
      <c r="L585" s="117"/>
      <c r="M585" s="117"/>
      <c r="N585" s="116"/>
      <c r="O585" s="116"/>
      <c r="P585" s="116"/>
    </row>
    <row r="586" spans="1:16" x14ac:dyDescent="0.25">
      <c r="A586" s="5" t="str">
        <f t="shared" si="82"/>
        <v/>
      </c>
      <c r="B586" s="116"/>
      <c r="C586" s="116"/>
      <c r="D586" s="116"/>
      <c r="E586" s="116"/>
      <c r="F586" s="116"/>
      <c r="G586" s="116"/>
      <c r="H586" s="116"/>
      <c r="I586" s="116"/>
      <c r="J586" s="116"/>
      <c r="K586" s="116"/>
      <c r="L586" s="117"/>
      <c r="M586" s="117"/>
      <c r="N586" s="116"/>
      <c r="O586" s="116"/>
      <c r="P586" s="116"/>
    </row>
    <row r="587" spans="1:16" x14ac:dyDescent="0.25">
      <c r="A587" s="5" t="str">
        <f t="shared" si="82"/>
        <v/>
      </c>
      <c r="B587" s="116"/>
      <c r="C587" s="116"/>
      <c r="D587" s="116"/>
      <c r="E587" s="116"/>
      <c r="F587" s="116"/>
      <c r="G587" s="116"/>
      <c r="H587" s="116"/>
      <c r="I587" s="116"/>
      <c r="J587" s="116"/>
      <c r="K587" s="116"/>
      <c r="L587" s="117"/>
      <c r="M587" s="117"/>
      <c r="N587" s="116"/>
      <c r="O587" s="116"/>
      <c r="P587" s="116"/>
    </row>
    <row r="588" spans="1:16" x14ac:dyDescent="0.25">
      <c r="A588" s="5" t="str">
        <f t="shared" si="82"/>
        <v/>
      </c>
      <c r="B588" s="116"/>
      <c r="C588" s="116"/>
      <c r="D588" s="116"/>
      <c r="E588" s="116"/>
      <c r="F588" s="116"/>
      <c r="G588" s="116"/>
      <c r="H588" s="116"/>
      <c r="I588" s="116"/>
      <c r="J588" s="116"/>
      <c r="K588" s="116"/>
      <c r="L588" s="117"/>
      <c r="M588" s="117"/>
      <c r="N588" s="116"/>
      <c r="O588" s="116"/>
      <c r="P588" s="116"/>
    </row>
    <row r="589" spans="1:16" x14ac:dyDescent="0.25">
      <c r="A589" s="5" t="str">
        <f t="shared" si="82"/>
        <v/>
      </c>
      <c r="B589" s="116"/>
      <c r="C589" s="116"/>
      <c r="D589" s="116"/>
      <c r="E589" s="116"/>
      <c r="F589" s="116"/>
      <c r="G589" s="116"/>
      <c r="H589" s="116"/>
      <c r="I589" s="116"/>
      <c r="J589" s="116"/>
      <c r="K589" s="116"/>
      <c r="L589" s="117"/>
      <c r="M589" s="117"/>
      <c r="N589" s="116"/>
      <c r="O589" s="116"/>
      <c r="P589" s="116"/>
    </row>
    <row r="590" spans="1:16" x14ac:dyDescent="0.25">
      <c r="A590" s="5" t="str">
        <f t="shared" si="82"/>
        <v/>
      </c>
      <c r="B590" s="116"/>
      <c r="C590" s="116"/>
      <c r="D590" s="116"/>
      <c r="E590" s="116"/>
      <c r="F590" s="116"/>
      <c r="G590" s="116"/>
      <c r="H590" s="116"/>
      <c r="I590" s="116"/>
      <c r="J590" s="116"/>
      <c r="K590" s="116"/>
      <c r="L590" s="117"/>
      <c r="M590" s="117"/>
      <c r="N590" s="116"/>
      <c r="O590" s="116"/>
      <c r="P590" s="116"/>
    </row>
    <row r="591" spans="1:16" x14ac:dyDescent="0.25">
      <c r="A591" s="5" t="str">
        <f t="shared" si="82"/>
        <v/>
      </c>
      <c r="B591" s="116"/>
      <c r="C591" s="116"/>
      <c r="D591" s="116"/>
      <c r="E591" s="116"/>
      <c r="F591" s="116"/>
      <c r="G591" s="116"/>
      <c r="H591" s="116"/>
      <c r="I591" s="116"/>
      <c r="J591" s="116"/>
      <c r="K591" s="116"/>
      <c r="L591" s="117"/>
      <c r="M591" s="117"/>
      <c r="N591" s="116"/>
      <c r="O591" s="116"/>
      <c r="P591" s="116"/>
    </row>
    <row r="592" spans="1:16" x14ac:dyDescent="0.25">
      <c r="A592" s="5" t="str">
        <f t="shared" si="82"/>
        <v/>
      </c>
      <c r="B592" s="116"/>
      <c r="C592" s="116"/>
      <c r="D592" s="116"/>
      <c r="E592" s="116"/>
      <c r="F592" s="116"/>
      <c r="G592" s="116"/>
      <c r="H592" s="116"/>
      <c r="I592" s="116"/>
      <c r="J592" s="116"/>
      <c r="K592" s="116"/>
      <c r="L592" s="117"/>
      <c r="M592" s="117"/>
      <c r="N592" s="116"/>
      <c r="O592" s="116"/>
      <c r="P592" s="116"/>
    </row>
    <row r="593" spans="1:16" x14ac:dyDescent="0.25">
      <c r="A593" s="5" t="str">
        <f t="shared" si="82"/>
        <v/>
      </c>
      <c r="B593" s="116"/>
      <c r="C593" s="116"/>
      <c r="D593" s="116"/>
      <c r="E593" s="116"/>
      <c r="F593" s="116"/>
      <c r="G593" s="116"/>
      <c r="H593" s="116"/>
      <c r="I593" s="116"/>
      <c r="J593" s="116"/>
      <c r="K593" s="116"/>
      <c r="L593" s="117"/>
      <c r="M593" s="117"/>
      <c r="N593" s="116"/>
      <c r="O593" s="116"/>
      <c r="P593" s="116"/>
    </row>
    <row r="594" spans="1:16" x14ac:dyDescent="0.25">
      <c r="A594" s="5" t="str">
        <f t="shared" si="82"/>
        <v/>
      </c>
      <c r="B594" s="116"/>
      <c r="C594" s="116"/>
      <c r="D594" s="116"/>
      <c r="E594" s="116"/>
      <c r="F594" s="116"/>
      <c r="G594" s="116"/>
      <c r="H594" s="116"/>
      <c r="I594" s="116"/>
      <c r="J594" s="116"/>
      <c r="K594" s="116"/>
      <c r="L594" s="117"/>
      <c r="M594" s="117"/>
      <c r="N594" s="116"/>
      <c r="O594" s="116"/>
      <c r="P594" s="116"/>
    </row>
    <row r="595" spans="1:16" x14ac:dyDescent="0.25">
      <c r="A595" s="5" t="str">
        <f t="shared" si="82"/>
        <v/>
      </c>
      <c r="B595" s="116"/>
      <c r="C595" s="116"/>
      <c r="D595" s="116"/>
      <c r="E595" s="116"/>
      <c r="F595" s="116"/>
      <c r="G595" s="116"/>
      <c r="H595" s="116"/>
      <c r="I595" s="116"/>
      <c r="J595" s="116"/>
      <c r="K595" s="116"/>
      <c r="L595" s="117"/>
      <c r="M595" s="117"/>
      <c r="N595" s="116"/>
      <c r="O595" s="116"/>
      <c r="P595" s="116"/>
    </row>
    <row r="596" spans="1:16" x14ac:dyDescent="0.25">
      <c r="A596" s="5" t="str">
        <f t="shared" si="82"/>
        <v/>
      </c>
      <c r="B596" s="116"/>
      <c r="C596" s="116"/>
      <c r="D596" s="116"/>
      <c r="E596" s="116"/>
      <c r="F596" s="116"/>
      <c r="G596" s="116"/>
      <c r="H596" s="116"/>
      <c r="I596" s="116"/>
      <c r="J596" s="116"/>
      <c r="K596" s="116"/>
      <c r="L596" s="117"/>
      <c r="M596" s="117"/>
      <c r="N596" s="116"/>
      <c r="O596" s="116"/>
      <c r="P596" s="116"/>
    </row>
    <row r="597" spans="1:16" x14ac:dyDescent="0.25">
      <c r="A597" s="5" t="str">
        <f t="shared" si="82"/>
        <v/>
      </c>
      <c r="B597" s="116"/>
      <c r="C597" s="116"/>
      <c r="D597" s="116"/>
      <c r="E597" s="116"/>
      <c r="F597" s="116"/>
      <c r="G597" s="116"/>
      <c r="H597" s="116"/>
      <c r="I597" s="116"/>
      <c r="J597" s="116"/>
      <c r="K597" s="116"/>
      <c r="L597" s="117"/>
      <c r="M597" s="117"/>
      <c r="N597" s="116"/>
      <c r="O597" s="116"/>
      <c r="P597" s="116"/>
    </row>
    <row r="598" spans="1:16" x14ac:dyDescent="0.25">
      <c r="A598" s="5" t="str">
        <f t="shared" si="82"/>
        <v/>
      </c>
      <c r="B598" s="116"/>
      <c r="C598" s="116"/>
      <c r="D598" s="116"/>
      <c r="E598" s="116"/>
      <c r="F598" s="116"/>
      <c r="G598" s="116"/>
      <c r="H598" s="116"/>
      <c r="I598" s="116"/>
      <c r="J598" s="116"/>
      <c r="K598" s="116"/>
      <c r="L598" s="117"/>
      <c r="M598" s="117"/>
      <c r="N598" s="116"/>
      <c r="O598" s="116"/>
      <c r="P598" s="116"/>
    </row>
    <row r="599" spans="1:16" x14ac:dyDescent="0.25">
      <c r="A599" s="5" t="str">
        <f t="shared" si="82"/>
        <v/>
      </c>
      <c r="B599" s="116"/>
      <c r="C599" s="116"/>
      <c r="D599" s="116"/>
      <c r="E599" s="116"/>
      <c r="F599" s="116"/>
      <c r="G599" s="116"/>
      <c r="H599" s="116"/>
      <c r="I599" s="116"/>
      <c r="J599" s="116"/>
      <c r="K599" s="116"/>
      <c r="L599" s="117"/>
      <c r="M599" s="117"/>
      <c r="N599" s="116"/>
      <c r="O599" s="116"/>
      <c r="P599" s="116"/>
    </row>
    <row r="600" spans="1:16" x14ac:dyDescent="0.25">
      <c r="A600" s="5" t="str">
        <f t="shared" si="82"/>
        <v/>
      </c>
      <c r="B600" s="116"/>
      <c r="C600" s="116"/>
      <c r="D600" s="116"/>
      <c r="E600" s="116"/>
      <c r="F600" s="116"/>
      <c r="G600" s="116"/>
      <c r="H600" s="116"/>
      <c r="I600" s="116"/>
      <c r="J600" s="116"/>
      <c r="K600" s="116"/>
      <c r="L600" s="117"/>
      <c r="M600" s="117"/>
      <c r="N600" s="116"/>
      <c r="O600" s="116"/>
      <c r="P600" s="116"/>
    </row>
    <row r="601" spans="1:16" x14ac:dyDescent="0.25">
      <c r="A601" s="5" t="str">
        <f t="shared" si="82"/>
        <v/>
      </c>
      <c r="B601" s="116"/>
      <c r="C601" s="116"/>
      <c r="D601" s="116"/>
      <c r="E601" s="116"/>
      <c r="F601" s="116"/>
      <c r="G601" s="116"/>
      <c r="H601" s="116"/>
      <c r="I601" s="116"/>
      <c r="J601" s="116"/>
      <c r="K601" s="116"/>
      <c r="L601" s="117"/>
      <c r="M601" s="117"/>
      <c r="N601" s="116"/>
      <c r="O601" s="116"/>
      <c r="P601" s="116"/>
    </row>
    <row r="602" spans="1:16" x14ac:dyDescent="0.25">
      <c r="A602" s="5" t="str">
        <f t="shared" ref="A602:A665" si="83">CONCATENATE(D602,B602)</f>
        <v/>
      </c>
      <c r="B602" s="116"/>
      <c r="C602" s="116"/>
      <c r="D602" s="116"/>
      <c r="E602" s="116"/>
      <c r="F602" s="116"/>
      <c r="G602" s="116"/>
      <c r="H602" s="116"/>
      <c r="I602" s="116"/>
      <c r="J602" s="116"/>
      <c r="K602" s="116"/>
      <c r="L602" s="117"/>
      <c r="M602" s="117"/>
      <c r="N602" s="116"/>
      <c r="O602" s="116"/>
      <c r="P602" s="116"/>
    </row>
    <row r="603" spans="1:16" x14ac:dyDescent="0.25">
      <c r="A603" s="5" t="str">
        <f t="shared" si="83"/>
        <v/>
      </c>
      <c r="B603" s="116"/>
      <c r="C603" s="116"/>
      <c r="D603" s="116"/>
      <c r="E603" s="116"/>
      <c r="F603" s="116"/>
      <c r="G603" s="116"/>
      <c r="H603" s="116"/>
      <c r="I603" s="116"/>
      <c r="J603" s="116"/>
      <c r="K603" s="116"/>
      <c r="L603" s="117"/>
      <c r="M603" s="117"/>
      <c r="N603" s="116"/>
      <c r="O603" s="116"/>
      <c r="P603" s="116"/>
    </row>
    <row r="604" spans="1:16" x14ac:dyDescent="0.25">
      <c r="A604" s="5" t="str">
        <f t="shared" si="83"/>
        <v/>
      </c>
      <c r="B604" s="116"/>
      <c r="C604" s="116"/>
      <c r="D604" s="116"/>
      <c r="E604" s="116"/>
      <c r="F604" s="116"/>
      <c r="G604" s="116"/>
      <c r="H604" s="116"/>
      <c r="I604" s="116"/>
      <c r="J604" s="116"/>
      <c r="K604" s="116"/>
      <c r="L604" s="117"/>
      <c r="M604" s="117"/>
      <c r="N604" s="116"/>
      <c r="O604" s="116"/>
      <c r="P604" s="116"/>
    </row>
    <row r="605" spans="1:16" x14ac:dyDescent="0.25">
      <c r="A605" s="5" t="str">
        <f t="shared" si="83"/>
        <v/>
      </c>
      <c r="B605" s="116"/>
      <c r="C605" s="116"/>
      <c r="D605" s="116"/>
      <c r="E605" s="116"/>
      <c r="F605" s="116"/>
      <c r="G605" s="116"/>
      <c r="H605" s="116"/>
      <c r="I605" s="116"/>
      <c r="J605" s="116"/>
      <c r="K605" s="116"/>
      <c r="L605" s="117"/>
      <c r="M605" s="117"/>
      <c r="N605" s="116"/>
      <c r="O605" s="116"/>
      <c r="P605" s="116"/>
    </row>
    <row r="606" spans="1:16" x14ac:dyDescent="0.25">
      <c r="A606" s="5" t="str">
        <f t="shared" si="83"/>
        <v/>
      </c>
      <c r="B606" s="116"/>
      <c r="C606" s="116"/>
      <c r="D606" s="116"/>
      <c r="E606" s="116"/>
      <c r="F606" s="116"/>
      <c r="G606" s="116"/>
      <c r="H606" s="116"/>
      <c r="I606" s="116"/>
      <c r="J606" s="116"/>
      <c r="K606" s="116"/>
      <c r="L606" s="117"/>
      <c r="M606" s="117"/>
      <c r="N606" s="116"/>
      <c r="O606" s="116"/>
      <c r="P606" s="116"/>
    </row>
    <row r="607" spans="1:16" x14ac:dyDescent="0.25">
      <c r="A607" s="5" t="str">
        <f t="shared" si="83"/>
        <v/>
      </c>
      <c r="B607" s="116"/>
      <c r="C607" s="116"/>
      <c r="D607" s="116"/>
      <c r="E607" s="116"/>
      <c r="F607" s="116"/>
      <c r="G607" s="116"/>
      <c r="H607" s="116"/>
      <c r="I607" s="116"/>
      <c r="J607" s="116"/>
      <c r="K607" s="116"/>
      <c r="L607" s="117"/>
      <c r="M607" s="117"/>
      <c r="N607" s="116"/>
      <c r="O607" s="116"/>
      <c r="P607" s="116"/>
    </row>
    <row r="608" spans="1:16" x14ac:dyDescent="0.25">
      <c r="A608" s="5" t="str">
        <f t="shared" si="83"/>
        <v/>
      </c>
      <c r="B608" s="116"/>
      <c r="C608" s="116"/>
      <c r="D608" s="116"/>
      <c r="E608" s="116"/>
      <c r="F608" s="116"/>
      <c r="G608" s="116"/>
      <c r="H608" s="116"/>
      <c r="I608" s="116"/>
      <c r="J608" s="116"/>
      <c r="K608" s="116"/>
      <c r="L608" s="117"/>
      <c r="M608" s="117"/>
      <c r="N608" s="116"/>
      <c r="O608" s="116"/>
      <c r="P608" s="116"/>
    </row>
    <row r="609" spans="1:16" x14ac:dyDescent="0.25">
      <c r="A609" s="5" t="str">
        <f t="shared" si="83"/>
        <v/>
      </c>
      <c r="B609" s="116"/>
      <c r="C609" s="116"/>
      <c r="D609" s="116"/>
      <c r="E609" s="116"/>
      <c r="F609" s="116"/>
      <c r="G609" s="116"/>
      <c r="H609" s="116"/>
      <c r="I609" s="116"/>
      <c r="J609" s="116"/>
      <c r="K609" s="116"/>
      <c r="L609" s="117"/>
      <c r="M609" s="117"/>
      <c r="N609" s="116"/>
      <c r="O609" s="116"/>
      <c r="P609" s="116"/>
    </row>
    <row r="610" spans="1:16" x14ac:dyDescent="0.25">
      <c r="A610" s="5" t="str">
        <f t="shared" si="83"/>
        <v/>
      </c>
      <c r="B610" s="116"/>
      <c r="C610" s="116"/>
      <c r="D610" s="116"/>
      <c r="E610" s="116"/>
      <c r="F610" s="116"/>
      <c r="G610" s="116"/>
      <c r="H610" s="116"/>
      <c r="I610" s="116"/>
      <c r="J610" s="116"/>
      <c r="K610" s="116"/>
      <c r="L610" s="117"/>
      <c r="M610" s="117"/>
      <c r="N610" s="116"/>
      <c r="O610" s="116"/>
      <c r="P610" s="116"/>
    </row>
    <row r="611" spans="1:16" x14ac:dyDescent="0.25">
      <c r="A611" s="5" t="str">
        <f t="shared" si="83"/>
        <v/>
      </c>
      <c r="B611" s="116"/>
      <c r="C611" s="116"/>
      <c r="D611" s="116"/>
      <c r="E611" s="116"/>
      <c r="F611" s="116"/>
      <c r="G611" s="116"/>
      <c r="H611" s="116"/>
      <c r="I611" s="116"/>
      <c r="J611" s="116"/>
      <c r="K611" s="116"/>
      <c r="L611" s="117"/>
      <c r="M611" s="117"/>
      <c r="N611" s="116"/>
      <c r="O611" s="116"/>
      <c r="P611" s="116"/>
    </row>
    <row r="612" spans="1:16" x14ac:dyDescent="0.25">
      <c r="A612" s="5" t="str">
        <f t="shared" si="83"/>
        <v/>
      </c>
      <c r="B612" s="116"/>
      <c r="C612" s="116"/>
      <c r="D612" s="116"/>
      <c r="E612" s="116"/>
      <c r="F612" s="116"/>
      <c r="G612" s="116"/>
      <c r="H612" s="116"/>
      <c r="I612" s="116"/>
      <c r="J612" s="116"/>
      <c r="K612" s="116"/>
      <c r="L612" s="117"/>
      <c r="M612" s="117"/>
      <c r="N612" s="116"/>
      <c r="O612" s="116"/>
      <c r="P612" s="116"/>
    </row>
    <row r="613" spans="1:16" x14ac:dyDescent="0.25">
      <c r="A613" s="5" t="str">
        <f t="shared" si="83"/>
        <v/>
      </c>
      <c r="B613" s="116"/>
      <c r="C613" s="116"/>
      <c r="D613" s="116"/>
      <c r="E613" s="116"/>
      <c r="F613" s="116"/>
      <c r="G613" s="116"/>
      <c r="H613" s="116"/>
      <c r="I613" s="116"/>
      <c r="J613" s="116"/>
      <c r="K613" s="116"/>
      <c r="L613" s="117"/>
      <c r="M613" s="117"/>
      <c r="N613" s="116"/>
      <c r="O613" s="116"/>
      <c r="P613" s="116"/>
    </row>
    <row r="614" spans="1:16" x14ac:dyDescent="0.25">
      <c r="A614" s="5" t="str">
        <f t="shared" si="83"/>
        <v/>
      </c>
      <c r="B614" s="116"/>
      <c r="C614" s="116"/>
      <c r="D614" s="116"/>
      <c r="E614" s="116"/>
      <c r="F614" s="116"/>
      <c r="G614" s="116"/>
      <c r="H614" s="116"/>
      <c r="I614" s="116"/>
      <c r="J614" s="116"/>
      <c r="K614" s="116"/>
      <c r="L614" s="117"/>
      <c r="M614" s="117"/>
      <c r="N614" s="116"/>
      <c r="O614" s="116"/>
      <c r="P614" s="116"/>
    </row>
    <row r="615" spans="1:16" x14ac:dyDescent="0.25">
      <c r="A615" s="5" t="str">
        <f t="shared" si="83"/>
        <v/>
      </c>
      <c r="B615" s="116"/>
      <c r="C615" s="116"/>
      <c r="D615" s="116"/>
      <c r="E615" s="116"/>
      <c r="F615" s="116"/>
      <c r="G615" s="116"/>
      <c r="H615" s="116"/>
      <c r="I615" s="116"/>
      <c r="J615" s="116"/>
      <c r="K615" s="116"/>
      <c r="L615" s="117"/>
      <c r="M615" s="117"/>
      <c r="N615" s="116"/>
      <c r="O615" s="116"/>
      <c r="P615" s="116"/>
    </row>
    <row r="616" spans="1:16" x14ac:dyDescent="0.25">
      <c r="A616" s="5" t="str">
        <f t="shared" si="83"/>
        <v/>
      </c>
      <c r="B616" s="116"/>
      <c r="C616" s="116"/>
      <c r="D616" s="116"/>
      <c r="E616" s="116"/>
      <c r="F616" s="116"/>
      <c r="G616" s="116"/>
      <c r="H616" s="116"/>
      <c r="I616" s="116"/>
      <c r="J616" s="116"/>
      <c r="K616" s="116"/>
      <c r="L616" s="117"/>
      <c r="M616" s="117"/>
      <c r="N616" s="116"/>
      <c r="O616" s="116"/>
      <c r="P616" s="116"/>
    </row>
    <row r="617" spans="1:16" x14ac:dyDescent="0.25">
      <c r="A617" s="5" t="str">
        <f t="shared" si="83"/>
        <v/>
      </c>
      <c r="B617" s="116"/>
      <c r="C617" s="116"/>
      <c r="D617" s="116"/>
      <c r="E617" s="116"/>
      <c r="F617" s="116"/>
      <c r="G617" s="116"/>
      <c r="H617" s="116"/>
      <c r="I617" s="116"/>
      <c r="J617" s="116"/>
      <c r="K617" s="116"/>
      <c r="L617" s="117"/>
      <c r="M617" s="117"/>
      <c r="N617" s="116"/>
      <c r="O617" s="116"/>
      <c r="P617" s="116"/>
    </row>
    <row r="618" spans="1:16" x14ac:dyDescent="0.25">
      <c r="A618" s="5" t="str">
        <f t="shared" si="83"/>
        <v/>
      </c>
      <c r="B618" s="116"/>
      <c r="C618" s="116"/>
      <c r="D618" s="116"/>
      <c r="E618" s="116"/>
      <c r="F618" s="116"/>
      <c r="G618" s="116"/>
      <c r="H618" s="116"/>
      <c r="I618" s="116"/>
      <c r="J618" s="116"/>
      <c r="K618" s="116"/>
      <c r="L618" s="117"/>
      <c r="M618" s="117"/>
      <c r="N618" s="116"/>
      <c r="O618" s="116"/>
      <c r="P618" s="116"/>
    </row>
    <row r="619" spans="1:16" x14ac:dyDescent="0.25">
      <c r="A619" s="5" t="str">
        <f t="shared" si="83"/>
        <v/>
      </c>
      <c r="B619" s="116"/>
      <c r="C619" s="116"/>
      <c r="D619" s="116"/>
      <c r="E619" s="116"/>
      <c r="F619" s="116"/>
      <c r="G619" s="116"/>
      <c r="H619" s="116"/>
      <c r="I619" s="116"/>
      <c r="J619" s="116"/>
      <c r="K619" s="116"/>
      <c r="L619" s="117"/>
      <c r="M619" s="117"/>
      <c r="N619" s="116"/>
      <c r="O619" s="116"/>
      <c r="P619" s="116"/>
    </row>
    <row r="620" spans="1:16" x14ac:dyDescent="0.25">
      <c r="A620" s="5" t="str">
        <f t="shared" si="83"/>
        <v/>
      </c>
      <c r="B620" s="116"/>
      <c r="C620" s="116"/>
      <c r="D620" s="116"/>
      <c r="E620" s="116"/>
      <c r="F620" s="116"/>
      <c r="G620" s="116"/>
      <c r="H620" s="116"/>
      <c r="I620" s="116"/>
      <c r="J620" s="116"/>
      <c r="K620" s="116"/>
      <c r="L620" s="117"/>
      <c r="M620" s="117"/>
      <c r="N620" s="116"/>
      <c r="O620" s="116"/>
      <c r="P620" s="116"/>
    </row>
    <row r="621" spans="1:16" x14ac:dyDescent="0.25">
      <c r="A621" s="5" t="str">
        <f t="shared" si="83"/>
        <v/>
      </c>
      <c r="B621" s="116"/>
      <c r="C621" s="116"/>
      <c r="D621" s="116"/>
      <c r="E621" s="116"/>
      <c r="F621" s="116"/>
      <c r="G621" s="116"/>
      <c r="H621" s="116"/>
      <c r="I621" s="116"/>
      <c r="J621" s="116"/>
      <c r="K621" s="116"/>
      <c r="L621" s="117"/>
      <c r="M621" s="117"/>
      <c r="N621" s="116"/>
      <c r="O621" s="116"/>
      <c r="P621" s="116"/>
    </row>
    <row r="622" spans="1:16" x14ac:dyDescent="0.25">
      <c r="A622" s="5" t="str">
        <f t="shared" si="83"/>
        <v/>
      </c>
      <c r="B622" s="116"/>
      <c r="C622" s="116"/>
      <c r="D622" s="116"/>
      <c r="E622" s="116"/>
      <c r="F622" s="116"/>
      <c r="G622" s="116"/>
      <c r="H622" s="116"/>
      <c r="I622" s="116"/>
      <c r="J622" s="116"/>
      <c r="K622" s="116"/>
      <c r="L622" s="117"/>
      <c r="M622" s="117"/>
      <c r="N622" s="116"/>
      <c r="O622" s="116"/>
      <c r="P622" s="116"/>
    </row>
    <row r="623" spans="1:16" x14ac:dyDescent="0.25">
      <c r="A623" s="5" t="str">
        <f t="shared" si="83"/>
        <v/>
      </c>
      <c r="B623" s="116"/>
      <c r="C623" s="116"/>
      <c r="D623" s="116"/>
      <c r="E623" s="116"/>
      <c r="F623" s="116"/>
      <c r="G623" s="116"/>
      <c r="H623" s="116"/>
      <c r="I623" s="116"/>
      <c r="J623" s="116"/>
      <c r="K623" s="116"/>
      <c r="L623" s="117"/>
      <c r="M623" s="117"/>
      <c r="N623" s="116"/>
      <c r="O623" s="116"/>
      <c r="P623" s="116"/>
    </row>
    <row r="624" spans="1:16" x14ac:dyDescent="0.25">
      <c r="A624" s="5" t="str">
        <f t="shared" si="83"/>
        <v/>
      </c>
      <c r="B624" s="116"/>
      <c r="C624" s="116"/>
      <c r="D624" s="116"/>
      <c r="E624" s="116"/>
      <c r="F624" s="116"/>
      <c r="G624" s="116"/>
      <c r="H624" s="116"/>
      <c r="I624" s="116"/>
      <c r="J624" s="116"/>
      <c r="K624" s="116"/>
      <c r="L624" s="117"/>
      <c r="M624" s="117"/>
      <c r="N624" s="116"/>
      <c r="O624" s="116"/>
      <c r="P624" s="116"/>
    </row>
    <row r="625" spans="1:16" x14ac:dyDescent="0.25">
      <c r="A625" s="5" t="str">
        <f t="shared" si="83"/>
        <v/>
      </c>
      <c r="B625" s="116"/>
      <c r="C625" s="116"/>
      <c r="D625" s="116"/>
      <c r="E625" s="116"/>
      <c r="F625" s="116"/>
      <c r="G625" s="116"/>
      <c r="H625" s="116"/>
      <c r="I625" s="116"/>
      <c r="J625" s="116"/>
      <c r="K625" s="116"/>
      <c r="L625" s="117"/>
      <c r="M625" s="117"/>
      <c r="N625" s="116"/>
      <c r="O625" s="116"/>
      <c r="P625" s="116"/>
    </row>
    <row r="626" spans="1:16" x14ac:dyDescent="0.25">
      <c r="A626" s="5" t="str">
        <f t="shared" si="83"/>
        <v/>
      </c>
      <c r="B626" s="116"/>
      <c r="C626" s="116"/>
      <c r="D626" s="116"/>
      <c r="E626" s="116"/>
      <c r="F626" s="116"/>
      <c r="G626" s="116"/>
      <c r="H626" s="116"/>
      <c r="I626" s="116"/>
      <c r="J626" s="116"/>
      <c r="K626" s="116"/>
      <c r="L626" s="117"/>
      <c r="M626" s="117"/>
      <c r="N626" s="116"/>
      <c r="O626" s="116"/>
      <c r="P626" s="116"/>
    </row>
    <row r="627" spans="1:16" x14ac:dyDescent="0.25">
      <c r="A627" s="5" t="str">
        <f t="shared" si="83"/>
        <v/>
      </c>
      <c r="B627" s="116"/>
      <c r="C627" s="116"/>
      <c r="D627" s="116"/>
      <c r="E627" s="116"/>
      <c r="F627" s="116"/>
      <c r="G627" s="116"/>
      <c r="H627" s="116"/>
      <c r="I627" s="116"/>
      <c r="J627" s="116"/>
      <c r="K627" s="116"/>
      <c r="L627" s="117"/>
      <c r="M627" s="117"/>
      <c r="N627" s="116"/>
      <c r="O627" s="116"/>
      <c r="P627" s="116"/>
    </row>
    <row r="628" spans="1:16" x14ac:dyDescent="0.25">
      <c r="A628" s="5" t="str">
        <f t="shared" si="83"/>
        <v/>
      </c>
      <c r="B628" s="116"/>
      <c r="C628" s="116"/>
      <c r="D628" s="116"/>
      <c r="E628" s="116"/>
      <c r="F628" s="116"/>
      <c r="G628" s="116"/>
      <c r="H628" s="116"/>
      <c r="I628" s="116"/>
      <c r="J628" s="116"/>
      <c r="K628" s="116"/>
      <c r="L628" s="117"/>
      <c r="M628" s="117"/>
      <c r="N628" s="116"/>
      <c r="O628" s="116"/>
      <c r="P628" s="116"/>
    </row>
    <row r="629" spans="1:16" x14ac:dyDescent="0.25">
      <c r="A629" s="5" t="str">
        <f t="shared" si="83"/>
        <v/>
      </c>
      <c r="B629" s="116"/>
      <c r="C629" s="116"/>
      <c r="D629" s="116"/>
      <c r="E629" s="116"/>
      <c r="F629" s="116"/>
      <c r="G629" s="116"/>
      <c r="H629" s="116"/>
      <c r="I629" s="116"/>
      <c r="J629" s="116"/>
      <c r="K629" s="116"/>
      <c r="L629" s="117"/>
      <c r="M629" s="117"/>
      <c r="N629" s="116"/>
      <c r="O629" s="116"/>
      <c r="P629" s="116"/>
    </row>
    <row r="630" spans="1:16" x14ac:dyDescent="0.25">
      <c r="A630" s="5" t="str">
        <f t="shared" si="83"/>
        <v/>
      </c>
      <c r="B630" s="116"/>
      <c r="C630" s="116"/>
      <c r="D630" s="116"/>
      <c r="E630" s="116"/>
      <c r="F630" s="116"/>
      <c r="G630" s="116"/>
      <c r="H630" s="116"/>
      <c r="I630" s="116"/>
      <c r="J630" s="116"/>
      <c r="K630" s="116"/>
      <c r="L630" s="117"/>
      <c r="M630" s="117"/>
      <c r="N630" s="116"/>
      <c r="O630" s="116"/>
      <c r="P630" s="116"/>
    </row>
    <row r="631" spans="1:16" x14ac:dyDescent="0.25">
      <c r="A631" s="5" t="str">
        <f t="shared" si="83"/>
        <v/>
      </c>
      <c r="B631" s="116"/>
      <c r="C631" s="116"/>
      <c r="D631" s="116"/>
      <c r="E631" s="116"/>
      <c r="F631" s="116"/>
      <c r="G631" s="116"/>
      <c r="H631" s="116"/>
      <c r="I631" s="116"/>
      <c r="J631" s="116"/>
      <c r="K631" s="116"/>
      <c r="L631" s="117"/>
      <c r="M631" s="117"/>
      <c r="N631" s="116"/>
      <c r="O631" s="116"/>
      <c r="P631" s="116"/>
    </row>
    <row r="632" spans="1:16" x14ac:dyDescent="0.25">
      <c r="A632" s="5" t="str">
        <f t="shared" si="83"/>
        <v/>
      </c>
      <c r="B632" s="116"/>
      <c r="C632" s="116"/>
      <c r="D632" s="116"/>
      <c r="E632" s="116"/>
      <c r="F632" s="116"/>
      <c r="G632" s="116"/>
      <c r="H632" s="116"/>
      <c r="I632" s="116"/>
      <c r="J632" s="116"/>
      <c r="K632" s="116"/>
      <c r="L632" s="117"/>
      <c r="M632" s="117"/>
      <c r="N632" s="116"/>
      <c r="O632" s="116"/>
      <c r="P632" s="116"/>
    </row>
    <row r="633" spans="1:16" x14ac:dyDescent="0.25">
      <c r="A633" s="5" t="str">
        <f t="shared" si="83"/>
        <v/>
      </c>
      <c r="B633" s="116"/>
      <c r="C633" s="116"/>
      <c r="D633" s="116"/>
      <c r="E633" s="116"/>
      <c r="F633" s="116"/>
      <c r="G633" s="116"/>
      <c r="H633" s="116"/>
      <c r="I633" s="116"/>
      <c r="J633" s="116"/>
      <c r="K633" s="116"/>
      <c r="L633" s="117"/>
      <c r="M633" s="117"/>
      <c r="N633" s="116"/>
      <c r="O633" s="116"/>
      <c r="P633" s="116"/>
    </row>
    <row r="634" spans="1:16" x14ac:dyDescent="0.25">
      <c r="A634" s="5" t="str">
        <f t="shared" si="83"/>
        <v/>
      </c>
      <c r="B634" s="116"/>
      <c r="C634" s="116"/>
      <c r="D634" s="116"/>
      <c r="E634" s="116"/>
      <c r="F634" s="116"/>
      <c r="G634" s="116"/>
      <c r="H634" s="116"/>
      <c r="I634" s="116"/>
      <c r="J634" s="116"/>
      <c r="K634" s="116"/>
      <c r="L634" s="117"/>
      <c r="M634" s="117"/>
      <c r="N634" s="116"/>
      <c r="O634" s="116"/>
      <c r="P634" s="116"/>
    </row>
    <row r="635" spans="1:16" x14ac:dyDescent="0.25">
      <c r="A635" s="5" t="str">
        <f t="shared" si="83"/>
        <v/>
      </c>
      <c r="B635" s="116"/>
      <c r="C635" s="116"/>
      <c r="D635" s="116"/>
      <c r="E635" s="116"/>
      <c r="F635" s="116"/>
      <c r="G635" s="116"/>
      <c r="H635" s="116"/>
      <c r="I635" s="116"/>
      <c r="J635" s="116"/>
      <c r="K635" s="116"/>
      <c r="L635" s="117"/>
      <c r="M635" s="117"/>
      <c r="N635" s="116"/>
      <c r="O635" s="116"/>
      <c r="P635" s="116"/>
    </row>
    <row r="636" spans="1:16" x14ac:dyDescent="0.25">
      <c r="A636" s="5" t="str">
        <f t="shared" si="83"/>
        <v/>
      </c>
      <c r="B636" s="116"/>
      <c r="C636" s="116"/>
      <c r="D636" s="116"/>
      <c r="E636" s="116"/>
      <c r="F636" s="116"/>
      <c r="G636" s="116"/>
      <c r="H636" s="116"/>
      <c r="I636" s="116"/>
      <c r="J636" s="116"/>
      <c r="K636" s="116"/>
      <c r="L636" s="117"/>
      <c r="M636" s="117"/>
      <c r="N636" s="116"/>
      <c r="O636" s="116"/>
      <c r="P636" s="116"/>
    </row>
    <row r="637" spans="1:16" x14ac:dyDescent="0.25">
      <c r="A637" s="5" t="str">
        <f t="shared" si="83"/>
        <v/>
      </c>
      <c r="B637" s="116"/>
      <c r="C637" s="116"/>
      <c r="D637" s="116"/>
      <c r="E637" s="116"/>
      <c r="F637" s="116"/>
      <c r="G637" s="116"/>
      <c r="H637" s="116"/>
      <c r="I637" s="116"/>
      <c r="J637" s="116"/>
      <c r="K637" s="116"/>
      <c r="L637" s="117"/>
      <c r="M637" s="117"/>
      <c r="N637" s="116"/>
      <c r="O637" s="116"/>
      <c r="P637" s="116"/>
    </row>
    <row r="638" spans="1:16" x14ac:dyDescent="0.25">
      <c r="A638" s="5" t="str">
        <f t="shared" si="83"/>
        <v/>
      </c>
    </row>
    <row r="639" spans="1:16" x14ac:dyDescent="0.25">
      <c r="A639" s="5" t="str">
        <f t="shared" si="83"/>
        <v/>
      </c>
    </row>
    <row r="640" spans="1:16" x14ac:dyDescent="0.25">
      <c r="A640" s="5" t="str">
        <f t="shared" si="83"/>
        <v/>
      </c>
    </row>
    <row r="641" spans="1:1" x14ac:dyDescent="0.25">
      <c r="A641" s="5" t="str">
        <f t="shared" si="83"/>
        <v/>
      </c>
    </row>
    <row r="642" spans="1:1" x14ac:dyDescent="0.25">
      <c r="A642" s="5" t="str">
        <f t="shared" si="83"/>
        <v/>
      </c>
    </row>
    <row r="643" spans="1:1" x14ac:dyDescent="0.25">
      <c r="A643" s="5" t="str">
        <f t="shared" si="83"/>
        <v/>
      </c>
    </row>
    <row r="644" spans="1:1" x14ac:dyDescent="0.25">
      <c r="A644" s="5" t="str">
        <f t="shared" si="83"/>
        <v/>
      </c>
    </row>
    <row r="645" spans="1:1" x14ac:dyDescent="0.25">
      <c r="A645" s="5" t="str">
        <f t="shared" si="83"/>
        <v/>
      </c>
    </row>
    <row r="646" spans="1:1" x14ac:dyDescent="0.25">
      <c r="A646" s="5" t="str">
        <f t="shared" si="83"/>
        <v/>
      </c>
    </row>
    <row r="647" spans="1:1" x14ac:dyDescent="0.25">
      <c r="A647" s="5" t="str">
        <f t="shared" si="83"/>
        <v/>
      </c>
    </row>
    <row r="648" spans="1:1" x14ac:dyDescent="0.25">
      <c r="A648" s="5" t="str">
        <f t="shared" si="83"/>
        <v/>
      </c>
    </row>
    <row r="649" spans="1:1" x14ac:dyDescent="0.25">
      <c r="A649" s="5" t="str">
        <f t="shared" si="83"/>
        <v/>
      </c>
    </row>
    <row r="650" spans="1:1" x14ac:dyDescent="0.25">
      <c r="A650" s="5" t="str">
        <f t="shared" si="83"/>
        <v/>
      </c>
    </row>
    <row r="651" spans="1:1" x14ac:dyDescent="0.25">
      <c r="A651" s="5" t="str">
        <f t="shared" si="83"/>
        <v/>
      </c>
    </row>
    <row r="652" spans="1:1" x14ac:dyDescent="0.25">
      <c r="A652" s="5" t="str">
        <f t="shared" si="83"/>
        <v/>
      </c>
    </row>
    <row r="653" spans="1:1" x14ac:dyDescent="0.25">
      <c r="A653" s="5" t="str">
        <f t="shared" si="83"/>
        <v/>
      </c>
    </row>
    <row r="654" spans="1:1" x14ac:dyDescent="0.25">
      <c r="A654" s="5" t="str">
        <f t="shared" si="83"/>
        <v/>
      </c>
    </row>
    <row r="655" spans="1:1" x14ac:dyDescent="0.25">
      <c r="A655" s="5" t="str">
        <f t="shared" si="83"/>
        <v/>
      </c>
    </row>
    <row r="656" spans="1:1" x14ac:dyDescent="0.25">
      <c r="A656" s="5" t="str">
        <f t="shared" si="83"/>
        <v/>
      </c>
    </row>
    <row r="657" spans="1:1" x14ac:dyDescent="0.25">
      <c r="A657" s="5" t="str">
        <f t="shared" si="83"/>
        <v/>
      </c>
    </row>
    <row r="658" spans="1:1" x14ac:dyDescent="0.25">
      <c r="A658" s="5" t="str">
        <f t="shared" si="83"/>
        <v/>
      </c>
    </row>
    <row r="659" spans="1:1" x14ac:dyDescent="0.25">
      <c r="A659" s="5" t="str">
        <f t="shared" si="83"/>
        <v/>
      </c>
    </row>
    <row r="660" spans="1:1" x14ac:dyDescent="0.25">
      <c r="A660" s="5" t="str">
        <f t="shared" si="83"/>
        <v/>
      </c>
    </row>
    <row r="661" spans="1:1" x14ac:dyDescent="0.25">
      <c r="A661" s="5" t="str">
        <f t="shared" si="83"/>
        <v/>
      </c>
    </row>
    <row r="662" spans="1:1" x14ac:dyDescent="0.25">
      <c r="A662" s="5" t="str">
        <f t="shared" si="83"/>
        <v/>
      </c>
    </row>
    <row r="663" spans="1:1" x14ac:dyDescent="0.25">
      <c r="A663" s="5" t="str">
        <f t="shared" si="83"/>
        <v/>
      </c>
    </row>
    <row r="664" spans="1:1" x14ac:dyDescent="0.25">
      <c r="A664" s="5" t="str">
        <f t="shared" si="83"/>
        <v/>
      </c>
    </row>
    <row r="665" spans="1:1" x14ac:dyDescent="0.25">
      <c r="A665" s="5" t="str">
        <f t="shared" si="83"/>
        <v/>
      </c>
    </row>
    <row r="666" spans="1:1" x14ac:dyDescent="0.25">
      <c r="A666" s="5" t="str">
        <f t="shared" ref="A666:A729" si="84">CONCATENATE(D666,B666)</f>
        <v/>
      </c>
    </row>
    <row r="667" spans="1:1" x14ac:dyDescent="0.25">
      <c r="A667" s="5" t="str">
        <f t="shared" si="84"/>
        <v/>
      </c>
    </row>
    <row r="668" spans="1:1" x14ac:dyDescent="0.25">
      <c r="A668" s="5" t="str">
        <f t="shared" si="84"/>
        <v/>
      </c>
    </row>
    <row r="669" spans="1:1" x14ac:dyDescent="0.25">
      <c r="A669" s="5" t="str">
        <f t="shared" si="84"/>
        <v/>
      </c>
    </row>
    <row r="670" spans="1:1" x14ac:dyDescent="0.25">
      <c r="A670" s="5" t="str">
        <f t="shared" si="84"/>
        <v/>
      </c>
    </row>
    <row r="671" spans="1:1" x14ac:dyDescent="0.25">
      <c r="A671" s="5" t="str">
        <f t="shared" si="84"/>
        <v/>
      </c>
    </row>
    <row r="672" spans="1:1" x14ac:dyDescent="0.25">
      <c r="A672" s="5" t="str">
        <f t="shared" si="84"/>
        <v/>
      </c>
    </row>
    <row r="673" spans="1:1" x14ac:dyDescent="0.25">
      <c r="A673" s="5" t="str">
        <f t="shared" si="84"/>
        <v/>
      </c>
    </row>
    <row r="674" spans="1:1" x14ac:dyDescent="0.25">
      <c r="A674" s="5" t="str">
        <f t="shared" si="84"/>
        <v/>
      </c>
    </row>
    <row r="675" spans="1:1" x14ac:dyDescent="0.25">
      <c r="A675" s="5" t="str">
        <f t="shared" si="84"/>
        <v/>
      </c>
    </row>
    <row r="676" spans="1:1" x14ac:dyDescent="0.25">
      <c r="A676" s="5" t="str">
        <f t="shared" si="84"/>
        <v/>
      </c>
    </row>
    <row r="677" spans="1:1" x14ac:dyDescent="0.25">
      <c r="A677" s="5" t="str">
        <f t="shared" si="84"/>
        <v/>
      </c>
    </row>
    <row r="678" spans="1:1" x14ac:dyDescent="0.25">
      <c r="A678" s="5" t="str">
        <f t="shared" si="84"/>
        <v/>
      </c>
    </row>
    <row r="679" spans="1:1" x14ac:dyDescent="0.25">
      <c r="A679" s="5" t="str">
        <f t="shared" si="84"/>
        <v/>
      </c>
    </row>
    <row r="680" spans="1:1" x14ac:dyDescent="0.25">
      <c r="A680" s="5" t="str">
        <f t="shared" si="84"/>
        <v/>
      </c>
    </row>
    <row r="681" spans="1:1" x14ac:dyDescent="0.25">
      <c r="A681" s="5" t="str">
        <f t="shared" si="84"/>
        <v/>
      </c>
    </row>
    <row r="682" spans="1:1" x14ac:dyDescent="0.25">
      <c r="A682" s="5" t="str">
        <f t="shared" si="84"/>
        <v/>
      </c>
    </row>
    <row r="683" spans="1:1" x14ac:dyDescent="0.25">
      <c r="A683" s="5" t="str">
        <f t="shared" si="84"/>
        <v/>
      </c>
    </row>
    <row r="684" spans="1:1" x14ac:dyDescent="0.25">
      <c r="A684" s="5" t="str">
        <f t="shared" si="84"/>
        <v/>
      </c>
    </row>
    <row r="685" spans="1:1" x14ac:dyDescent="0.25">
      <c r="A685" s="5" t="str">
        <f t="shared" si="84"/>
        <v/>
      </c>
    </row>
    <row r="686" spans="1:1" x14ac:dyDescent="0.25">
      <c r="A686" s="5" t="str">
        <f t="shared" si="84"/>
        <v/>
      </c>
    </row>
    <row r="687" spans="1:1" x14ac:dyDescent="0.25">
      <c r="A687" s="5" t="str">
        <f t="shared" si="84"/>
        <v/>
      </c>
    </row>
    <row r="688" spans="1:1" x14ac:dyDescent="0.25">
      <c r="A688" s="5" t="str">
        <f t="shared" si="84"/>
        <v/>
      </c>
    </row>
    <row r="689" spans="1:1" x14ac:dyDescent="0.25">
      <c r="A689" s="5" t="str">
        <f t="shared" si="84"/>
        <v/>
      </c>
    </row>
    <row r="690" spans="1:1" x14ac:dyDescent="0.25">
      <c r="A690" s="5" t="str">
        <f t="shared" si="84"/>
        <v/>
      </c>
    </row>
    <row r="691" spans="1:1" x14ac:dyDescent="0.25">
      <c r="A691" s="5" t="str">
        <f t="shared" si="84"/>
        <v/>
      </c>
    </row>
    <row r="692" spans="1:1" x14ac:dyDescent="0.25">
      <c r="A692" s="5" t="str">
        <f t="shared" si="84"/>
        <v/>
      </c>
    </row>
    <row r="693" spans="1:1" x14ac:dyDescent="0.25">
      <c r="A693" s="5" t="str">
        <f t="shared" si="84"/>
        <v/>
      </c>
    </row>
    <row r="694" spans="1:1" x14ac:dyDescent="0.25">
      <c r="A694" s="5" t="str">
        <f t="shared" si="84"/>
        <v/>
      </c>
    </row>
    <row r="695" spans="1:1" x14ac:dyDescent="0.25">
      <c r="A695" s="5" t="str">
        <f t="shared" si="84"/>
        <v/>
      </c>
    </row>
    <row r="696" spans="1:1" x14ac:dyDescent="0.25">
      <c r="A696" s="5" t="str">
        <f t="shared" si="84"/>
        <v/>
      </c>
    </row>
    <row r="697" spans="1:1" x14ac:dyDescent="0.25">
      <c r="A697" s="5" t="str">
        <f t="shared" si="84"/>
        <v/>
      </c>
    </row>
    <row r="698" spans="1:1" x14ac:dyDescent="0.25">
      <c r="A698" s="5" t="str">
        <f t="shared" si="84"/>
        <v/>
      </c>
    </row>
    <row r="699" spans="1:1" x14ac:dyDescent="0.25">
      <c r="A699" s="5" t="str">
        <f t="shared" si="84"/>
        <v/>
      </c>
    </row>
    <row r="700" spans="1:1" x14ac:dyDescent="0.25">
      <c r="A700" s="5" t="str">
        <f t="shared" si="84"/>
        <v/>
      </c>
    </row>
    <row r="701" spans="1:1" x14ac:dyDescent="0.25">
      <c r="A701" s="5" t="str">
        <f t="shared" si="84"/>
        <v/>
      </c>
    </row>
    <row r="702" spans="1:1" x14ac:dyDescent="0.25">
      <c r="A702" s="5" t="str">
        <f t="shared" si="84"/>
        <v/>
      </c>
    </row>
    <row r="703" spans="1:1" x14ac:dyDescent="0.25">
      <c r="A703" s="5" t="str">
        <f t="shared" si="84"/>
        <v/>
      </c>
    </row>
    <row r="704" spans="1:1" x14ac:dyDescent="0.25">
      <c r="A704" s="5" t="str">
        <f t="shared" si="84"/>
        <v/>
      </c>
    </row>
    <row r="705" spans="1:1" x14ac:dyDescent="0.25">
      <c r="A705" s="5" t="str">
        <f t="shared" si="84"/>
        <v/>
      </c>
    </row>
    <row r="706" spans="1:1" x14ac:dyDescent="0.25">
      <c r="A706" s="5" t="str">
        <f t="shared" si="84"/>
        <v/>
      </c>
    </row>
    <row r="707" spans="1:1" x14ac:dyDescent="0.25">
      <c r="A707" s="5" t="str">
        <f t="shared" si="84"/>
        <v/>
      </c>
    </row>
    <row r="708" spans="1:1" x14ac:dyDescent="0.25">
      <c r="A708" s="5" t="str">
        <f t="shared" si="84"/>
        <v/>
      </c>
    </row>
    <row r="709" spans="1:1" x14ac:dyDescent="0.25">
      <c r="A709" s="5" t="str">
        <f t="shared" si="84"/>
        <v/>
      </c>
    </row>
    <row r="710" spans="1:1" x14ac:dyDescent="0.25">
      <c r="A710" s="5" t="str">
        <f t="shared" si="84"/>
        <v/>
      </c>
    </row>
    <row r="711" spans="1:1" x14ac:dyDescent="0.25">
      <c r="A711" s="5" t="str">
        <f t="shared" si="84"/>
        <v/>
      </c>
    </row>
    <row r="712" spans="1:1" x14ac:dyDescent="0.25">
      <c r="A712" s="5" t="str">
        <f t="shared" si="84"/>
        <v/>
      </c>
    </row>
    <row r="713" spans="1:1" x14ac:dyDescent="0.25">
      <c r="A713" s="5" t="str">
        <f t="shared" si="84"/>
        <v/>
      </c>
    </row>
    <row r="714" spans="1:1" x14ac:dyDescent="0.25">
      <c r="A714" s="5" t="str">
        <f t="shared" si="84"/>
        <v/>
      </c>
    </row>
    <row r="715" spans="1:1" x14ac:dyDescent="0.25">
      <c r="A715" s="5" t="str">
        <f t="shared" si="84"/>
        <v/>
      </c>
    </row>
    <row r="716" spans="1:1" x14ac:dyDescent="0.25">
      <c r="A716" s="5" t="str">
        <f t="shared" si="84"/>
        <v/>
      </c>
    </row>
    <row r="717" spans="1:1" x14ac:dyDescent="0.25">
      <c r="A717" s="5" t="str">
        <f t="shared" si="84"/>
        <v/>
      </c>
    </row>
    <row r="718" spans="1:1" x14ac:dyDescent="0.25">
      <c r="A718" s="5" t="str">
        <f t="shared" si="84"/>
        <v/>
      </c>
    </row>
    <row r="719" spans="1:1" x14ac:dyDescent="0.25">
      <c r="A719" s="5" t="str">
        <f t="shared" si="84"/>
        <v/>
      </c>
    </row>
    <row r="720" spans="1:1" x14ac:dyDescent="0.25">
      <c r="A720" s="5" t="str">
        <f t="shared" si="84"/>
        <v/>
      </c>
    </row>
    <row r="721" spans="1:1" x14ac:dyDescent="0.25">
      <c r="A721" s="5" t="str">
        <f t="shared" si="84"/>
        <v/>
      </c>
    </row>
    <row r="722" spans="1:1" x14ac:dyDescent="0.25">
      <c r="A722" s="5" t="str">
        <f t="shared" si="84"/>
        <v/>
      </c>
    </row>
    <row r="723" spans="1:1" x14ac:dyDescent="0.25">
      <c r="A723" s="5" t="str">
        <f t="shared" si="84"/>
        <v/>
      </c>
    </row>
    <row r="724" spans="1:1" x14ac:dyDescent="0.25">
      <c r="A724" s="5" t="str">
        <f t="shared" si="84"/>
        <v/>
      </c>
    </row>
    <row r="725" spans="1:1" x14ac:dyDescent="0.25">
      <c r="A725" s="5" t="str">
        <f t="shared" si="84"/>
        <v/>
      </c>
    </row>
    <row r="726" spans="1:1" x14ac:dyDescent="0.25">
      <c r="A726" s="5" t="str">
        <f t="shared" si="84"/>
        <v/>
      </c>
    </row>
    <row r="727" spans="1:1" x14ac:dyDescent="0.25">
      <c r="A727" s="5" t="str">
        <f t="shared" si="84"/>
        <v/>
      </c>
    </row>
    <row r="728" spans="1:1" x14ac:dyDescent="0.25">
      <c r="A728" s="5" t="str">
        <f t="shared" si="84"/>
        <v/>
      </c>
    </row>
    <row r="729" spans="1:1" x14ac:dyDescent="0.25">
      <c r="A729" s="5" t="str">
        <f t="shared" si="84"/>
        <v/>
      </c>
    </row>
    <row r="730" spans="1:1" x14ac:dyDescent="0.25">
      <c r="A730" s="5" t="str">
        <f t="shared" ref="A730:A793" si="85">CONCATENATE(D730,B730)</f>
        <v/>
      </c>
    </row>
    <row r="731" spans="1:1" x14ac:dyDescent="0.25">
      <c r="A731" s="5" t="str">
        <f t="shared" si="85"/>
        <v/>
      </c>
    </row>
    <row r="732" spans="1:1" x14ac:dyDescent="0.25">
      <c r="A732" s="5" t="str">
        <f t="shared" si="85"/>
        <v/>
      </c>
    </row>
    <row r="733" spans="1:1" x14ac:dyDescent="0.25">
      <c r="A733" s="5" t="str">
        <f t="shared" si="85"/>
        <v/>
      </c>
    </row>
    <row r="734" spans="1:1" x14ac:dyDescent="0.25">
      <c r="A734" s="5" t="str">
        <f t="shared" si="85"/>
        <v/>
      </c>
    </row>
    <row r="735" spans="1:1" x14ac:dyDescent="0.25">
      <c r="A735" s="5" t="str">
        <f t="shared" si="85"/>
        <v/>
      </c>
    </row>
    <row r="736" spans="1:1" x14ac:dyDescent="0.25">
      <c r="A736" s="5" t="str">
        <f t="shared" si="85"/>
        <v/>
      </c>
    </row>
    <row r="737" spans="1:1" x14ac:dyDescent="0.25">
      <c r="A737" s="5" t="str">
        <f t="shared" si="85"/>
        <v/>
      </c>
    </row>
    <row r="738" spans="1:1" x14ac:dyDescent="0.25">
      <c r="A738" s="5" t="str">
        <f t="shared" si="85"/>
        <v/>
      </c>
    </row>
    <row r="739" spans="1:1" x14ac:dyDescent="0.25">
      <c r="A739" s="5" t="str">
        <f t="shared" si="85"/>
        <v/>
      </c>
    </row>
    <row r="740" spans="1:1" x14ac:dyDescent="0.25">
      <c r="A740" s="5" t="str">
        <f t="shared" si="85"/>
        <v/>
      </c>
    </row>
    <row r="741" spans="1:1" x14ac:dyDescent="0.25">
      <c r="A741" s="5" t="str">
        <f t="shared" si="85"/>
        <v/>
      </c>
    </row>
    <row r="742" spans="1:1" x14ac:dyDescent="0.25">
      <c r="A742" s="5" t="str">
        <f t="shared" si="85"/>
        <v/>
      </c>
    </row>
    <row r="743" spans="1:1" x14ac:dyDescent="0.25">
      <c r="A743" s="5" t="str">
        <f t="shared" si="85"/>
        <v/>
      </c>
    </row>
    <row r="744" spans="1:1" x14ac:dyDescent="0.25">
      <c r="A744" s="5" t="str">
        <f t="shared" si="85"/>
        <v/>
      </c>
    </row>
    <row r="745" spans="1:1" x14ac:dyDescent="0.25">
      <c r="A745" s="5" t="str">
        <f t="shared" si="85"/>
        <v/>
      </c>
    </row>
    <row r="746" spans="1:1" x14ac:dyDescent="0.25">
      <c r="A746" s="5" t="str">
        <f t="shared" si="85"/>
        <v/>
      </c>
    </row>
    <row r="747" spans="1:1" x14ac:dyDescent="0.25">
      <c r="A747" s="5" t="str">
        <f t="shared" si="85"/>
        <v/>
      </c>
    </row>
    <row r="748" spans="1:1" x14ac:dyDescent="0.25">
      <c r="A748" s="5" t="str">
        <f t="shared" si="85"/>
        <v/>
      </c>
    </row>
    <row r="749" spans="1:1" x14ac:dyDescent="0.25">
      <c r="A749" s="5" t="str">
        <f t="shared" si="85"/>
        <v/>
      </c>
    </row>
    <row r="750" spans="1:1" x14ac:dyDescent="0.25">
      <c r="A750" s="5" t="str">
        <f t="shared" si="85"/>
        <v/>
      </c>
    </row>
    <row r="751" spans="1:1" x14ac:dyDescent="0.25">
      <c r="A751" s="5" t="str">
        <f t="shared" si="85"/>
        <v/>
      </c>
    </row>
    <row r="752" spans="1:1" x14ac:dyDescent="0.25">
      <c r="A752" s="5" t="str">
        <f t="shared" si="85"/>
        <v/>
      </c>
    </row>
    <row r="753" spans="1:1" x14ac:dyDescent="0.25">
      <c r="A753" s="5" t="str">
        <f t="shared" si="85"/>
        <v/>
      </c>
    </row>
    <row r="754" spans="1:1" x14ac:dyDescent="0.25">
      <c r="A754" s="5" t="str">
        <f t="shared" si="85"/>
        <v/>
      </c>
    </row>
    <row r="755" spans="1:1" x14ac:dyDescent="0.25">
      <c r="A755" s="5" t="str">
        <f t="shared" si="85"/>
        <v/>
      </c>
    </row>
    <row r="756" spans="1:1" x14ac:dyDescent="0.25">
      <c r="A756" s="5" t="str">
        <f t="shared" si="85"/>
        <v/>
      </c>
    </row>
    <row r="757" spans="1:1" x14ac:dyDescent="0.25">
      <c r="A757" s="5" t="str">
        <f t="shared" si="85"/>
        <v/>
      </c>
    </row>
    <row r="758" spans="1:1" x14ac:dyDescent="0.25">
      <c r="A758" s="5" t="str">
        <f t="shared" si="85"/>
        <v/>
      </c>
    </row>
    <row r="759" spans="1:1" x14ac:dyDescent="0.25">
      <c r="A759" s="5" t="str">
        <f t="shared" si="85"/>
        <v/>
      </c>
    </row>
    <row r="760" spans="1:1" x14ac:dyDescent="0.25">
      <c r="A760" s="5" t="str">
        <f t="shared" si="85"/>
        <v/>
      </c>
    </row>
    <row r="761" spans="1:1" x14ac:dyDescent="0.25">
      <c r="A761" s="5" t="str">
        <f t="shared" si="85"/>
        <v/>
      </c>
    </row>
    <row r="762" spans="1:1" x14ac:dyDescent="0.25">
      <c r="A762" s="5" t="str">
        <f t="shared" si="85"/>
        <v/>
      </c>
    </row>
    <row r="763" spans="1:1" x14ac:dyDescent="0.25">
      <c r="A763" s="5" t="str">
        <f t="shared" si="85"/>
        <v/>
      </c>
    </row>
    <row r="764" spans="1:1" x14ac:dyDescent="0.25">
      <c r="A764" s="5" t="str">
        <f t="shared" si="85"/>
        <v/>
      </c>
    </row>
    <row r="765" spans="1:1" x14ac:dyDescent="0.25">
      <c r="A765" s="5" t="str">
        <f t="shared" si="85"/>
        <v/>
      </c>
    </row>
    <row r="766" spans="1:1" x14ac:dyDescent="0.25">
      <c r="A766" s="5" t="str">
        <f t="shared" si="85"/>
        <v/>
      </c>
    </row>
    <row r="767" spans="1:1" x14ac:dyDescent="0.25">
      <c r="A767" s="5" t="str">
        <f t="shared" si="85"/>
        <v/>
      </c>
    </row>
    <row r="768" spans="1:1" x14ac:dyDescent="0.25">
      <c r="A768" s="5" t="str">
        <f t="shared" si="85"/>
        <v/>
      </c>
    </row>
    <row r="769" spans="1:1" x14ac:dyDescent="0.25">
      <c r="A769" s="5" t="str">
        <f t="shared" si="85"/>
        <v/>
      </c>
    </row>
    <row r="770" spans="1:1" x14ac:dyDescent="0.25">
      <c r="A770" s="5" t="str">
        <f t="shared" si="85"/>
        <v/>
      </c>
    </row>
    <row r="771" spans="1:1" x14ac:dyDescent="0.25">
      <c r="A771" s="5" t="str">
        <f t="shared" si="85"/>
        <v/>
      </c>
    </row>
    <row r="772" spans="1:1" x14ac:dyDescent="0.25">
      <c r="A772" s="5" t="str">
        <f t="shared" si="85"/>
        <v/>
      </c>
    </row>
    <row r="773" spans="1:1" x14ac:dyDescent="0.25">
      <c r="A773" s="5" t="str">
        <f t="shared" si="85"/>
        <v/>
      </c>
    </row>
    <row r="774" spans="1:1" x14ac:dyDescent="0.25">
      <c r="A774" s="5" t="str">
        <f t="shared" si="85"/>
        <v/>
      </c>
    </row>
    <row r="775" spans="1:1" x14ac:dyDescent="0.25">
      <c r="A775" s="5" t="str">
        <f t="shared" si="85"/>
        <v/>
      </c>
    </row>
    <row r="776" spans="1:1" x14ac:dyDescent="0.25">
      <c r="A776" s="5" t="str">
        <f t="shared" si="85"/>
        <v/>
      </c>
    </row>
    <row r="777" spans="1:1" x14ac:dyDescent="0.25">
      <c r="A777" s="5" t="str">
        <f t="shared" si="85"/>
        <v/>
      </c>
    </row>
    <row r="778" spans="1:1" x14ac:dyDescent="0.25">
      <c r="A778" s="5" t="str">
        <f t="shared" si="85"/>
        <v/>
      </c>
    </row>
    <row r="779" spans="1:1" x14ac:dyDescent="0.25">
      <c r="A779" s="5" t="str">
        <f t="shared" si="85"/>
        <v/>
      </c>
    </row>
    <row r="780" spans="1:1" x14ac:dyDescent="0.25">
      <c r="A780" s="5" t="str">
        <f t="shared" si="85"/>
        <v/>
      </c>
    </row>
    <row r="781" spans="1:1" x14ac:dyDescent="0.25">
      <c r="A781" s="5" t="str">
        <f t="shared" si="85"/>
        <v/>
      </c>
    </row>
    <row r="782" spans="1:1" x14ac:dyDescent="0.25">
      <c r="A782" s="5" t="str">
        <f t="shared" si="85"/>
        <v/>
      </c>
    </row>
    <row r="783" spans="1:1" x14ac:dyDescent="0.25">
      <c r="A783" s="5" t="str">
        <f t="shared" si="85"/>
        <v/>
      </c>
    </row>
    <row r="784" spans="1:1" x14ac:dyDescent="0.25">
      <c r="A784" s="5" t="str">
        <f t="shared" si="85"/>
        <v/>
      </c>
    </row>
    <row r="785" spans="1:1" x14ac:dyDescent="0.25">
      <c r="A785" s="5" t="str">
        <f t="shared" si="85"/>
        <v/>
      </c>
    </row>
    <row r="786" spans="1:1" x14ac:dyDescent="0.25">
      <c r="A786" s="5" t="str">
        <f t="shared" si="85"/>
        <v/>
      </c>
    </row>
    <row r="787" spans="1:1" x14ac:dyDescent="0.25">
      <c r="A787" s="5" t="str">
        <f t="shared" si="85"/>
        <v/>
      </c>
    </row>
    <row r="788" spans="1:1" x14ac:dyDescent="0.25">
      <c r="A788" s="5" t="str">
        <f t="shared" si="85"/>
        <v/>
      </c>
    </row>
    <row r="789" spans="1:1" x14ac:dyDescent="0.25">
      <c r="A789" s="5" t="str">
        <f t="shared" si="85"/>
        <v/>
      </c>
    </row>
    <row r="790" spans="1:1" x14ac:dyDescent="0.25">
      <c r="A790" s="5" t="str">
        <f t="shared" si="85"/>
        <v/>
      </c>
    </row>
    <row r="791" spans="1:1" x14ac:dyDescent="0.25">
      <c r="A791" s="5" t="str">
        <f t="shared" si="85"/>
        <v/>
      </c>
    </row>
    <row r="792" spans="1:1" x14ac:dyDescent="0.25">
      <c r="A792" s="5" t="str">
        <f t="shared" si="85"/>
        <v/>
      </c>
    </row>
    <row r="793" spans="1:1" x14ac:dyDescent="0.25">
      <c r="A793" s="5" t="str">
        <f t="shared" si="85"/>
        <v/>
      </c>
    </row>
    <row r="794" spans="1:1" x14ac:dyDescent="0.25">
      <c r="A794" s="5" t="str">
        <f t="shared" ref="A794:A857" si="86">CONCATENATE(D794,B794)</f>
        <v/>
      </c>
    </row>
    <row r="795" spans="1:1" x14ac:dyDescent="0.25">
      <c r="A795" s="5" t="str">
        <f t="shared" si="86"/>
        <v/>
      </c>
    </row>
    <row r="796" spans="1:1" x14ac:dyDescent="0.25">
      <c r="A796" s="5" t="str">
        <f t="shared" si="86"/>
        <v/>
      </c>
    </row>
    <row r="797" spans="1:1" x14ac:dyDescent="0.25">
      <c r="A797" s="5" t="str">
        <f t="shared" si="86"/>
        <v/>
      </c>
    </row>
    <row r="798" spans="1:1" x14ac:dyDescent="0.25">
      <c r="A798" s="5" t="str">
        <f t="shared" si="86"/>
        <v/>
      </c>
    </row>
    <row r="799" spans="1:1" x14ac:dyDescent="0.25">
      <c r="A799" s="5" t="str">
        <f t="shared" si="86"/>
        <v/>
      </c>
    </row>
    <row r="800" spans="1:1" x14ac:dyDescent="0.25">
      <c r="A800" s="5" t="str">
        <f t="shared" si="86"/>
        <v/>
      </c>
    </row>
    <row r="801" spans="1:1" x14ac:dyDescent="0.25">
      <c r="A801" s="5" t="str">
        <f t="shared" si="86"/>
        <v/>
      </c>
    </row>
    <row r="802" spans="1:1" x14ac:dyDescent="0.25">
      <c r="A802" s="5" t="str">
        <f t="shared" si="86"/>
        <v/>
      </c>
    </row>
    <row r="803" spans="1:1" x14ac:dyDescent="0.25">
      <c r="A803" s="5" t="str">
        <f t="shared" si="86"/>
        <v/>
      </c>
    </row>
    <row r="804" spans="1:1" x14ac:dyDescent="0.25">
      <c r="A804" s="5" t="str">
        <f t="shared" si="86"/>
        <v/>
      </c>
    </row>
    <row r="805" spans="1:1" x14ac:dyDescent="0.25">
      <c r="A805" s="5" t="str">
        <f t="shared" si="86"/>
        <v/>
      </c>
    </row>
    <row r="806" spans="1:1" x14ac:dyDescent="0.25">
      <c r="A806" s="5" t="str">
        <f t="shared" si="86"/>
        <v/>
      </c>
    </row>
    <row r="807" spans="1:1" x14ac:dyDescent="0.25">
      <c r="A807" s="5" t="str">
        <f t="shared" si="86"/>
        <v/>
      </c>
    </row>
    <row r="808" spans="1:1" x14ac:dyDescent="0.25">
      <c r="A808" s="5" t="str">
        <f t="shared" si="86"/>
        <v/>
      </c>
    </row>
    <row r="809" spans="1:1" x14ac:dyDescent="0.25">
      <c r="A809" s="5" t="str">
        <f t="shared" si="86"/>
        <v/>
      </c>
    </row>
    <row r="810" spans="1:1" x14ac:dyDescent="0.25">
      <c r="A810" s="5" t="str">
        <f t="shared" si="86"/>
        <v/>
      </c>
    </row>
    <row r="811" spans="1:1" x14ac:dyDescent="0.25">
      <c r="A811" s="5" t="str">
        <f t="shared" si="86"/>
        <v/>
      </c>
    </row>
    <row r="812" spans="1:1" x14ac:dyDescent="0.25">
      <c r="A812" s="5" t="str">
        <f t="shared" si="86"/>
        <v/>
      </c>
    </row>
    <row r="813" spans="1:1" x14ac:dyDescent="0.25">
      <c r="A813" s="5" t="str">
        <f t="shared" si="86"/>
        <v/>
      </c>
    </row>
    <row r="814" spans="1:1" x14ac:dyDescent="0.25">
      <c r="A814" s="5" t="str">
        <f t="shared" si="86"/>
        <v/>
      </c>
    </row>
    <row r="815" spans="1:1" x14ac:dyDescent="0.25">
      <c r="A815" s="5" t="str">
        <f t="shared" si="86"/>
        <v/>
      </c>
    </row>
    <row r="816" spans="1:1" x14ac:dyDescent="0.25">
      <c r="A816" s="5" t="str">
        <f t="shared" si="86"/>
        <v/>
      </c>
    </row>
    <row r="817" spans="1:1" x14ac:dyDescent="0.25">
      <c r="A817" s="5" t="str">
        <f t="shared" si="86"/>
        <v/>
      </c>
    </row>
    <row r="818" spans="1:1" x14ac:dyDescent="0.25">
      <c r="A818" s="5" t="str">
        <f t="shared" si="86"/>
        <v/>
      </c>
    </row>
    <row r="819" spans="1:1" x14ac:dyDescent="0.25">
      <c r="A819" s="5" t="str">
        <f t="shared" si="86"/>
        <v/>
      </c>
    </row>
    <row r="820" spans="1:1" x14ac:dyDescent="0.25">
      <c r="A820" s="5" t="str">
        <f t="shared" si="86"/>
        <v/>
      </c>
    </row>
    <row r="821" spans="1:1" x14ac:dyDescent="0.25">
      <c r="A821" s="5" t="str">
        <f t="shared" si="86"/>
        <v/>
      </c>
    </row>
    <row r="822" spans="1:1" x14ac:dyDescent="0.25">
      <c r="A822" s="5" t="str">
        <f t="shared" si="86"/>
        <v/>
      </c>
    </row>
    <row r="823" spans="1:1" x14ac:dyDescent="0.25">
      <c r="A823" s="5" t="str">
        <f t="shared" si="86"/>
        <v/>
      </c>
    </row>
    <row r="824" spans="1:1" x14ac:dyDescent="0.25">
      <c r="A824" s="5" t="str">
        <f t="shared" si="86"/>
        <v/>
      </c>
    </row>
    <row r="825" spans="1:1" x14ac:dyDescent="0.25">
      <c r="A825" s="5" t="str">
        <f t="shared" si="86"/>
        <v/>
      </c>
    </row>
    <row r="826" spans="1:1" x14ac:dyDescent="0.25">
      <c r="A826" s="5" t="str">
        <f t="shared" si="86"/>
        <v/>
      </c>
    </row>
    <row r="827" spans="1:1" x14ac:dyDescent="0.25">
      <c r="A827" s="5" t="str">
        <f t="shared" si="86"/>
        <v/>
      </c>
    </row>
    <row r="828" spans="1:1" x14ac:dyDescent="0.25">
      <c r="A828" s="5" t="str">
        <f t="shared" si="86"/>
        <v/>
      </c>
    </row>
    <row r="829" spans="1:1" x14ac:dyDescent="0.25">
      <c r="A829" s="5" t="str">
        <f t="shared" si="86"/>
        <v/>
      </c>
    </row>
    <row r="830" spans="1:1" x14ac:dyDescent="0.25">
      <c r="A830" s="5" t="str">
        <f t="shared" si="86"/>
        <v/>
      </c>
    </row>
    <row r="831" spans="1:1" x14ac:dyDescent="0.25">
      <c r="A831" s="5" t="str">
        <f t="shared" si="86"/>
        <v/>
      </c>
    </row>
    <row r="832" spans="1:1" x14ac:dyDescent="0.25">
      <c r="A832" s="5" t="str">
        <f t="shared" si="86"/>
        <v/>
      </c>
    </row>
    <row r="833" spans="1:1" x14ac:dyDescent="0.25">
      <c r="A833" s="5" t="str">
        <f t="shared" si="86"/>
        <v/>
      </c>
    </row>
    <row r="834" spans="1:1" x14ac:dyDescent="0.25">
      <c r="A834" s="5" t="str">
        <f t="shared" si="86"/>
        <v/>
      </c>
    </row>
    <row r="835" spans="1:1" x14ac:dyDescent="0.25">
      <c r="A835" s="5" t="str">
        <f t="shared" si="86"/>
        <v/>
      </c>
    </row>
    <row r="836" spans="1:1" x14ac:dyDescent="0.25">
      <c r="A836" s="5" t="str">
        <f t="shared" si="86"/>
        <v/>
      </c>
    </row>
    <row r="837" spans="1:1" x14ac:dyDescent="0.25">
      <c r="A837" s="5" t="str">
        <f t="shared" si="86"/>
        <v/>
      </c>
    </row>
    <row r="838" spans="1:1" x14ac:dyDescent="0.25">
      <c r="A838" s="5" t="str">
        <f t="shared" si="86"/>
        <v/>
      </c>
    </row>
    <row r="839" spans="1:1" x14ac:dyDescent="0.25">
      <c r="A839" s="5" t="str">
        <f t="shared" si="86"/>
        <v/>
      </c>
    </row>
    <row r="840" spans="1:1" x14ac:dyDescent="0.25">
      <c r="A840" s="5" t="str">
        <f t="shared" si="86"/>
        <v/>
      </c>
    </row>
    <row r="841" spans="1:1" x14ac:dyDescent="0.25">
      <c r="A841" s="5" t="str">
        <f t="shared" si="86"/>
        <v/>
      </c>
    </row>
    <row r="842" spans="1:1" x14ac:dyDescent="0.25">
      <c r="A842" s="5" t="str">
        <f t="shared" si="86"/>
        <v/>
      </c>
    </row>
    <row r="843" spans="1:1" x14ac:dyDescent="0.25">
      <c r="A843" s="5" t="str">
        <f t="shared" si="86"/>
        <v/>
      </c>
    </row>
    <row r="844" spans="1:1" x14ac:dyDescent="0.25">
      <c r="A844" s="5" t="str">
        <f t="shared" si="86"/>
        <v/>
      </c>
    </row>
    <row r="845" spans="1:1" x14ac:dyDescent="0.25">
      <c r="A845" s="5" t="str">
        <f t="shared" si="86"/>
        <v/>
      </c>
    </row>
    <row r="846" spans="1:1" x14ac:dyDescent="0.25">
      <c r="A846" s="5" t="str">
        <f t="shared" si="86"/>
        <v/>
      </c>
    </row>
    <row r="847" spans="1:1" x14ac:dyDescent="0.25">
      <c r="A847" s="5" t="str">
        <f t="shared" si="86"/>
        <v/>
      </c>
    </row>
    <row r="848" spans="1:1" x14ac:dyDescent="0.25">
      <c r="A848" s="5" t="str">
        <f t="shared" si="86"/>
        <v/>
      </c>
    </row>
    <row r="849" spans="1:1" x14ac:dyDescent="0.25">
      <c r="A849" s="5" t="str">
        <f t="shared" si="86"/>
        <v/>
      </c>
    </row>
    <row r="850" spans="1:1" x14ac:dyDescent="0.25">
      <c r="A850" s="5" t="str">
        <f t="shared" si="86"/>
        <v/>
      </c>
    </row>
    <row r="851" spans="1:1" x14ac:dyDescent="0.25">
      <c r="A851" s="5" t="str">
        <f t="shared" si="86"/>
        <v/>
      </c>
    </row>
    <row r="852" spans="1:1" x14ac:dyDescent="0.25">
      <c r="A852" s="5" t="str">
        <f t="shared" si="86"/>
        <v/>
      </c>
    </row>
    <row r="853" spans="1:1" x14ac:dyDescent="0.25">
      <c r="A853" s="5" t="str">
        <f t="shared" si="86"/>
        <v/>
      </c>
    </row>
    <row r="854" spans="1:1" x14ac:dyDescent="0.25">
      <c r="A854" s="5" t="str">
        <f t="shared" si="86"/>
        <v/>
      </c>
    </row>
    <row r="855" spans="1:1" x14ac:dyDescent="0.25">
      <c r="A855" s="5" t="str">
        <f t="shared" si="86"/>
        <v/>
      </c>
    </row>
    <row r="856" spans="1:1" x14ac:dyDescent="0.25">
      <c r="A856" s="5" t="str">
        <f t="shared" si="86"/>
        <v/>
      </c>
    </row>
    <row r="857" spans="1:1" x14ac:dyDescent="0.25">
      <c r="A857" s="5" t="str">
        <f t="shared" si="86"/>
        <v/>
      </c>
    </row>
    <row r="858" spans="1:1" x14ac:dyDescent="0.25">
      <c r="A858" s="5" t="str">
        <f t="shared" ref="A858:A921" si="87">CONCATENATE(D858,B858)</f>
        <v/>
      </c>
    </row>
    <row r="859" spans="1:1" x14ac:dyDescent="0.25">
      <c r="A859" s="5" t="str">
        <f t="shared" si="87"/>
        <v/>
      </c>
    </row>
    <row r="860" spans="1:1" x14ac:dyDescent="0.25">
      <c r="A860" s="5" t="str">
        <f t="shared" si="87"/>
        <v/>
      </c>
    </row>
    <row r="861" spans="1:1" x14ac:dyDescent="0.25">
      <c r="A861" s="5" t="str">
        <f t="shared" si="87"/>
        <v/>
      </c>
    </row>
    <row r="862" spans="1:1" x14ac:dyDescent="0.25">
      <c r="A862" s="5" t="str">
        <f t="shared" si="87"/>
        <v/>
      </c>
    </row>
    <row r="863" spans="1:1" x14ac:dyDescent="0.25">
      <c r="A863" s="5" t="str">
        <f t="shared" si="87"/>
        <v/>
      </c>
    </row>
    <row r="864" spans="1:1" x14ac:dyDescent="0.25">
      <c r="A864" s="5" t="str">
        <f t="shared" si="87"/>
        <v/>
      </c>
    </row>
    <row r="865" spans="1:1" x14ac:dyDescent="0.25">
      <c r="A865" s="5" t="str">
        <f t="shared" si="87"/>
        <v/>
      </c>
    </row>
    <row r="866" spans="1:1" x14ac:dyDescent="0.25">
      <c r="A866" s="5" t="str">
        <f t="shared" si="87"/>
        <v/>
      </c>
    </row>
    <row r="867" spans="1:1" x14ac:dyDescent="0.25">
      <c r="A867" s="5" t="str">
        <f t="shared" si="87"/>
        <v/>
      </c>
    </row>
    <row r="868" spans="1:1" x14ac:dyDescent="0.25">
      <c r="A868" s="5" t="str">
        <f t="shared" si="87"/>
        <v/>
      </c>
    </row>
    <row r="869" spans="1:1" x14ac:dyDescent="0.25">
      <c r="A869" s="5" t="str">
        <f t="shared" si="87"/>
        <v/>
      </c>
    </row>
    <row r="870" spans="1:1" x14ac:dyDescent="0.25">
      <c r="A870" s="5" t="str">
        <f t="shared" si="87"/>
        <v/>
      </c>
    </row>
    <row r="871" spans="1:1" x14ac:dyDescent="0.25">
      <c r="A871" s="5" t="str">
        <f t="shared" si="87"/>
        <v/>
      </c>
    </row>
    <row r="872" spans="1:1" x14ac:dyDescent="0.25">
      <c r="A872" s="5" t="str">
        <f t="shared" si="87"/>
        <v/>
      </c>
    </row>
    <row r="873" spans="1:1" x14ac:dyDescent="0.25">
      <c r="A873" s="5" t="str">
        <f t="shared" si="87"/>
        <v/>
      </c>
    </row>
    <row r="874" spans="1:1" x14ac:dyDescent="0.25">
      <c r="A874" s="5" t="str">
        <f t="shared" si="87"/>
        <v/>
      </c>
    </row>
    <row r="875" spans="1:1" x14ac:dyDescent="0.25">
      <c r="A875" s="5" t="str">
        <f t="shared" si="87"/>
        <v/>
      </c>
    </row>
    <row r="876" spans="1:1" x14ac:dyDescent="0.25">
      <c r="A876" s="5" t="str">
        <f t="shared" si="87"/>
        <v/>
      </c>
    </row>
    <row r="877" spans="1:1" x14ac:dyDescent="0.25">
      <c r="A877" s="5" t="str">
        <f t="shared" si="87"/>
        <v/>
      </c>
    </row>
    <row r="878" spans="1:1" x14ac:dyDescent="0.25">
      <c r="A878" s="5" t="str">
        <f t="shared" si="87"/>
        <v/>
      </c>
    </row>
    <row r="879" spans="1:1" x14ac:dyDescent="0.25">
      <c r="A879" s="5" t="str">
        <f t="shared" si="87"/>
        <v/>
      </c>
    </row>
    <row r="880" spans="1:1" x14ac:dyDescent="0.25">
      <c r="A880" s="5" t="str">
        <f t="shared" si="87"/>
        <v/>
      </c>
    </row>
    <row r="881" spans="1:1" x14ac:dyDescent="0.25">
      <c r="A881" s="5" t="str">
        <f t="shared" si="87"/>
        <v/>
      </c>
    </row>
    <row r="882" spans="1:1" x14ac:dyDescent="0.25">
      <c r="A882" s="5" t="str">
        <f t="shared" si="87"/>
        <v/>
      </c>
    </row>
    <row r="883" spans="1:1" x14ac:dyDescent="0.25">
      <c r="A883" s="5" t="str">
        <f t="shared" si="87"/>
        <v/>
      </c>
    </row>
    <row r="884" spans="1:1" x14ac:dyDescent="0.25">
      <c r="A884" s="5" t="str">
        <f t="shared" si="87"/>
        <v/>
      </c>
    </row>
    <row r="885" spans="1:1" x14ac:dyDescent="0.25">
      <c r="A885" s="5" t="str">
        <f t="shared" si="87"/>
        <v/>
      </c>
    </row>
    <row r="886" spans="1:1" x14ac:dyDescent="0.25">
      <c r="A886" s="5" t="str">
        <f t="shared" si="87"/>
        <v/>
      </c>
    </row>
    <row r="887" spans="1:1" x14ac:dyDescent="0.25">
      <c r="A887" s="5" t="str">
        <f t="shared" si="87"/>
        <v/>
      </c>
    </row>
    <row r="888" spans="1:1" x14ac:dyDescent="0.25">
      <c r="A888" s="5" t="str">
        <f t="shared" si="87"/>
        <v/>
      </c>
    </row>
    <row r="889" spans="1:1" x14ac:dyDescent="0.25">
      <c r="A889" s="5" t="str">
        <f t="shared" si="87"/>
        <v/>
      </c>
    </row>
    <row r="890" spans="1:1" x14ac:dyDescent="0.25">
      <c r="A890" s="5" t="str">
        <f t="shared" si="87"/>
        <v/>
      </c>
    </row>
    <row r="891" spans="1:1" x14ac:dyDescent="0.25">
      <c r="A891" s="5" t="str">
        <f t="shared" si="87"/>
        <v/>
      </c>
    </row>
    <row r="892" spans="1:1" x14ac:dyDescent="0.25">
      <c r="A892" s="5" t="str">
        <f t="shared" si="87"/>
        <v/>
      </c>
    </row>
    <row r="893" spans="1:1" x14ac:dyDescent="0.25">
      <c r="A893" s="5" t="str">
        <f t="shared" si="87"/>
        <v/>
      </c>
    </row>
    <row r="894" spans="1:1" x14ac:dyDescent="0.25">
      <c r="A894" s="5" t="str">
        <f t="shared" si="87"/>
        <v/>
      </c>
    </row>
    <row r="895" spans="1:1" x14ac:dyDescent="0.25">
      <c r="A895" s="5" t="str">
        <f t="shared" si="87"/>
        <v/>
      </c>
    </row>
    <row r="896" spans="1:1" x14ac:dyDescent="0.25">
      <c r="A896" s="5" t="str">
        <f t="shared" si="87"/>
        <v/>
      </c>
    </row>
    <row r="897" spans="1:1" x14ac:dyDescent="0.25">
      <c r="A897" s="5" t="str">
        <f t="shared" si="87"/>
        <v/>
      </c>
    </row>
    <row r="898" spans="1:1" x14ac:dyDescent="0.25">
      <c r="A898" s="5" t="str">
        <f t="shared" si="87"/>
        <v/>
      </c>
    </row>
    <row r="899" spans="1:1" x14ac:dyDescent="0.25">
      <c r="A899" s="5" t="str">
        <f t="shared" si="87"/>
        <v/>
      </c>
    </row>
    <row r="900" spans="1:1" x14ac:dyDescent="0.25">
      <c r="A900" s="5" t="str">
        <f t="shared" si="87"/>
        <v/>
      </c>
    </row>
    <row r="901" spans="1:1" x14ac:dyDescent="0.25">
      <c r="A901" s="5" t="str">
        <f t="shared" si="87"/>
        <v/>
      </c>
    </row>
    <row r="902" spans="1:1" x14ac:dyDescent="0.25">
      <c r="A902" s="5" t="str">
        <f t="shared" si="87"/>
        <v/>
      </c>
    </row>
    <row r="903" spans="1:1" x14ac:dyDescent="0.25">
      <c r="A903" s="5" t="str">
        <f t="shared" si="87"/>
        <v/>
      </c>
    </row>
    <row r="904" spans="1:1" x14ac:dyDescent="0.25">
      <c r="A904" s="5" t="str">
        <f t="shared" si="87"/>
        <v/>
      </c>
    </row>
    <row r="905" spans="1:1" x14ac:dyDescent="0.25">
      <c r="A905" s="5" t="str">
        <f t="shared" si="87"/>
        <v/>
      </c>
    </row>
    <row r="906" spans="1:1" x14ac:dyDescent="0.25">
      <c r="A906" s="5" t="str">
        <f t="shared" si="87"/>
        <v/>
      </c>
    </row>
    <row r="907" spans="1:1" x14ac:dyDescent="0.25">
      <c r="A907" s="5" t="str">
        <f t="shared" si="87"/>
        <v/>
      </c>
    </row>
    <row r="908" spans="1:1" x14ac:dyDescent="0.25">
      <c r="A908" s="5" t="str">
        <f t="shared" si="87"/>
        <v/>
      </c>
    </row>
    <row r="909" spans="1:1" x14ac:dyDescent="0.25">
      <c r="A909" s="5" t="str">
        <f t="shared" si="87"/>
        <v/>
      </c>
    </row>
    <row r="910" spans="1:1" x14ac:dyDescent="0.25">
      <c r="A910" s="5" t="str">
        <f t="shared" si="87"/>
        <v/>
      </c>
    </row>
    <row r="911" spans="1:1" x14ac:dyDescent="0.25">
      <c r="A911" s="5" t="str">
        <f t="shared" si="87"/>
        <v/>
      </c>
    </row>
    <row r="912" spans="1:1" x14ac:dyDescent="0.25">
      <c r="A912" s="5" t="str">
        <f t="shared" si="87"/>
        <v/>
      </c>
    </row>
    <row r="913" spans="1:1" x14ac:dyDescent="0.25">
      <c r="A913" s="5" t="str">
        <f t="shared" si="87"/>
        <v/>
      </c>
    </row>
    <row r="914" spans="1:1" x14ac:dyDescent="0.25">
      <c r="A914" s="5" t="str">
        <f t="shared" si="87"/>
        <v/>
      </c>
    </row>
    <row r="915" spans="1:1" x14ac:dyDescent="0.25">
      <c r="A915" s="5" t="str">
        <f t="shared" si="87"/>
        <v/>
      </c>
    </row>
    <row r="916" spans="1:1" x14ac:dyDescent="0.25">
      <c r="A916" s="5" t="str">
        <f t="shared" si="87"/>
        <v/>
      </c>
    </row>
    <row r="917" spans="1:1" x14ac:dyDescent="0.25">
      <c r="A917" s="5" t="str">
        <f t="shared" si="87"/>
        <v/>
      </c>
    </row>
    <row r="918" spans="1:1" x14ac:dyDescent="0.25">
      <c r="A918" s="5" t="str">
        <f t="shared" si="87"/>
        <v/>
      </c>
    </row>
    <row r="919" spans="1:1" x14ac:dyDescent="0.25">
      <c r="A919" s="5" t="str">
        <f t="shared" si="87"/>
        <v/>
      </c>
    </row>
    <row r="920" spans="1:1" x14ac:dyDescent="0.25">
      <c r="A920" s="5" t="str">
        <f t="shared" si="87"/>
        <v/>
      </c>
    </row>
    <row r="921" spans="1:1" x14ac:dyDescent="0.25">
      <c r="A921" s="5" t="str">
        <f t="shared" si="87"/>
        <v/>
      </c>
    </row>
    <row r="922" spans="1:1" x14ac:dyDescent="0.25">
      <c r="A922" s="5" t="str">
        <f t="shared" ref="A922:A985" si="88">CONCATENATE(D922,B922)</f>
        <v/>
      </c>
    </row>
    <row r="923" spans="1:1" x14ac:dyDescent="0.25">
      <c r="A923" s="5" t="str">
        <f t="shared" si="88"/>
        <v/>
      </c>
    </row>
    <row r="924" spans="1:1" x14ac:dyDescent="0.25">
      <c r="A924" s="5" t="str">
        <f t="shared" si="88"/>
        <v/>
      </c>
    </row>
    <row r="925" spans="1:1" x14ac:dyDescent="0.25">
      <c r="A925" s="5" t="str">
        <f t="shared" si="88"/>
        <v/>
      </c>
    </row>
    <row r="926" spans="1:1" x14ac:dyDescent="0.25">
      <c r="A926" s="5" t="str">
        <f t="shared" si="88"/>
        <v/>
      </c>
    </row>
    <row r="927" spans="1:1" x14ac:dyDescent="0.25">
      <c r="A927" s="5" t="str">
        <f t="shared" si="88"/>
        <v/>
      </c>
    </row>
    <row r="928" spans="1:1" x14ac:dyDescent="0.25">
      <c r="A928" s="5" t="str">
        <f t="shared" si="88"/>
        <v/>
      </c>
    </row>
    <row r="929" spans="1:1" x14ac:dyDescent="0.25">
      <c r="A929" s="5" t="str">
        <f t="shared" si="88"/>
        <v/>
      </c>
    </row>
    <row r="930" spans="1:1" x14ac:dyDescent="0.25">
      <c r="A930" s="5" t="str">
        <f t="shared" si="88"/>
        <v/>
      </c>
    </row>
    <row r="931" spans="1:1" x14ac:dyDescent="0.25">
      <c r="A931" s="5" t="str">
        <f t="shared" si="88"/>
        <v/>
      </c>
    </row>
    <row r="932" spans="1:1" x14ac:dyDescent="0.25">
      <c r="A932" s="5" t="str">
        <f t="shared" si="88"/>
        <v/>
      </c>
    </row>
    <row r="933" spans="1:1" x14ac:dyDescent="0.25">
      <c r="A933" s="5" t="str">
        <f t="shared" si="88"/>
        <v/>
      </c>
    </row>
    <row r="934" spans="1:1" x14ac:dyDescent="0.25">
      <c r="A934" s="5" t="str">
        <f t="shared" si="88"/>
        <v/>
      </c>
    </row>
    <row r="935" spans="1:1" x14ac:dyDescent="0.25">
      <c r="A935" s="5" t="str">
        <f t="shared" si="88"/>
        <v/>
      </c>
    </row>
    <row r="936" spans="1:1" x14ac:dyDescent="0.25">
      <c r="A936" s="5" t="str">
        <f t="shared" si="88"/>
        <v/>
      </c>
    </row>
    <row r="937" spans="1:1" x14ac:dyDescent="0.25">
      <c r="A937" s="5" t="str">
        <f t="shared" si="88"/>
        <v/>
      </c>
    </row>
    <row r="938" spans="1:1" x14ac:dyDescent="0.25">
      <c r="A938" s="5" t="str">
        <f t="shared" si="88"/>
        <v/>
      </c>
    </row>
    <row r="939" spans="1:1" x14ac:dyDescent="0.25">
      <c r="A939" s="5" t="str">
        <f t="shared" si="88"/>
        <v/>
      </c>
    </row>
    <row r="940" spans="1:1" x14ac:dyDescent="0.25">
      <c r="A940" s="5" t="str">
        <f t="shared" si="88"/>
        <v/>
      </c>
    </row>
    <row r="941" spans="1:1" x14ac:dyDescent="0.25">
      <c r="A941" s="5" t="str">
        <f t="shared" si="88"/>
        <v/>
      </c>
    </row>
    <row r="942" spans="1:1" x14ac:dyDescent="0.25">
      <c r="A942" s="5" t="str">
        <f t="shared" si="88"/>
        <v/>
      </c>
    </row>
    <row r="943" spans="1:1" x14ac:dyDescent="0.25">
      <c r="A943" s="5" t="str">
        <f t="shared" si="88"/>
        <v/>
      </c>
    </row>
    <row r="944" spans="1:1" x14ac:dyDescent="0.25">
      <c r="A944" s="5" t="str">
        <f t="shared" si="88"/>
        <v/>
      </c>
    </row>
    <row r="945" spans="1:1" x14ac:dyDescent="0.25">
      <c r="A945" s="5" t="str">
        <f t="shared" si="88"/>
        <v/>
      </c>
    </row>
    <row r="946" spans="1:1" x14ac:dyDescent="0.25">
      <c r="A946" s="5" t="str">
        <f t="shared" si="88"/>
        <v/>
      </c>
    </row>
    <row r="947" spans="1:1" x14ac:dyDescent="0.25">
      <c r="A947" s="5" t="str">
        <f t="shared" si="88"/>
        <v/>
      </c>
    </row>
    <row r="948" spans="1:1" x14ac:dyDescent="0.25">
      <c r="A948" s="5" t="str">
        <f t="shared" si="88"/>
        <v/>
      </c>
    </row>
    <row r="949" spans="1:1" x14ac:dyDescent="0.25">
      <c r="A949" s="5" t="str">
        <f t="shared" si="88"/>
        <v/>
      </c>
    </row>
    <row r="950" spans="1:1" x14ac:dyDescent="0.25">
      <c r="A950" s="5" t="str">
        <f t="shared" si="88"/>
        <v/>
      </c>
    </row>
    <row r="951" spans="1:1" x14ac:dyDescent="0.25">
      <c r="A951" s="5" t="str">
        <f t="shared" si="88"/>
        <v/>
      </c>
    </row>
    <row r="952" spans="1:1" x14ac:dyDescent="0.25">
      <c r="A952" s="5" t="str">
        <f t="shared" si="88"/>
        <v/>
      </c>
    </row>
    <row r="953" spans="1:1" x14ac:dyDescent="0.25">
      <c r="A953" s="5" t="str">
        <f t="shared" si="88"/>
        <v/>
      </c>
    </row>
    <row r="954" spans="1:1" x14ac:dyDescent="0.25">
      <c r="A954" s="5" t="str">
        <f t="shared" si="88"/>
        <v/>
      </c>
    </row>
    <row r="955" spans="1:1" x14ac:dyDescent="0.25">
      <c r="A955" s="5" t="str">
        <f t="shared" si="88"/>
        <v/>
      </c>
    </row>
    <row r="956" spans="1:1" x14ac:dyDescent="0.25">
      <c r="A956" s="5" t="str">
        <f t="shared" si="88"/>
        <v/>
      </c>
    </row>
    <row r="957" spans="1:1" x14ac:dyDescent="0.25">
      <c r="A957" s="5" t="str">
        <f t="shared" si="88"/>
        <v/>
      </c>
    </row>
    <row r="958" spans="1:1" x14ac:dyDescent="0.25">
      <c r="A958" s="5" t="str">
        <f t="shared" si="88"/>
        <v/>
      </c>
    </row>
    <row r="959" spans="1:1" x14ac:dyDescent="0.25">
      <c r="A959" s="5" t="str">
        <f t="shared" si="88"/>
        <v/>
      </c>
    </row>
    <row r="960" spans="1:1" x14ac:dyDescent="0.25">
      <c r="A960" s="5" t="str">
        <f t="shared" si="88"/>
        <v/>
      </c>
    </row>
    <row r="961" spans="1:1" x14ac:dyDescent="0.25">
      <c r="A961" s="5" t="str">
        <f t="shared" si="88"/>
        <v/>
      </c>
    </row>
    <row r="962" spans="1:1" x14ac:dyDescent="0.25">
      <c r="A962" s="5" t="str">
        <f t="shared" si="88"/>
        <v/>
      </c>
    </row>
    <row r="963" spans="1:1" x14ac:dyDescent="0.25">
      <c r="A963" s="5" t="str">
        <f t="shared" si="88"/>
        <v/>
      </c>
    </row>
    <row r="964" spans="1:1" x14ac:dyDescent="0.25">
      <c r="A964" s="5" t="str">
        <f t="shared" si="88"/>
        <v/>
      </c>
    </row>
    <row r="965" spans="1:1" x14ac:dyDescent="0.25">
      <c r="A965" s="5" t="str">
        <f t="shared" si="88"/>
        <v/>
      </c>
    </row>
    <row r="966" spans="1:1" x14ac:dyDescent="0.25">
      <c r="A966" s="5" t="str">
        <f t="shared" si="88"/>
        <v/>
      </c>
    </row>
    <row r="967" spans="1:1" x14ac:dyDescent="0.25">
      <c r="A967" s="5" t="str">
        <f t="shared" si="88"/>
        <v/>
      </c>
    </row>
    <row r="968" spans="1:1" x14ac:dyDescent="0.25">
      <c r="A968" s="5" t="str">
        <f t="shared" si="88"/>
        <v/>
      </c>
    </row>
    <row r="969" spans="1:1" x14ac:dyDescent="0.25">
      <c r="A969" s="5" t="str">
        <f t="shared" si="88"/>
        <v/>
      </c>
    </row>
    <row r="970" spans="1:1" x14ac:dyDescent="0.25">
      <c r="A970" s="5" t="str">
        <f t="shared" si="88"/>
        <v/>
      </c>
    </row>
    <row r="971" spans="1:1" x14ac:dyDescent="0.25">
      <c r="A971" s="5" t="str">
        <f t="shared" si="88"/>
        <v/>
      </c>
    </row>
    <row r="972" spans="1:1" x14ac:dyDescent="0.25">
      <c r="A972" s="5" t="str">
        <f t="shared" si="88"/>
        <v/>
      </c>
    </row>
    <row r="973" spans="1:1" x14ac:dyDescent="0.25">
      <c r="A973" s="5" t="str">
        <f t="shared" si="88"/>
        <v/>
      </c>
    </row>
    <row r="974" spans="1:1" x14ac:dyDescent="0.25">
      <c r="A974" s="5" t="str">
        <f t="shared" si="88"/>
        <v/>
      </c>
    </row>
    <row r="975" spans="1:1" x14ac:dyDescent="0.25">
      <c r="A975" s="5" t="str">
        <f t="shared" si="88"/>
        <v/>
      </c>
    </row>
    <row r="976" spans="1:1" x14ac:dyDescent="0.25">
      <c r="A976" s="5" t="str">
        <f t="shared" si="88"/>
        <v/>
      </c>
    </row>
    <row r="977" spans="1:1" x14ac:dyDescent="0.25">
      <c r="A977" s="5" t="str">
        <f t="shared" si="88"/>
        <v/>
      </c>
    </row>
    <row r="978" spans="1:1" x14ac:dyDescent="0.25">
      <c r="A978" s="5" t="str">
        <f t="shared" si="88"/>
        <v/>
      </c>
    </row>
    <row r="979" spans="1:1" x14ac:dyDescent="0.25">
      <c r="A979" s="5" t="str">
        <f t="shared" si="88"/>
        <v/>
      </c>
    </row>
    <row r="980" spans="1:1" x14ac:dyDescent="0.25">
      <c r="A980" s="5" t="str">
        <f t="shared" si="88"/>
        <v/>
      </c>
    </row>
    <row r="981" spans="1:1" x14ac:dyDescent="0.25">
      <c r="A981" s="5" t="str">
        <f t="shared" si="88"/>
        <v/>
      </c>
    </row>
    <row r="982" spans="1:1" x14ac:dyDescent="0.25">
      <c r="A982" s="5" t="str">
        <f t="shared" si="88"/>
        <v/>
      </c>
    </row>
    <row r="983" spans="1:1" x14ac:dyDescent="0.25">
      <c r="A983" s="5" t="str">
        <f t="shared" si="88"/>
        <v/>
      </c>
    </row>
    <row r="984" spans="1:1" x14ac:dyDescent="0.25">
      <c r="A984" s="5" t="str">
        <f t="shared" si="88"/>
        <v/>
      </c>
    </row>
    <row r="985" spans="1:1" x14ac:dyDescent="0.25">
      <c r="A985" s="5" t="str">
        <f t="shared" si="88"/>
        <v/>
      </c>
    </row>
    <row r="986" spans="1:1" x14ac:dyDescent="0.25">
      <c r="A986" s="5" t="str">
        <f t="shared" ref="A986:A1049" si="89">CONCATENATE(D986,B986)</f>
        <v/>
      </c>
    </row>
    <row r="987" spans="1:1" x14ac:dyDescent="0.25">
      <c r="A987" s="5" t="str">
        <f t="shared" si="89"/>
        <v/>
      </c>
    </row>
    <row r="988" spans="1:1" x14ac:dyDescent="0.25">
      <c r="A988" s="5" t="str">
        <f t="shared" si="89"/>
        <v/>
      </c>
    </row>
    <row r="989" spans="1:1" x14ac:dyDescent="0.25">
      <c r="A989" s="5" t="str">
        <f t="shared" si="89"/>
        <v/>
      </c>
    </row>
    <row r="990" spans="1:1" x14ac:dyDescent="0.25">
      <c r="A990" s="5" t="str">
        <f t="shared" si="89"/>
        <v/>
      </c>
    </row>
    <row r="991" spans="1:1" x14ac:dyDescent="0.25">
      <c r="A991" s="5" t="str">
        <f t="shared" si="89"/>
        <v/>
      </c>
    </row>
    <row r="992" spans="1:1" x14ac:dyDescent="0.25">
      <c r="A992" s="5" t="str">
        <f t="shared" si="89"/>
        <v/>
      </c>
    </row>
    <row r="993" spans="1:1" x14ac:dyDescent="0.25">
      <c r="A993" s="5" t="str">
        <f t="shared" si="89"/>
        <v/>
      </c>
    </row>
    <row r="994" spans="1:1" x14ac:dyDescent="0.25">
      <c r="A994" s="5" t="str">
        <f t="shared" si="89"/>
        <v/>
      </c>
    </row>
    <row r="995" spans="1:1" x14ac:dyDescent="0.25">
      <c r="A995" s="5" t="str">
        <f t="shared" si="89"/>
        <v/>
      </c>
    </row>
    <row r="996" spans="1:1" x14ac:dyDescent="0.25">
      <c r="A996" s="5" t="str">
        <f t="shared" si="89"/>
        <v/>
      </c>
    </row>
    <row r="997" spans="1:1" x14ac:dyDescent="0.25">
      <c r="A997" s="5" t="str">
        <f t="shared" si="89"/>
        <v/>
      </c>
    </row>
    <row r="998" spans="1:1" x14ac:dyDescent="0.25">
      <c r="A998" s="5" t="str">
        <f t="shared" si="89"/>
        <v/>
      </c>
    </row>
    <row r="999" spans="1:1" x14ac:dyDescent="0.25">
      <c r="A999" s="5" t="str">
        <f t="shared" si="89"/>
        <v/>
      </c>
    </row>
    <row r="1000" spans="1:1" x14ac:dyDescent="0.25">
      <c r="A1000" s="5" t="str">
        <f t="shared" si="89"/>
        <v/>
      </c>
    </row>
    <row r="1001" spans="1:1" x14ac:dyDescent="0.25">
      <c r="A1001" s="5" t="str">
        <f t="shared" si="89"/>
        <v/>
      </c>
    </row>
    <row r="1002" spans="1:1" x14ac:dyDescent="0.25">
      <c r="A1002" s="5" t="str">
        <f t="shared" si="89"/>
        <v/>
      </c>
    </row>
    <row r="1003" spans="1:1" x14ac:dyDescent="0.25">
      <c r="A1003" s="5" t="str">
        <f t="shared" si="89"/>
        <v/>
      </c>
    </row>
    <row r="1004" spans="1:1" x14ac:dyDescent="0.25">
      <c r="A1004" s="5" t="str">
        <f t="shared" si="89"/>
        <v/>
      </c>
    </row>
    <row r="1005" spans="1:1" x14ac:dyDescent="0.25">
      <c r="A1005" s="5" t="str">
        <f t="shared" si="89"/>
        <v/>
      </c>
    </row>
    <row r="1006" spans="1:1" x14ac:dyDescent="0.25">
      <c r="A1006" s="5" t="str">
        <f t="shared" si="89"/>
        <v/>
      </c>
    </row>
    <row r="1007" spans="1:1" x14ac:dyDescent="0.25">
      <c r="A1007" s="5" t="str">
        <f t="shared" si="89"/>
        <v/>
      </c>
    </row>
    <row r="1008" spans="1:1" x14ac:dyDescent="0.25">
      <c r="A1008" s="5" t="str">
        <f t="shared" si="89"/>
        <v/>
      </c>
    </row>
    <row r="1009" spans="1:1" x14ac:dyDescent="0.25">
      <c r="A1009" s="5" t="str">
        <f t="shared" si="89"/>
        <v/>
      </c>
    </row>
    <row r="1010" spans="1:1" x14ac:dyDescent="0.25">
      <c r="A1010" s="5" t="str">
        <f t="shared" si="89"/>
        <v/>
      </c>
    </row>
    <row r="1011" spans="1:1" x14ac:dyDescent="0.25">
      <c r="A1011" s="5" t="str">
        <f t="shared" si="89"/>
        <v/>
      </c>
    </row>
    <row r="1012" spans="1:1" x14ac:dyDescent="0.25">
      <c r="A1012" s="5" t="str">
        <f t="shared" si="89"/>
        <v/>
      </c>
    </row>
    <row r="1013" spans="1:1" x14ac:dyDescent="0.25">
      <c r="A1013" s="5" t="str">
        <f t="shared" si="89"/>
        <v/>
      </c>
    </row>
    <row r="1014" spans="1:1" x14ac:dyDescent="0.25">
      <c r="A1014" s="5" t="str">
        <f t="shared" si="89"/>
        <v/>
      </c>
    </row>
    <row r="1015" spans="1:1" x14ac:dyDescent="0.25">
      <c r="A1015" s="5" t="str">
        <f t="shared" si="89"/>
        <v/>
      </c>
    </row>
    <row r="1016" spans="1:1" x14ac:dyDescent="0.25">
      <c r="A1016" s="5" t="str">
        <f t="shared" si="89"/>
        <v/>
      </c>
    </row>
    <row r="1017" spans="1:1" x14ac:dyDescent="0.25">
      <c r="A1017" s="5" t="str">
        <f t="shared" si="89"/>
        <v/>
      </c>
    </row>
    <row r="1018" spans="1:1" x14ac:dyDescent="0.25">
      <c r="A1018" s="5" t="str">
        <f t="shared" si="89"/>
        <v/>
      </c>
    </row>
    <row r="1019" spans="1:1" x14ac:dyDescent="0.25">
      <c r="A1019" s="5" t="str">
        <f t="shared" si="89"/>
        <v/>
      </c>
    </row>
    <row r="1020" spans="1:1" x14ac:dyDescent="0.25">
      <c r="A1020" s="5" t="str">
        <f t="shared" si="89"/>
        <v/>
      </c>
    </row>
    <row r="1021" spans="1:1" x14ac:dyDescent="0.25">
      <c r="A1021" s="5" t="str">
        <f t="shared" si="89"/>
        <v/>
      </c>
    </row>
    <row r="1022" spans="1:1" x14ac:dyDescent="0.25">
      <c r="A1022" s="5" t="str">
        <f t="shared" si="89"/>
        <v/>
      </c>
    </row>
    <row r="1023" spans="1:1" x14ac:dyDescent="0.25">
      <c r="A1023" s="5" t="str">
        <f t="shared" si="89"/>
        <v/>
      </c>
    </row>
    <row r="1024" spans="1:1" x14ac:dyDescent="0.25">
      <c r="A1024" s="5" t="str">
        <f t="shared" si="89"/>
        <v/>
      </c>
    </row>
    <row r="1025" spans="1:1" x14ac:dyDescent="0.25">
      <c r="A1025" s="5" t="str">
        <f t="shared" si="89"/>
        <v/>
      </c>
    </row>
    <row r="1026" spans="1:1" x14ac:dyDescent="0.25">
      <c r="A1026" s="5" t="str">
        <f t="shared" si="89"/>
        <v/>
      </c>
    </row>
    <row r="1027" spans="1:1" x14ac:dyDescent="0.25">
      <c r="A1027" s="5" t="str">
        <f t="shared" si="89"/>
        <v/>
      </c>
    </row>
    <row r="1028" spans="1:1" x14ac:dyDescent="0.25">
      <c r="A1028" s="5" t="str">
        <f t="shared" si="89"/>
        <v/>
      </c>
    </row>
    <row r="1029" spans="1:1" x14ac:dyDescent="0.25">
      <c r="A1029" s="5" t="str">
        <f t="shared" si="89"/>
        <v/>
      </c>
    </row>
    <row r="1030" spans="1:1" x14ac:dyDescent="0.25">
      <c r="A1030" s="5" t="str">
        <f t="shared" si="89"/>
        <v/>
      </c>
    </row>
    <row r="1031" spans="1:1" x14ac:dyDescent="0.25">
      <c r="A1031" s="5" t="str">
        <f t="shared" si="89"/>
        <v/>
      </c>
    </row>
    <row r="1032" spans="1:1" x14ac:dyDescent="0.25">
      <c r="A1032" s="5" t="str">
        <f t="shared" si="89"/>
        <v/>
      </c>
    </row>
    <row r="1033" spans="1:1" x14ac:dyDescent="0.25">
      <c r="A1033" s="5" t="str">
        <f t="shared" si="89"/>
        <v/>
      </c>
    </row>
    <row r="1034" spans="1:1" x14ac:dyDescent="0.25">
      <c r="A1034" s="5" t="str">
        <f t="shared" si="89"/>
        <v/>
      </c>
    </row>
    <row r="1035" spans="1:1" x14ac:dyDescent="0.25">
      <c r="A1035" s="5" t="str">
        <f t="shared" si="89"/>
        <v/>
      </c>
    </row>
    <row r="1036" spans="1:1" x14ac:dyDescent="0.25">
      <c r="A1036" s="5" t="str">
        <f t="shared" si="89"/>
        <v/>
      </c>
    </row>
    <row r="1037" spans="1:1" x14ac:dyDescent="0.25">
      <c r="A1037" s="5" t="str">
        <f t="shared" si="89"/>
        <v/>
      </c>
    </row>
    <row r="1038" spans="1:1" x14ac:dyDescent="0.25">
      <c r="A1038" s="5" t="str">
        <f t="shared" si="89"/>
        <v/>
      </c>
    </row>
    <row r="1039" spans="1:1" x14ac:dyDescent="0.25">
      <c r="A1039" s="5" t="str">
        <f t="shared" si="89"/>
        <v/>
      </c>
    </row>
    <row r="1040" spans="1:1" x14ac:dyDescent="0.25">
      <c r="A1040" s="5" t="str">
        <f t="shared" si="89"/>
        <v/>
      </c>
    </row>
    <row r="1041" spans="1:1" x14ac:dyDescent="0.25">
      <c r="A1041" s="5" t="str">
        <f t="shared" si="89"/>
        <v/>
      </c>
    </row>
    <row r="1042" spans="1:1" x14ac:dyDescent="0.25">
      <c r="A1042" s="5" t="str">
        <f t="shared" si="89"/>
        <v/>
      </c>
    </row>
    <row r="1043" spans="1:1" x14ac:dyDescent="0.25">
      <c r="A1043" s="5" t="str">
        <f t="shared" si="89"/>
        <v/>
      </c>
    </row>
    <row r="1044" spans="1:1" x14ac:dyDescent="0.25">
      <c r="A1044" s="5" t="str">
        <f t="shared" si="89"/>
        <v/>
      </c>
    </row>
    <row r="1045" spans="1:1" x14ac:dyDescent="0.25">
      <c r="A1045" s="5" t="str">
        <f t="shared" si="89"/>
        <v/>
      </c>
    </row>
    <row r="1046" spans="1:1" x14ac:dyDescent="0.25">
      <c r="A1046" s="5" t="str">
        <f t="shared" si="89"/>
        <v/>
      </c>
    </row>
    <row r="1047" spans="1:1" x14ac:dyDescent="0.25">
      <c r="A1047" s="5" t="str">
        <f t="shared" si="89"/>
        <v/>
      </c>
    </row>
    <row r="1048" spans="1:1" x14ac:dyDescent="0.25">
      <c r="A1048" s="5" t="str">
        <f t="shared" si="89"/>
        <v/>
      </c>
    </row>
    <row r="1049" spans="1:1" x14ac:dyDescent="0.25">
      <c r="A1049" s="5" t="str">
        <f t="shared" si="89"/>
        <v/>
      </c>
    </row>
    <row r="1050" spans="1:1" x14ac:dyDescent="0.25">
      <c r="A1050" s="5" t="str">
        <f t="shared" ref="A1050:A1113" si="90">CONCATENATE(D1050,B1050)</f>
        <v/>
      </c>
    </row>
    <row r="1051" spans="1:1" x14ac:dyDescent="0.25">
      <c r="A1051" s="5" t="str">
        <f t="shared" si="90"/>
        <v/>
      </c>
    </row>
    <row r="1052" spans="1:1" x14ac:dyDescent="0.25">
      <c r="A1052" s="5" t="str">
        <f t="shared" si="90"/>
        <v/>
      </c>
    </row>
    <row r="1053" spans="1:1" x14ac:dyDescent="0.25">
      <c r="A1053" s="5" t="str">
        <f t="shared" si="90"/>
        <v/>
      </c>
    </row>
    <row r="1054" spans="1:1" x14ac:dyDescent="0.25">
      <c r="A1054" s="5" t="str">
        <f t="shared" si="90"/>
        <v/>
      </c>
    </row>
    <row r="1055" spans="1:1" x14ac:dyDescent="0.25">
      <c r="A1055" s="5" t="str">
        <f t="shared" si="90"/>
        <v/>
      </c>
    </row>
    <row r="1056" spans="1:1" x14ac:dyDescent="0.25">
      <c r="A1056" s="5" t="str">
        <f t="shared" si="90"/>
        <v/>
      </c>
    </row>
    <row r="1057" spans="1:1" x14ac:dyDescent="0.25">
      <c r="A1057" s="5" t="str">
        <f t="shared" si="90"/>
        <v/>
      </c>
    </row>
    <row r="1058" spans="1:1" x14ac:dyDescent="0.25">
      <c r="A1058" s="5" t="str">
        <f t="shared" si="90"/>
        <v/>
      </c>
    </row>
    <row r="1059" spans="1:1" x14ac:dyDescent="0.25">
      <c r="A1059" s="5" t="str">
        <f t="shared" si="90"/>
        <v/>
      </c>
    </row>
    <row r="1060" spans="1:1" x14ac:dyDescent="0.25">
      <c r="A1060" s="5" t="str">
        <f t="shared" si="90"/>
        <v/>
      </c>
    </row>
    <row r="1061" spans="1:1" x14ac:dyDescent="0.25">
      <c r="A1061" s="5" t="str">
        <f t="shared" si="90"/>
        <v/>
      </c>
    </row>
    <row r="1062" spans="1:1" x14ac:dyDescent="0.25">
      <c r="A1062" s="5" t="str">
        <f t="shared" si="90"/>
        <v/>
      </c>
    </row>
    <row r="1063" spans="1:1" x14ac:dyDescent="0.25">
      <c r="A1063" s="5" t="str">
        <f t="shared" si="90"/>
        <v/>
      </c>
    </row>
    <row r="1064" spans="1:1" x14ac:dyDescent="0.25">
      <c r="A1064" s="5" t="str">
        <f t="shared" si="90"/>
        <v/>
      </c>
    </row>
    <row r="1065" spans="1:1" x14ac:dyDescent="0.25">
      <c r="A1065" s="5" t="str">
        <f t="shared" si="90"/>
        <v/>
      </c>
    </row>
    <row r="1066" spans="1:1" x14ac:dyDescent="0.25">
      <c r="A1066" s="5" t="str">
        <f t="shared" si="90"/>
        <v/>
      </c>
    </row>
    <row r="1067" spans="1:1" x14ac:dyDescent="0.25">
      <c r="A1067" s="5" t="str">
        <f t="shared" si="90"/>
        <v/>
      </c>
    </row>
    <row r="1068" spans="1:1" x14ac:dyDescent="0.25">
      <c r="A1068" s="5" t="str">
        <f t="shared" si="90"/>
        <v/>
      </c>
    </row>
    <row r="1069" spans="1:1" x14ac:dyDescent="0.25">
      <c r="A1069" s="5" t="str">
        <f t="shared" si="90"/>
        <v/>
      </c>
    </row>
    <row r="1070" spans="1:1" x14ac:dyDescent="0.25">
      <c r="A1070" s="5" t="str">
        <f t="shared" si="90"/>
        <v/>
      </c>
    </row>
    <row r="1071" spans="1:1" x14ac:dyDescent="0.25">
      <c r="A1071" s="5" t="str">
        <f t="shared" si="90"/>
        <v/>
      </c>
    </row>
    <row r="1072" spans="1:1" x14ac:dyDescent="0.25">
      <c r="A1072" s="5" t="str">
        <f t="shared" si="90"/>
        <v/>
      </c>
    </row>
    <row r="1073" spans="1:1" x14ac:dyDescent="0.25">
      <c r="A1073" s="5" t="str">
        <f t="shared" si="90"/>
        <v/>
      </c>
    </row>
    <row r="1074" spans="1:1" x14ac:dyDescent="0.25">
      <c r="A1074" s="5" t="str">
        <f t="shared" si="90"/>
        <v/>
      </c>
    </row>
    <row r="1075" spans="1:1" x14ac:dyDescent="0.25">
      <c r="A1075" s="5" t="str">
        <f t="shared" si="90"/>
        <v/>
      </c>
    </row>
    <row r="1076" spans="1:1" x14ac:dyDescent="0.25">
      <c r="A1076" s="5" t="str">
        <f t="shared" si="90"/>
        <v/>
      </c>
    </row>
    <row r="1077" spans="1:1" x14ac:dyDescent="0.25">
      <c r="A1077" s="5" t="str">
        <f t="shared" si="90"/>
        <v/>
      </c>
    </row>
    <row r="1078" spans="1:1" x14ac:dyDescent="0.25">
      <c r="A1078" s="5" t="str">
        <f t="shared" si="90"/>
        <v/>
      </c>
    </row>
    <row r="1079" spans="1:1" x14ac:dyDescent="0.25">
      <c r="A1079" s="5" t="str">
        <f t="shared" si="90"/>
        <v/>
      </c>
    </row>
    <row r="1080" spans="1:1" x14ac:dyDescent="0.25">
      <c r="A1080" s="5" t="str">
        <f t="shared" si="90"/>
        <v/>
      </c>
    </row>
    <row r="1081" spans="1:1" x14ac:dyDescent="0.25">
      <c r="A1081" s="5" t="str">
        <f t="shared" si="90"/>
        <v/>
      </c>
    </row>
    <row r="1082" spans="1:1" x14ac:dyDescent="0.25">
      <c r="A1082" s="5" t="str">
        <f t="shared" si="90"/>
        <v/>
      </c>
    </row>
    <row r="1083" spans="1:1" x14ac:dyDescent="0.25">
      <c r="A1083" s="5" t="str">
        <f t="shared" si="90"/>
        <v/>
      </c>
    </row>
    <row r="1084" spans="1:1" x14ac:dyDescent="0.25">
      <c r="A1084" s="5" t="str">
        <f t="shared" si="90"/>
        <v/>
      </c>
    </row>
    <row r="1085" spans="1:1" x14ac:dyDescent="0.25">
      <c r="A1085" s="5" t="str">
        <f t="shared" si="90"/>
        <v/>
      </c>
    </row>
    <row r="1086" spans="1:1" x14ac:dyDescent="0.25">
      <c r="A1086" s="5" t="str">
        <f t="shared" si="90"/>
        <v/>
      </c>
    </row>
    <row r="1087" spans="1:1" x14ac:dyDescent="0.25">
      <c r="A1087" s="5" t="str">
        <f t="shared" si="90"/>
        <v/>
      </c>
    </row>
    <row r="1088" spans="1:1" x14ac:dyDescent="0.25">
      <c r="A1088" s="5" t="str">
        <f t="shared" si="90"/>
        <v/>
      </c>
    </row>
    <row r="1089" spans="1:1" x14ac:dyDescent="0.25">
      <c r="A1089" s="5" t="str">
        <f t="shared" si="90"/>
        <v/>
      </c>
    </row>
    <row r="1090" spans="1:1" x14ac:dyDescent="0.25">
      <c r="A1090" s="5" t="str">
        <f t="shared" si="90"/>
        <v/>
      </c>
    </row>
    <row r="1091" spans="1:1" x14ac:dyDescent="0.25">
      <c r="A1091" s="5" t="str">
        <f t="shared" si="90"/>
        <v/>
      </c>
    </row>
    <row r="1092" spans="1:1" x14ac:dyDescent="0.25">
      <c r="A1092" s="5" t="str">
        <f t="shared" si="90"/>
        <v/>
      </c>
    </row>
    <row r="1093" spans="1:1" x14ac:dyDescent="0.25">
      <c r="A1093" s="5" t="str">
        <f t="shared" si="90"/>
        <v/>
      </c>
    </row>
    <row r="1094" spans="1:1" x14ac:dyDescent="0.25">
      <c r="A1094" s="5" t="str">
        <f t="shared" si="90"/>
        <v/>
      </c>
    </row>
    <row r="1095" spans="1:1" x14ac:dyDescent="0.25">
      <c r="A1095" s="5" t="str">
        <f t="shared" si="90"/>
        <v/>
      </c>
    </row>
    <row r="1096" spans="1:1" x14ac:dyDescent="0.25">
      <c r="A1096" s="5" t="str">
        <f t="shared" si="90"/>
        <v/>
      </c>
    </row>
    <row r="1097" spans="1:1" x14ac:dyDescent="0.25">
      <c r="A1097" s="5" t="str">
        <f t="shared" si="90"/>
        <v/>
      </c>
    </row>
    <row r="1098" spans="1:1" x14ac:dyDescent="0.25">
      <c r="A1098" s="5" t="str">
        <f t="shared" si="90"/>
        <v/>
      </c>
    </row>
    <row r="1099" spans="1:1" x14ac:dyDescent="0.25">
      <c r="A1099" s="5" t="str">
        <f t="shared" si="90"/>
        <v/>
      </c>
    </row>
    <row r="1100" spans="1:1" x14ac:dyDescent="0.25">
      <c r="A1100" s="5" t="str">
        <f t="shared" si="90"/>
        <v/>
      </c>
    </row>
    <row r="1101" spans="1:1" x14ac:dyDescent="0.25">
      <c r="A1101" s="5" t="str">
        <f t="shared" si="90"/>
        <v/>
      </c>
    </row>
    <row r="1102" spans="1:1" x14ac:dyDescent="0.25">
      <c r="A1102" s="5" t="str">
        <f t="shared" si="90"/>
        <v/>
      </c>
    </row>
    <row r="1103" spans="1:1" x14ac:dyDescent="0.25">
      <c r="A1103" s="5" t="str">
        <f t="shared" si="90"/>
        <v/>
      </c>
    </row>
    <row r="1104" spans="1:1" x14ac:dyDescent="0.25">
      <c r="A1104" s="5" t="str">
        <f t="shared" si="90"/>
        <v/>
      </c>
    </row>
    <row r="1105" spans="1:1" x14ac:dyDescent="0.25">
      <c r="A1105" s="5" t="str">
        <f t="shared" si="90"/>
        <v/>
      </c>
    </row>
    <row r="1106" spans="1:1" x14ac:dyDescent="0.25">
      <c r="A1106" s="5" t="str">
        <f t="shared" si="90"/>
        <v/>
      </c>
    </row>
    <row r="1107" spans="1:1" x14ac:dyDescent="0.25">
      <c r="A1107" s="5" t="str">
        <f t="shared" si="90"/>
        <v/>
      </c>
    </row>
    <row r="1108" spans="1:1" x14ac:dyDescent="0.25">
      <c r="A1108" s="5" t="str">
        <f t="shared" si="90"/>
        <v/>
      </c>
    </row>
    <row r="1109" spans="1:1" x14ac:dyDescent="0.25">
      <c r="A1109" s="5" t="str">
        <f t="shared" si="90"/>
        <v/>
      </c>
    </row>
    <row r="1110" spans="1:1" x14ac:dyDescent="0.25">
      <c r="A1110" s="5" t="str">
        <f t="shared" si="90"/>
        <v/>
      </c>
    </row>
    <row r="1111" spans="1:1" x14ac:dyDescent="0.25">
      <c r="A1111" s="5" t="str">
        <f t="shared" si="90"/>
        <v/>
      </c>
    </row>
    <row r="1112" spans="1:1" x14ac:dyDescent="0.25">
      <c r="A1112" s="5" t="str">
        <f t="shared" si="90"/>
        <v/>
      </c>
    </row>
    <row r="1113" spans="1:1" x14ac:dyDescent="0.25">
      <c r="A1113" s="5" t="str">
        <f t="shared" si="90"/>
        <v/>
      </c>
    </row>
    <row r="1114" spans="1:1" x14ac:dyDescent="0.25">
      <c r="A1114" s="5" t="str">
        <f t="shared" ref="A1114:A1177" si="91">CONCATENATE(D1114,B1114)</f>
        <v/>
      </c>
    </row>
    <row r="1115" spans="1:1" x14ac:dyDescent="0.25">
      <c r="A1115" s="5" t="str">
        <f t="shared" si="91"/>
        <v/>
      </c>
    </row>
    <row r="1116" spans="1:1" x14ac:dyDescent="0.25">
      <c r="A1116" s="5" t="str">
        <f t="shared" si="91"/>
        <v/>
      </c>
    </row>
    <row r="1117" spans="1:1" x14ac:dyDescent="0.25">
      <c r="A1117" s="5" t="str">
        <f t="shared" si="91"/>
        <v/>
      </c>
    </row>
    <row r="1118" spans="1:1" x14ac:dyDescent="0.25">
      <c r="A1118" s="5" t="str">
        <f t="shared" si="91"/>
        <v/>
      </c>
    </row>
    <row r="1119" spans="1:1" x14ac:dyDescent="0.25">
      <c r="A1119" s="5" t="str">
        <f t="shared" si="91"/>
        <v/>
      </c>
    </row>
    <row r="1120" spans="1:1" x14ac:dyDescent="0.25">
      <c r="A1120" s="5" t="str">
        <f t="shared" si="91"/>
        <v/>
      </c>
    </row>
    <row r="1121" spans="1:1" x14ac:dyDescent="0.25">
      <c r="A1121" s="5" t="str">
        <f t="shared" si="91"/>
        <v/>
      </c>
    </row>
    <row r="1122" spans="1:1" x14ac:dyDescent="0.25">
      <c r="A1122" s="5" t="str">
        <f t="shared" si="91"/>
        <v/>
      </c>
    </row>
    <row r="1123" spans="1:1" x14ac:dyDescent="0.25">
      <c r="A1123" s="5" t="str">
        <f t="shared" si="91"/>
        <v/>
      </c>
    </row>
    <row r="1124" spans="1:1" x14ac:dyDescent="0.25">
      <c r="A1124" s="5" t="str">
        <f t="shared" si="91"/>
        <v/>
      </c>
    </row>
    <row r="1125" spans="1:1" x14ac:dyDescent="0.25">
      <c r="A1125" s="5" t="str">
        <f t="shared" si="91"/>
        <v/>
      </c>
    </row>
    <row r="1126" spans="1:1" x14ac:dyDescent="0.25">
      <c r="A1126" s="5" t="str">
        <f t="shared" si="91"/>
        <v/>
      </c>
    </row>
    <row r="1127" spans="1:1" x14ac:dyDescent="0.25">
      <c r="A1127" s="5" t="str">
        <f t="shared" si="91"/>
        <v/>
      </c>
    </row>
    <row r="1128" spans="1:1" x14ac:dyDescent="0.25">
      <c r="A1128" s="5" t="str">
        <f t="shared" si="91"/>
        <v/>
      </c>
    </row>
    <row r="1129" spans="1:1" x14ac:dyDescent="0.25">
      <c r="A1129" s="5" t="str">
        <f t="shared" si="91"/>
        <v/>
      </c>
    </row>
    <row r="1130" spans="1:1" x14ac:dyDescent="0.25">
      <c r="A1130" s="5" t="str">
        <f t="shared" si="91"/>
        <v/>
      </c>
    </row>
    <row r="1131" spans="1:1" x14ac:dyDescent="0.25">
      <c r="A1131" s="5" t="str">
        <f t="shared" si="91"/>
        <v/>
      </c>
    </row>
    <row r="1132" spans="1:1" x14ac:dyDescent="0.25">
      <c r="A1132" s="5" t="str">
        <f t="shared" si="91"/>
        <v/>
      </c>
    </row>
    <row r="1133" spans="1:1" x14ac:dyDescent="0.25">
      <c r="A1133" s="5" t="str">
        <f t="shared" si="91"/>
        <v/>
      </c>
    </row>
    <row r="1134" spans="1:1" x14ac:dyDescent="0.25">
      <c r="A1134" s="5" t="str">
        <f t="shared" si="91"/>
        <v/>
      </c>
    </row>
    <row r="1135" spans="1:1" x14ac:dyDescent="0.25">
      <c r="A1135" s="5" t="str">
        <f t="shared" si="91"/>
        <v/>
      </c>
    </row>
    <row r="1136" spans="1:1" x14ac:dyDescent="0.25">
      <c r="A1136" s="5" t="str">
        <f t="shared" si="91"/>
        <v/>
      </c>
    </row>
    <row r="1137" spans="1:1" x14ac:dyDescent="0.25">
      <c r="A1137" s="5" t="str">
        <f t="shared" si="91"/>
        <v/>
      </c>
    </row>
    <row r="1138" spans="1:1" x14ac:dyDescent="0.25">
      <c r="A1138" s="5" t="str">
        <f t="shared" si="91"/>
        <v/>
      </c>
    </row>
    <row r="1139" spans="1:1" x14ac:dyDescent="0.25">
      <c r="A1139" s="5" t="str">
        <f t="shared" si="91"/>
        <v/>
      </c>
    </row>
    <row r="1140" spans="1:1" x14ac:dyDescent="0.25">
      <c r="A1140" s="5" t="str">
        <f t="shared" si="91"/>
        <v/>
      </c>
    </row>
    <row r="1141" spans="1:1" x14ac:dyDescent="0.25">
      <c r="A1141" s="5" t="str">
        <f t="shared" si="91"/>
        <v/>
      </c>
    </row>
    <row r="1142" spans="1:1" x14ac:dyDescent="0.25">
      <c r="A1142" s="5" t="str">
        <f t="shared" si="91"/>
        <v/>
      </c>
    </row>
    <row r="1143" spans="1:1" x14ac:dyDescent="0.25">
      <c r="A1143" s="5" t="str">
        <f t="shared" si="91"/>
        <v/>
      </c>
    </row>
    <row r="1144" spans="1:1" x14ac:dyDescent="0.25">
      <c r="A1144" s="5" t="str">
        <f t="shared" si="91"/>
        <v/>
      </c>
    </row>
    <row r="1145" spans="1:1" x14ac:dyDescent="0.25">
      <c r="A1145" s="5" t="str">
        <f t="shared" si="91"/>
        <v/>
      </c>
    </row>
    <row r="1146" spans="1:1" x14ac:dyDescent="0.25">
      <c r="A1146" s="5" t="str">
        <f t="shared" si="91"/>
        <v/>
      </c>
    </row>
    <row r="1147" spans="1:1" x14ac:dyDescent="0.25">
      <c r="A1147" s="5" t="str">
        <f t="shared" si="91"/>
        <v/>
      </c>
    </row>
    <row r="1148" spans="1:1" x14ac:dyDescent="0.25">
      <c r="A1148" s="5" t="str">
        <f t="shared" si="91"/>
        <v/>
      </c>
    </row>
    <row r="1149" spans="1:1" x14ac:dyDescent="0.25">
      <c r="A1149" s="5" t="str">
        <f t="shared" si="91"/>
        <v/>
      </c>
    </row>
    <row r="1150" spans="1:1" x14ac:dyDescent="0.25">
      <c r="A1150" s="5" t="str">
        <f t="shared" si="91"/>
        <v/>
      </c>
    </row>
    <row r="1151" spans="1:1" x14ac:dyDescent="0.25">
      <c r="A1151" s="5" t="str">
        <f t="shared" si="91"/>
        <v/>
      </c>
    </row>
    <row r="1152" spans="1:1" x14ac:dyDescent="0.25">
      <c r="A1152" s="5" t="str">
        <f t="shared" si="91"/>
        <v/>
      </c>
    </row>
    <row r="1153" spans="1:1" x14ac:dyDescent="0.25">
      <c r="A1153" s="5" t="str">
        <f t="shared" si="91"/>
        <v/>
      </c>
    </row>
    <row r="1154" spans="1:1" x14ac:dyDescent="0.25">
      <c r="A1154" s="5" t="str">
        <f t="shared" si="91"/>
        <v/>
      </c>
    </row>
    <row r="1155" spans="1:1" x14ac:dyDescent="0.25">
      <c r="A1155" s="5" t="str">
        <f t="shared" si="91"/>
        <v/>
      </c>
    </row>
    <row r="1156" spans="1:1" x14ac:dyDescent="0.25">
      <c r="A1156" s="5" t="str">
        <f t="shared" si="91"/>
        <v/>
      </c>
    </row>
    <row r="1157" spans="1:1" x14ac:dyDescent="0.25">
      <c r="A1157" s="5" t="str">
        <f t="shared" si="91"/>
        <v/>
      </c>
    </row>
    <row r="1158" spans="1:1" x14ac:dyDescent="0.25">
      <c r="A1158" s="5" t="str">
        <f t="shared" si="91"/>
        <v/>
      </c>
    </row>
    <row r="1159" spans="1:1" x14ac:dyDescent="0.25">
      <c r="A1159" s="5" t="str">
        <f t="shared" si="91"/>
        <v/>
      </c>
    </row>
    <row r="1160" spans="1:1" x14ac:dyDescent="0.25">
      <c r="A1160" s="5" t="str">
        <f t="shared" si="91"/>
        <v/>
      </c>
    </row>
    <row r="1161" spans="1:1" x14ac:dyDescent="0.25">
      <c r="A1161" s="5" t="str">
        <f t="shared" si="91"/>
        <v/>
      </c>
    </row>
    <row r="1162" spans="1:1" x14ac:dyDescent="0.25">
      <c r="A1162" s="5" t="str">
        <f t="shared" si="91"/>
        <v/>
      </c>
    </row>
    <row r="1163" spans="1:1" x14ac:dyDescent="0.25">
      <c r="A1163" s="5" t="str">
        <f t="shared" si="91"/>
        <v/>
      </c>
    </row>
    <row r="1164" spans="1:1" x14ac:dyDescent="0.25">
      <c r="A1164" s="5" t="str">
        <f t="shared" si="91"/>
        <v/>
      </c>
    </row>
    <row r="1165" spans="1:1" x14ac:dyDescent="0.25">
      <c r="A1165" s="5" t="str">
        <f t="shared" si="91"/>
        <v/>
      </c>
    </row>
    <row r="1166" spans="1:1" x14ac:dyDescent="0.25">
      <c r="A1166" s="5" t="str">
        <f t="shared" si="91"/>
        <v/>
      </c>
    </row>
    <row r="1167" spans="1:1" x14ac:dyDescent="0.25">
      <c r="A1167" s="5" t="str">
        <f t="shared" si="91"/>
        <v/>
      </c>
    </row>
    <row r="1168" spans="1:1" x14ac:dyDescent="0.25">
      <c r="A1168" s="5" t="str">
        <f t="shared" si="91"/>
        <v/>
      </c>
    </row>
    <row r="1169" spans="1:1" x14ac:dyDescent="0.25">
      <c r="A1169" s="5" t="str">
        <f t="shared" si="91"/>
        <v/>
      </c>
    </row>
    <row r="1170" spans="1:1" x14ac:dyDescent="0.25">
      <c r="A1170" s="5" t="str">
        <f t="shared" si="91"/>
        <v/>
      </c>
    </row>
    <row r="1171" spans="1:1" x14ac:dyDescent="0.25">
      <c r="A1171" s="5" t="str">
        <f t="shared" si="91"/>
        <v/>
      </c>
    </row>
    <row r="1172" spans="1:1" x14ac:dyDescent="0.25">
      <c r="A1172" s="5" t="str">
        <f t="shared" si="91"/>
        <v/>
      </c>
    </row>
    <row r="1173" spans="1:1" x14ac:dyDescent="0.25">
      <c r="A1173" s="5" t="str">
        <f t="shared" si="91"/>
        <v/>
      </c>
    </row>
    <row r="1174" spans="1:1" x14ac:dyDescent="0.25">
      <c r="A1174" s="5" t="str">
        <f t="shared" si="91"/>
        <v/>
      </c>
    </row>
    <row r="1175" spans="1:1" x14ac:dyDescent="0.25">
      <c r="A1175" s="5" t="str">
        <f t="shared" si="91"/>
        <v/>
      </c>
    </row>
    <row r="1176" spans="1:1" x14ac:dyDescent="0.25">
      <c r="A1176" s="5" t="str">
        <f t="shared" si="91"/>
        <v/>
      </c>
    </row>
    <row r="1177" spans="1:1" x14ac:dyDescent="0.25">
      <c r="A1177" s="5" t="str">
        <f t="shared" si="91"/>
        <v/>
      </c>
    </row>
    <row r="1178" spans="1:1" x14ac:dyDescent="0.25">
      <c r="A1178" s="5" t="str">
        <f t="shared" ref="A1178:A1241" si="92">CONCATENATE(D1178,B1178)</f>
        <v/>
      </c>
    </row>
    <row r="1179" spans="1:1" x14ac:dyDescent="0.25">
      <c r="A1179" s="5" t="str">
        <f t="shared" si="92"/>
        <v/>
      </c>
    </row>
    <row r="1180" spans="1:1" x14ac:dyDescent="0.25">
      <c r="A1180" s="5" t="str">
        <f t="shared" si="92"/>
        <v/>
      </c>
    </row>
    <row r="1181" spans="1:1" x14ac:dyDescent="0.25">
      <c r="A1181" s="5" t="str">
        <f t="shared" si="92"/>
        <v/>
      </c>
    </row>
    <row r="1182" spans="1:1" x14ac:dyDescent="0.25">
      <c r="A1182" s="5" t="str">
        <f t="shared" si="92"/>
        <v/>
      </c>
    </row>
    <row r="1183" spans="1:1" x14ac:dyDescent="0.25">
      <c r="A1183" s="5" t="str">
        <f t="shared" si="92"/>
        <v/>
      </c>
    </row>
    <row r="1184" spans="1:1" x14ac:dyDescent="0.25">
      <c r="A1184" s="5" t="str">
        <f t="shared" si="92"/>
        <v/>
      </c>
    </row>
    <row r="1185" spans="1:1" x14ac:dyDescent="0.25">
      <c r="A1185" s="5" t="str">
        <f t="shared" si="92"/>
        <v/>
      </c>
    </row>
    <row r="1186" spans="1:1" x14ac:dyDescent="0.25">
      <c r="A1186" s="5" t="str">
        <f t="shared" si="92"/>
        <v/>
      </c>
    </row>
    <row r="1187" spans="1:1" x14ac:dyDescent="0.25">
      <c r="A1187" s="5" t="str">
        <f t="shared" si="92"/>
        <v/>
      </c>
    </row>
    <row r="1188" spans="1:1" x14ac:dyDescent="0.25">
      <c r="A1188" s="5" t="str">
        <f t="shared" si="92"/>
        <v/>
      </c>
    </row>
    <row r="1189" spans="1:1" x14ac:dyDescent="0.25">
      <c r="A1189" s="5" t="str">
        <f t="shared" si="92"/>
        <v/>
      </c>
    </row>
    <row r="1190" spans="1:1" x14ac:dyDescent="0.25">
      <c r="A1190" s="5" t="str">
        <f t="shared" si="92"/>
        <v/>
      </c>
    </row>
    <row r="1191" spans="1:1" x14ac:dyDescent="0.25">
      <c r="A1191" s="5" t="str">
        <f t="shared" si="92"/>
        <v/>
      </c>
    </row>
    <row r="1192" spans="1:1" x14ac:dyDescent="0.25">
      <c r="A1192" s="5" t="str">
        <f t="shared" si="92"/>
        <v/>
      </c>
    </row>
    <row r="1193" spans="1:1" x14ac:dyDescent="0.25">
      <c r="A1193" s="5" t="str">
        <f t="shared" si="92"/>
        <v/>
      </c>
    </row>
    <row r="1194" spans="1:1" x14ac:dyDescent="0.25">
      <c r="A1194" s="5" t="str">
        <f t="shared" si="92"/>
        <v/>
      </c>
    </row>
    <row r="1195" spans="1:1" x14ac:dyDescent="0.25">
      <c r="A1195" s="5" t="str">
        <f t="shared" si="92"/>
        <v/>
      </c>
    </row>
    <row r="1196" spans="1:1" x14ac:dyDescent="0.25">
      <c r="A1196" s="5" t="str">
        <f t="shared" si="92"/>
        <v/>
      </c>
    </row>
    <row r="1197" spans="1:1" x14ac:dyDescent="0.25">
      <c r="A1197" s="5" t="str">
        <f t="shared" si="92"/>
        <v/>
      </c>
    </row>
    <row r="1198" spans="1:1" x14ac:dyDescent="0.25">
      <c r="A1198" s="5" t="str">
        <f t="shared" si="92"/>
        <v/>
      </c>
    </row>
    <row r="1199" spans="1:1" x14ac:dyDescent="0.25">
      <c r="A1199" s="5" t="str">
        <f t="shared" si="92"/>
        <v/>
      </c>
    </row>
    <row r="1200" spans="1:1" x14ac:dyDescent="0.25">
      <c r="A1200" s="5" t="str">
        <f t="shared" si="92"/>
        <v/>
      </c>
    </row>
    <row r="1201" spans="1:1" x14ac:dyDescent="0.25">
      <c r="A1201" s="5" t="str">
        <f t="shared" si="92"/>
        <v/>
      </c>
    </row>
    <row r="1202" spans="1:1" x14ac:dyDescent="0.25">
      <c r="A1202" s="5" t="str">
        <f t="shared" si="92"/>
        <v/>
      </c>
    </row>
    <row r="1203" spans="1:1" x14ac:dyDescent="0.25">
      <c r="A1203" s="5" t="str">
        <f t="shared" si="92"/>
        <v/>
      </c>
    </row>
    <row r="1204" spans="1:1" x14ac:dyDescent="0.25">
      <c r="A1204" s="5" t="str">
        <f t="shared" si="92"/>
        <v/>
      </c>
    </row>
    <row r="1205" spans="1:1" x14ac:dyDescent="0.25">
      <c r="A1205" s="5" t="str">
        <f t="shared" si="92"/>
        <v/>
      </c>
    </row>
    <row r="1206" spans="1:1" x14ac:dyDescent="0.25">
      <c r="A1206" s="5" t="str">
        <f t="shared" si="92"/>
        <v/>
      </c>
    </row>
    <row r="1207" spans="1:1" x14ac:dyDescent="0.25">
      <c r="A1207" s="5" t="str">
        <f t="shared" si="92"/>
        <v/>
      </c>
    </row>
    <row r="1208" spans="1:1" x14ac:dyDescent="0.25">
      <c r="A1208" s="5" t="str">
        <f t="shared" si="92"/>
        <v/>
      </c>
    </row>
    <row r="1209" spans="1:1" x14ac:dyDescent="0.25">
      <c r="A1209" s="5" t="str">
        <f t="shared" si="92"/>
        <v/>
      </c>
    </row>
    <row r="1210" spans="1:1" x14ac:dyDescent="0.25">
      <c r="A1210" s="5" t="str">
        <f t="shared" si="92"/>
        <v/>
      </c>
    </row>
    <row r="1211" spans="1:1" x14ac:dyDescent="0.25">
      <c r="A1211" s="5" t="str">
        <f t="shared" si="92"/>
        <v/>
      </c>
    </row>
    <row r="1212" spans="1:1" x14ac:dyDescent="0.25">
      <c r="A1212" s="5" t="str">
        <f t="shared" si="92"/>
        <v/>
      </c>
    </row>
    <row r="1213" spans="1:1" x14ac:dyDescent="0.25">
      <c r="A1213" s="5" t="str">
        <f t="shared" si="92"/>
        <v/>
      </c>
    </row>
    <row r="1214" spans="1:1" x14ac:dyDescent="0.25">
      <c r="A1214" s="5" t="str">
        <f t="shared" si="92"/>
        <v/>
      </c>
    </row>
    <row r="1215" spans="1:1" x14ac:dyDescent="0.25">
      <c r="A1215" s="5" t="str">
        <f t="shared" si="92"/>
        <v/>
      </c>
    </row>
    <row r="1216" spans="1:1" x14ac:dyDescent="0.25">
      <c r="A1216" s="5" t="str">
        <f t="shared" si="92"/>
        <v/>
      </c>
    </row>
    <row r="1217" spans="1:1" x14ac:dyDescent="0.25">
      <c r="A1217" s="5" t="str">
        <f t="shared" si="92"/>
        <v/>
      </c>
    </row>
    <row r="1218" spans="1:1" x14ac:dyDescent="0.25">
      <c r="A1218" s="5" t="str">
        <f t="shared" si="92"/>
        <v/>
      </c>
    </row>
    <row r="1219" spans="1:1" x14ac:dyDescent="0.25">
      <c r="A1219" s="5" t="str">
        <f t="shared" si="92"/>
        <v/>
      </c>
    </row>
    <row r="1220" spans="1:1" x14ac:dyDescent="0.25">
      <c r="A1220" s="5" t="str">
        <f t="shared" si="92"/>
        <v/>
      </c>
    </row>
    <row r="1221" spans="1:1" x14ac:dyDescent="0.25">
      <c r="A1221" s="5" t="str">
        <f t="shared" si="92"/>
        <v/>
      </c>
    </row>
    <row r="1222" spans="1:1" x14ac:dyDescent="0.25">
      <c r="A1222" s="5" t="str">
        <f t="shared" si="92"/>
        <v/>
      </c>
    </row>
    <row r="1223" spans="1:1" x14ac:dyDescent="0.25">
      <c r="A1223" s="5" t="str">
        <f t="shared" si="92"/>
        <v/>
      </c>
    </row>
    <row r="1224" spans="1:1" x14ac:dyDescent="0.25">
      <c r="A1224" s="5" t="str">
        <f t="shared" si="92"/>
        <v/>
      </c>
    </row>
    <row r="1225" spans="1:1" x14ac:dyDescent="0.25">
      <c r="A1225" s="5" t="str">
        <f t="shared" si="92"/>
        <v/>
      </c>
    </row>
    <row r="1226" spans="1:1" x14ac:dyDescent="0.25">
      <c r="A1226" s="5" t="str">
        <f t="shared" si="92"/>
        <v/>
      </c>
    </row>
    <row r="1227" spans="1:1" x14ac:dyDescent="0.25">
      <c r="A1227" s="5" t="str">
        <f t="shared" si="92"/>
        <v/>
      </c>
    </row>
    <row r="1228" spans="1:1" x14ac:dyDescent="0.25">
      <c r="A1228" s="5" t="str">
        <f t="shared" si="92"/>
        <v/>
      </c>
    </row>
    <row r="1229" spans="1:1" x14ac:dyDescent="0.25">
      <c r="A1229" s="5" t="str">
        <f t="shared" si="92"/>
        <v/>
      </c>
    </row>
    <row r="1230" spans="1:1" x14ac:dyDescent="0.25">
      <c r="A1230" s="5" t="str">
        <f t="shared" si="92"/>
        <v/>
      </c>
    </row>
    <row r="1231" spans="1:1" x14ac:dyDescent="0.25">
      <c r="A1231" s="5" t="str">
        <f t="shared" si="92"/>
        <v/>
      </c>
    </row>
    <row r="1232" spans="1:1" x14ac:dyDescent="0.25">
      <c r="A1232" s="5" t="str">
        <f t="shared" si="92"/>
        <v/>
      </c>
    </row>
    <row r="1233" spans="1:1" x14ac:dyDescent="0.25">
      <c r="A1233" s="5" t="str">
        <f t="shared" si="92"/>
        <v/>
      </c>
    </row>
    <row r="1234" spans="1:1" x14ac:dyDescent="0.25">
      <c r="A1234" s="5" t="str">
        <f t="shared" si="92"/>
        <v/>
      </c>
    </row>
    <row r="1235" spans="1:1" x14ac:dyDescent="0.25">
      <c r="A1235" s="5" t="str">
        <f t="shared" si="92"/>
        <v/>
      </c>
    </row>
    <row r="1236" spans="1:1" x14ac:dyDescent="0.25">
      <c r="A1236" s="5" t="str">
        <f t="shared" si="92"/>
        <v/>
      </c>
    </row>
    <row r="1237" spans="1:1" x14ac:dyDescent="0.25">
      <c r="A1237" s="5" t="str">
        <f t="shared" si="92"/>
        <v/>
      </c>
    </row>
    <row r="1238" spans="1:1" x14ac:dyDescent="0.25">
      <c r="A1238" s="5" t="str">
        <f t="shared" si="92"/>
        <v/>
      </c>
    </row>
    <row r="1239" spans="1:1" x14ac:dyDescent="0.25">
      <c r="A1239" s="5" t="str">
        <f t="shared" si="92"/>
        <v/>
      </c>
    </row>
    <row r="1240" spans="1:1" x14ac:dyDescent="0.25">
      <c r="A1240" s="5" t="str">
        <f t="shared" si="92"/>
        <v/>
      </c>
    </row>
    <row r="1241" spans="1:1" x14ac:dyDescent="0.25">
      <c r="A1241" s="5" t="str">
        <f t="shared" si="92"/>
        <v/>
      </c>
    </row>
    <row r="1242" spans="1:1" x14ac:dyDescent="0.25">
      <c r="A1242" s="5" t="str">
        <f t="shared" ref="A1242:A1305" si="93">CONCATENATE(D1242,B1242)</f>
        <v/>
      </c>
    </row>
    <row r="1243" spans="1:1" x14ac:dyDescent="0.25">
      <c r="A1243" s="5" t="str">
        <f t="shared" si="93"/>
        <v/>
      </c>
    </row>
    <row r="1244" spans="1:1" x14ac:dyDescent="0.25">
      <c r="A1244" s="5" t="str">
        <f t="shared" si="93"/>
        <v/>
      </c>
    </row>
    <row r="1245" spans="1:1" x14ac:dyDescent="0.25">
      <c r="A1245" s="5" t="str">
        <f t="shared" si="93"/>
        <v/>
      </c>
    </row>
    <row r="1246" spans="1:1" x14ac:dyDescent="0.25">
      <c r="A1246" s="5" t="str">
        <f t="shared" si="93"/>
        <v/>
      </c>
    </row>
    <row r="1247" spans="1:1" x14ac:dyDescent="0.25">
      <c r="A1247" s="5" t="str">
        <f t="shared" si="93"/>
        <v/>
      </c>
    </row>
    <row r="1248" spans="1:1" x14ac:dyDescent="0.25">
      <c r="A1248" s="5" t="str">
        <f t="shared" si="93"/>
        <v/>
      </c>
    </row>
    <row r="1249" spans="1:1" x14ac:dyDescent="0.25">
      <c r="A1249" s="5" t="str">
        <f t="shared" si="93"/>
        <v/>
      </c>
    </row>
    <row r="1250" spans="1:1" x14ac:dyDescent="0.25">
      <c r="A1250" s="5" t="str">
        <f t="shared" si="93"/>
        <v/>
      </c>
    </row>
    <row r="1251" spans="1:1" x14ac:dyDescent="0.25">
      <c r="A1251" s="5" t="str">
        <f t="shared" si="93"/>
        <v/>
      </c>
    </row>
    <row r="1252" spans="1:1" x14ac:dyDescent="0.25">
      <c r="A1252" s="5" t="str">
        <f t="shared" si="93"/>
        <v/>
      </c>
    </row>
    <row r="1253" spans="1:1" x14ac:dyDescent="0.25">
      <c r="A1253" s="5" t="str">
        <f t="shared" si="93"/>
        <v/>
      </c>
    </row>
    <row r="1254" spans="1:1" x14ac:dyDescent="0.25">
      <c r="A1254" s="5" t="str">
        <f t="shared" si="93"/>
        <v/>
      </c>
    </row>
    <row r="1255" spans="1:1" x14ac:dyDescent="0.25">
      <c r="A1255" s="5" t="str">
        <f t="shared" si="93"/>
        <v/>
      </c>
    </row>
    <row r="1256" spans="1:1" x14ac:dyDescent="0.25">
      <c r="A1256" s="5" t="str">
        <f t="shared" si="93"/>
        <v/>
      </c>
    </row>
    <row r="1257" spans="1:1" x14ac:dyDescent="0.25">
      <c r="A1257" s="5" t="str">
        <f t="shared" si="93"/>
        <v/>
      </c>
    </row>
    <row r="1258" spans="1:1" x14ac:dyDescent="0.25">
      <c r="A1258" s="5" t="str">
        <f t="shared" si="93"/>
        <v/>
      </c>
    </row>
    <row r="1259" spans="1:1" x14ac:dyDescent="0.25">
      <c r="A1259" s="5" t="str">
        <f t="shared" si="93"/>
        <v/>
      </c>
    </row>
    <row r="1260" spans="1:1" x14ac:dyDescent="0.25">
      <c r="A1260" s="5" t="str">
        <f t="shared" si="93"/>
        <v/>
      </c>
    </row>
    <row r="1261" spans="1:1" x14ac:dyDescent="0.25">
      <c r="A1261" s="5" t="str">
        <f t="shared" si="93"/>
        <v/>
      </c>
    </row>
    <row r="1262" spans="1:1" x14ac:dyDescent="0.25">
      <c r="A1262" s="5" t="str">
        <f t="shared" si="93"/>
        <v/>
      </c>
    </row>
    <row r="1263" spans="1:1" x14ac:dyDescent="0.25">
      <c r="A1263" s="5" t="str">
        <f t="shared" si="93"/>
        <v/>
      </c>
    </row>
    <row r="1264" spans="1:1" x14ac:dyDescent="0.25">
      <c r="A1264" s="5" t="str">
        <f t="shared" si="93"/>
        <v/>
      </c>
    </row>
    <row r="1265" spans="1:1" x14ac:dyDescent="0.25">
      <c r="A1265" s="5" t="str">
        <f t="shared" si="93"/>
        <v/>
      </c>
    </row>
    <row r="1266" spans="1:1" x14ac:dyDescent="0.25">
      <c r="A1266" s="5" t="str">
        <f t="shared" si="93"/>
        <v/>
      </c>
    </row>
    <row r="1267" spans="1:1" x14ac:dyDescent="0.25">
      <c r="A1267" s="5" t="str">
        <f t="shared" si="93"/>
        <v/>
      </c>
    </row>
    <row r="1268" spans="1:1" x14ac:dyDescent="0.25">
      <c r="A1268" s="5" t="str">
        <f t="shared" si="93"/>
        <v/>
      </c>
    </row>
    <row r="1269" spans="1:1" x14ac:dyDescent="0.25">
      <c r="A1269" s="5" t="str">
        <f t="shared" si="93"/>
        <v/>
      </c>
    </row>
    <row r="1270" spans="1:1" x14ac:dyDescent="0.25">
      <c r="A1270" s="5" t="str">
        <f t="shared" si="93"/>
        <v/>
      </c>
    </row>
    <row r="1271" spans="1:1" x14ac:dyDescent="0.25">
      <c r="A1271" s="5" t="str">
        <f t="shared" si="93"/>
        <v/>
      </c>
    </row>
    <row r="1272" spans="1:1" x14ac:dyDescent="0.25">
      <c r="A1272" s="5" t="str">
        <f t="shared" si="93"/>
        <v/>
      </c>
    </row>
    <row r="1273" spans="1:1" x14ac:dyDescent="0.25">
      <c r="A1273" s="5" t="str">
        <f t="shared" si="93"/>
        <v/>
      </c>
    </row>
    <row r="1274" spans="1:1" x14ac:dyDescent="0.25">
      <c r="A1274" s="5" t="str">
        <f t="shared" si="93"/>
        <v/>
      </c>
    </row>
    <row r="1275" spans="1:1" x14ac:dyDescent="0.25">
      <c r="A1275" s="5" t="str">
        <f t="shared" si="93"/>
        <v/>
      </c>
    </row>
    <row r="1276" spans="1:1" x14ac:dyDescent="0.25">
      <c r="A1276" s="5" t="str">
        <f t="shared" si="93"/>
        <v/>
      </c>
    </row>
    <row r="1277" spans="1:1" x14ac:dyDescent="0.25">
      <c r="A1277" s="5" t="str">
        <f t="shared" si="93"/>
        <v/>
      </c>
    </row>
    <row r="1278" spans="1:1" x14ac:dyDescent="0.25">
      <c r="A1278" s="5" t="str">
        <f t="shared" si="93"/>
        <v/>
      </c>
    </row>
    <row r="1279" spans="1:1" x14ac:dyDescent="0.25">
      <c r="A1279" s="5" t="str">
        <f t="shared" si="93"/>
        <v/>
      </c>
    </row>
    <row r="1280" spans="1:1" x14ac:dyDescent="0.25">
      <c r="A1280" s="5" t="str">
        <f t="shared" si="93"/>
        <v/>
      </c>
    </row>
    <row r="1281" spans="1:1" x14ac:dyDescent="0.25">
      <c r="A1281" s="5" t="str">
        <f t="shared" si="93"/>
        <v/>
      </c>
    </row>
    <row r="1282" spans="1:1" x14ac:dyDescent="0.25">
      <c r="A1282" s="5" t="str">
        <f t="shared" si="93"/>
        <v/>
      </c>
    </row>
    <row r="1283" spans="1:1" x14ac:dyDescent="0.25">
      <c r="A1283" s="5" t="str">
        <f t="shared" si="93"/>
        <v/>
      </c>
    </row>
    <row r="1284" spans="1:1" x14ac:dyDescent="0.25">
      <c r="A1284" s="5" t="str">
        <f t="shared" si="93"/>
        <v/>
      </c>
    </row>
    <row r="1285" spans="1:1" x14ac:dyDescent="0.25">
      <c r="A1285" s="5" t="str">
        <f t="shared" si="93"/>
        <v/>
      </c>
    </row>
    <row r="1286" spans="1:1" x14ac:dyDescent="0.25">
      <c r="A1286" s="5" t="str">
        <f t="shared" si="93"/>
        <v/>
      </c>
    </row>
    <row r="1287" spans="1:1" x14ac:dyDescent="0.25">
      <c r="A1287" s="5" t="str">
        <f t="shared" si="93"/>
        <v/>
      </c>
    </row>
    <row r="1288" spans="1:1" x14ac:dyDescent="0.25">
      <c r="A1288" s="5" t="str">
        <f t="shared" si="93"/>
        <v/>
      </c>
    </row>
    <row r="1289" spans="1:1" x14ac:dyDescent="0.25">
      <c r="A1289" s="5" t="str">
        <f t="shared" si="93"/>
        <v/>
      </c>
    </row>
    <row r="1290" spans="1:1" x14ac:dyDescent="0.25">
      <c r="A1290" s="5" t="str">
        <f t="shared" si="93"/>
        <v/>
      </c>
    </row>
    <row r="1291" spans="1:1" x14ac:dyDescent="0.25">
      <c r="A1291" s="5" t="str">
        <f t="shared" si="93"/>
        <v/>
      </c>
    </row>
    <row r="1292" spans="1:1" x14ac:dyDescent="0.25">
      <c r="A1292" s="5" t="str">
        <f t="shared" si="93"/>
        <v/>
      </c>
    </row>
    <row r="1293" spans="1:1" x14ac:dyDescent="0.25">
      <c r="A1293" s="5" t="str">
        <f t="shared" si="93"/>
        <v/>
      </c>
    </row>
    <row r="1294" spans="1:1" x14ac:dyDescent="0.25">
      <c r="A1294" s="5" t="str">
        <f t="shared" si="93"/>
        <v/>
      </c>
    </row>
    <row r="1295" spans="1:1" x14ac:dyDescent="0.25">
      <c r="A1295" s="5" t="str">
        <f t="shared" si="93"/>
        <v/>
      </c>
    </row>
    <row r="1296" spans="1:1" x14ac:dyDescent="0.25">
      <c r="A1296" s="5" t="str">
        <f t="shared" si="93"/>
        <v/>
      </c>
    </row>
    <row r="1297" spans="1:1" x14ac:dyDescent="0.25">
      <c r="A1297" s="5" t="str">
        <f t="shared" si="93"/>
        <v/>
      </c>
    </row>
    <row r="1298" spans="1:1" x14ac:dyDescent="0.25">
      <c r="A1298" s="5" t="str">
        <f t="shared" si="93"/>
        <v/>
      </c>
    </row>
    <row r="1299" spans="1:1" x14ac:dyDescent="0.25">
      <c r="A1299" s="5" t="str">
        <f t="shared" si="93"/>
        <v/>
      </c>
    </row>
    <row r="1300" spans="1:1" x14ac:dyDescent="0.25">
      <c r="A1300" s="5" t="str">
        <f t="shared" si="93"/>
        <v/>
      </c>
    </row>
    <row r="1301" spans="1:1" x14ac:dyDescent="0.25">
      <c r="A1301" s="5" t="str">
        <f t="shared" si="93"/>
        <v/>
      </c>
    </row>
    <row r="1302" spans="1:1" x14ac:dyDescent="0.25">
      <c r="A1302" s="5" t="str">
        <f t="shared" si="93"/>
        <v/>
      </c>
    </row>
    <row r="1303" spans="1:1" x14ac:dyDescent="0.25">
      <c r="A1303" s="5" t="str">
        <f t="shared" si="93"/>
        <v/>
      </c>
    </row>
    <row r="1304" spans="1:1" x14ac:dyDescent="0.25">
      <c r="A1304" s="5" t="str">
        <f t="shared" si="93"/>
        <v/>
      </c>
    </row>
    <row r="1305" spans="1:1" x14ac:dyDescent="0.25">
      <c r="A1305" s="5" t="str">
        <f t="shared" si="93"/>
        <v/>
      </c>
    </row>
    <row r="1306" spans="1:1" x14ac:dyDescent="0.25">
      <c r="A1306" s="5" t="str">
        <f t="shared" ref="A1306:A1314" si="94">CONCATENATE(D1306,B1306)</f>
        <v/>
      </c>
    </row>
    <row r="1307" spans="1:1" x14ac:dyDescent="0.25">
      <c r="A1307" s="5" t="str">
        <f t="shared" si="94"/>
        <v/>
      </c>
    </row>
    <row r="1308" spans="1:1" x14ac:dyDescent="0.25">
      <c r="A1308" s="5" t="str">
        <f t="shared" si="94"/>
        <v/>
      </c>
    </row>
    <row r="1309" spans="1:1" x14ac:dyDescent="0.25">
      <c r="A1309" s="5" t="str">
        <f t="shared" si="94"/>
        <v/>
      </c>
    </row>
    <row r="1310" spans="1:1" x14ac:dyDescent="0.25">
      <c r="A1310" s="5" t="str">
        <f t="shared" si="94"/>
        <v/>
      </c>
    </row>
    <row r="1311" spans="1:1" x14ac:dyDescent="0.25">
      <c r="A1311" s="5" t="str">
        <f t="shared" si="94"/>
        <v/>
      </c>
    </row>
    <row r="1312" spans="1:1" x14ac:dyDescent="0.25">
      <c r="A1312" s="5" t="str">
        <f t="shared" si="94"/>
        <v/>
      </c>
    </row>
    <row r="1313" spans="1:1" x14ac:dyDescent="0.25">
      <c r="A1313" s="5" t="str">
        <f t="shared" si="94"/>
        <v/>
      </c>
    </row>
    <row r="1314" spans="1:1" x14ac:dyDescent="0.25">
      <c r="A1314" s="5" t="str">
        <f t="shared" si="94"/>
        <v/>
      </c>
    </row>
    <row r="1315" spans="1:1" x14ac:dyDescent="0.25"/>
    <row r="1316" spans="1:1" x14ac:dyDescent="0.25"/>
    <row r="1317" spans="1:1" x14ac:dyDescent="0.25"/>
    <row r="1318" spans="1:1" x14ac:dyDescent="0.25"/>
    <row r="1319" spans="1:1" x14ac:dyDescent="0.25"/>
    <row r="1320" spans="1:1" x14ac:dyDescent="0.25"/>
    <row r="1321" spans="1:1" x14ac:dyDescent="0.25"/>
    <row r="1322" spans="1:1" x14ac:dyDescent="0.25"/>
    <row r="1323" spans="1:1" x14ac:dyDescent="0.25"/>
    <row r="1324" spans="1:1" x14ac:dyDescent="0.25"/>
    <row r="1325" spans="1:1" x14ac:dyDescent="0.25"/>
    <row r="1326" spans="1:1" x14ac:dyDescent="0.25"/>
    <row r="1327" spans="1:1" x14ac:dyDescent="0.25"/>
    <row r="1328" spans="1:1"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hidden="1" x14ac:dyDescent="0.25"/>
  </sheetData>
  <sheetProtection password="E834" sheet="1" objects="1" scenarios="1"/>
  <autoFilter ref="V1:AB37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0"/>
  <sheetViews>
    <sheetView showGridLines="0" zoomScale="80" zoomScaleNormal="80" workbookViewId="0">
      <selection activeCell="E5" sqref="E5"/>
    </sheetView>
  </sheetViews>
  <sheetFormatPr defaultColWidth="0" defaultRowHeight="15" zeroHeight="1" x14ac:dyDescent="0.25"/>
  <cols>
    <col min="1" max="3" width="6.42578125" style="18" customWidth="1"/>
    <col min="4" max="6" width="10.7109375" customWidth="1"/>
    <col min="7" max="8" width="16.42578125" customWidth="1"/>
    <col min="9" max="11" width="22.5703125" customWidth="1"/>
    <col min="12" max="12" width="9.140625" customWidth="1"/>
    <col min="13" max="13" width="15.7109375" customWidth="1"/>
    <col min="14" max="14" width="17.5703125" bestFit="1" customWidth="1"/>
    <col min="15" max="15" width="9.140625" customWidth="1"/>
    <col min="16" max="16384" width="9.140625" hidden="1"/>
  </cols>
  <sheetData>
    <row r="1" spans="1:14" x14ac:dyDescent="0.25"/>
    <row r="2" spans="1:14" ht="76.5" x14ac:dyDescent="0.25">
      <c r="A2" s="11" t="s">
        <v>41</v>
      </c>
      <c r="B2" s="11"/>
      <c r="C2" s="11"/>
      <c r="D2" s="11" t="s">
        <v>42</v>
      </c>
      <c r="E2" s="11" t="s">
        <v>43</v>
      </c>
      <c r="F2" s="11" t="s">
        <v>44</v>
      </c>
      <c r="G2" s="11" t="s">
        <v>45</v>
      </c>
      <c r="H2" s="11" t="s">
        <v>46</v>
      </c>
      <c r="I2" s="11" t="s">
        <v>47</v>
      </c>
      <c r="J2" s="11" t="s">
        <v>48</v>
      </c>
      <c r="K2" s="11" t="s">
        <v>49</v>
      </c>
      <c r="L2" s="11" t="s">
        <v>50</v>
      </c>
      <c r="M2" s="11" t="s">
        <v>51</v>
      </c>
      <c r="N2" s="11" t="s">
        <v>52</v>
      </c>
    </row>
    <row r="3" spans="1:14" ht="73.5" x14ac:dyDescent="0.25">
      <c r="A3" s="12">
        <f>IF(B3=B2,0,B3)</f>
        <v>1</v>
      </c>
      <c r="B3" s="12">
        <f>C3+B2</f>
        <v>1</v>
      </c>
      <c r="C3" s="12">
        <f>IF(F3="YES",1,0)</f>
        <v>1</v>
      </c>
      <c r="D3" s="13">
        <v>1</v>
      </c>
      <c r="E3" s="14" t="s">
        <v>15</v>
      </c>
      <c r="F3" s="13" t="s">
        <v>53</v>
      </c>
      <c r="G3" s="13" t="s">
        <v>53</v>
      </c>
      <c r="H3" s="13" t="s">
        <v>53</v>
      </c>
      <c r="I3" s="13" t="s">
        <v>53</v>
      </c>
      <c r="J3" s="13">
        <v>0</v>
      </c>
      <c r="K3" s="13">
        <v>0</v>
      </c>
      <c r="L3" s="13" t="s">
        <v>54</v>
      </c>
      <c r="M3" s="15" t="s">
        <v>55</v>
      </c>
      <c r="N3" s="15" t="s">
        <v>56</v>
      </c>
    </row>
    <row r="4" spans="1:14" ht="52.5" x14ac:dyDescent="0.25">
      <c r="A4" s="12">
        <f t="shared" ref="A4:A48" si="0">IF(B4=B3,0,B4)</f>
        <v>2</v>
      </c>
      <c r="B4" s="12">
        <f t="shared" ref="B4:B48" si="1">C4+B3</f>
        <v>2</v>
      </c>
      <c r="C4" s="12">
        <f t="shared" ref="C4:C48" si="2">IF(F4="YES",1,0)</f>
        <v>1</v>
      </c>
      <c r="D4" s="13">
        <v>2</v>
      </c>
      <c r="E4" s="14" t="s">
        <v>16</v>
      </c>
      <c r="F4" s="13" t="s">
        <v>53</v>
      </c>
      <c r="G4" s="13" t="s">
        <v>53</v>
      </c>
      <c r="H4" s="13" t="s">
        <v>57</v>
      </c>
      <c r="I4" s="13" t="s">
        <v>57</v>
      </c>
      <c r="J4" s="13">
        <v>0</v>
      </c>
      <c r="K4" s="13">
        <v>0</v>
      </c>
      <c r="L4" s="13" t="s">
        <v>54</v>
      </c>
      <c r="M4" s="15" t="s">
        <v>58</v>
      </c>
      <c r="N4" s="15" t="s">
        <v>59</v>
      </c>
    </row>
    <row r="5" spans="1:14" ht="168" x14ac:dyDescent="0.25">
      <c r="A5" s="12">
        <f t="shared" si="0"/>
        <v>3</v>
      </c>
      <c r="B5" s="12">
        <f t="shared" si="1"/>
        <v>3</v>
      </c>
      <c r="C5" s="12">
        <f t="shared" si="2"/>
        <v>1</v>
      </c>
      <c r="D5" s="13">
        <v>3</v>
      </c>
      <c r="E5" s="14" t="s">
        <v>186</v>
      </c>
      <c r="F5" s="13" t="s">
        <v>53</v>
      </c>
      <c r="G5" s="13" t="s">
        <v>53</v>
      </c>
      <c r="H5" s="13" t="s">
        <v>53</v>
      </c>
      <c r="I5" s="13" t="s">
        <v>53</v>
      </c>
      <c r="J5" s="13">
        <v>0</v>
      </c>
      <c r="K5" s="13">
        <v>0</v>
      </c>
      <c r="L5" s="13" t="s">
        <v>54</v>
      </c>
      <c r="M5" s="15" t="s">
        <v>60</v>
      </c>
      <c r="N5" s="15" t="s">
        <v>59</v>
      </c>
    </row>
    <row r="6" spans="1:14" ht="84" x14ac:dyDescent="0.25">
      <c r="A6" s="12">
        <f t="shared" si="0"/>
        <v>0</v>
      </c>
      <c r="B6" s="12">
        <f t="shared" si="1"/>
        <v>3</v>
      </c>
      <c r="C6" s="12">
        <v>0</v>
      </c>
      <c r="D6" s="13">
        <v>4</v>
      </c>
      <c r="E6" s="14" t="s">
        <v>61</v>
      </c>
      <c r="F6" s="13" t="s">
        <v>57</v>
      </c>
      <c r="G6" s="13" t="s">
        <v>57</v>
      </c>
      <c r="H6" s="13" t="s">
        <v>57</v>
      </c>
      <c r="I6" s="13" t="s">
        <v>57</v>
      </c>
      <c r="J6" s="13">
        <v>0</v>
      </c>
      <c r="K6" s="13">
        <v>0</v>
      </c>
      <c r="L6" s="13"/>
      <c r="M6" s="15" t="s">
        <v>62</v>
      </c>
      <c r="N6" s="15" t="s">
        <v>63</v>
      </c>
    </row>
    <row r="7" spans="1:14" ht="94.5" x14ac:dyDescent="0.25">
      <c r="A7" s="12">
        <f t="shared" si="0"/>
        <v>0</v>
      </c>
      <c r="B7" s="12">
        <f t="shared" si="1"/>
        <v>3</v>
      </c>
      <c r="C7" s="12">
        <v>0</v>
      </c>
      <c r="D7" s="13">
        <v>5</v>
      </c>
      <c r="E7" s="14" t="s">
        <v>64</v>
      </c>
      <c r="F7" s="13" t="s">
        <v>57</v>
      </c>
      <c r="G7" s="13" t="s">
        <v>57</v>
      </c>
      <c r="H7" s="13" t="s">
        <v>57</v>
      </c>
      <c r="I7" s="13" t="s">
        <v>57</v>
      </c>
      <c r="J7" s="13">
        <v>0</v>
      </c>
      <c r="K7" s="13">
        <v>0</v>
      </c>
      <c r="L7" s="13"/>
      <c r="M7" s="15" t="s">
        <v>65</v>
      </c>
      <c r="N7" s="15" t="s">
        <v>62</v>
      </c>
    </row>
    <row r="8" spans="1:14" ht="84" x14ac:dyDescent="0.25">
      <c r="A8" s="12">
        <f t="shared" si="0"/>
        <v>0</v>
      </c>
      <c r="B8" s="12">
        <f t="shared" si="1"/>
        <v>3</v>
      </c>
      <c r="C8" s="12">
        <f t="shared" si="2"/>
        <v>0</v>
      </c>
      <c r="D8" s="13">
        <v>6</v>
      </c>
      <c r="E8" s="14" t="s">
        <v>66</v>
      </c>
      <c r="F8" s="13" t="s">
        <v>57</v>
      </c>
      <c r="G8" s="13" t="s">
        <v>57</v>
      </c>
      <c r="H8" s="13" t="s">
        <v>57</v>
      </c>
      <c r="I8" s="13" t="s">
        <v>57</v>
      </c>
      <c r="J8" s="13">
        <v>0</v>
      </c>
      <c r="K8" s="13">
        <v>0</v>
      </c>
      <c r="L8" s="13"/>
      <c r="M8" s="15" t="s">
        <v>67</v>
      </c>
      <c r="N8" s="15" t="s">
        <v>62</v>
      </c>
    </row>
    <row r="9" spans="1:14" ht="84" x14ac:dyDescent="0.25">
      <c r="A9" s="12">
        <f t="shared" si="0"/>
        <v>0</v>
      </c>
      <c r="B9" s="12">
        <f t="shared" si="1"/>
        <v>3</v>
      </c>
      <c r="C9" s="12">
        <v>0</v>
      </c>
      <c r="D9" s="13">
        <v>7</v>
      </c>
      <c r="E9" s="14" t="s">
        <v>68</v>
      </c>
      <c r="F9" s="13" t="s">
        <v>57</v>
      </c>
      <c r="G9" s="13" t="s">
        <v>57</v>
      </c>
      <c r="H9" s="13" t="s">
        <v>57</v>
      </c>
      <c r="I9" s="13" t="s">
        <v>57</v>
      </c>
      <c r="J9" s="13">
        <v>0</v>
      </c>
      <c r="K9" s="13">
        <v>0</v>
      </c>
      <c r="L9" s="13"/>
      <c r="M9" s="15" t="s">
        <v>69</v>
      </c>
      <c r="N9" s="15" t="s">
        <v>62</v>
      </c>
    </row>
    <row r="10" spans="1:14" ht="73.5" x14ac:dyDescent="0.25">
      <c r="A10" s="12">
        <f t="shared" si="0"/>
        <v>0</v>
      </c>
      <c r="B10" s="12">
        <f t="shared" si="1"/>
        <v>3</v>
      </c>
      <c r="C10" s="12">
        <f t="shared" si="2"/>
        <v>0</v>
      </c>
      <c r="D10" s="13">
        <v>8</v>
      </c>
      <c r="E10" s="14" t="s">
        <v>70</v>
      </c>
      <c r="F10" s="13" t="s">
        <v>57</v>
      </c>
      <c r="G10" s="13" t="s">
        <v>57</v>
      </c>
      <c r="H10" s="13" t="s">
        <v>57</v>
      </c>
      <c r="I10" s="13" t="s">
        <v>57</v>
      </c>
      <c r="J10" s="13">
        <v>0</v>
      </c>
      <c r="K10" s="13">
        <v>0</v>
      </c>
      <c r="L10" s="13"/>
      <c r="M10" s="15" t="s">
        <v>71</v>
      </c>
      <c r="N10" s="15" t="s">
        <v>63</v>
      </c>
    </row>
    <row r="11" spans="1:14" ht="73.5" x14ac:dyDescent="0.25">
      <c r="A11" s="12">
        <f t="shared" si="0"/>
        <v>0</v>
      </c>
      <c r="B11" s="12">
        <f t="shared" si="1"/>
        <v>3</v>
      </c>
      <c r="C11" s="12">
        <f t="shared" si="2"/>
        <v>0</v>
      </c>
      <c r="D11" s="13">
        <v>9</v>
      </c>
      <c r="E11" s="14" t="s">
        <v>72</v>
      </c>
      <c r="F11" s="13" t="s">
        <v>57</v>
      </c>
      <c r="G11" s="13" t="s">
        <v>57</v>
      </c>
      <c r="H11" s="13" t="s">
        <v>57</v>
      </c>
      <c r="I11" s="13" t="s">
        <v>57</v>
      </c>
      <c r="J11" s="13">
        <v>0</v>
      </c>
      <c r="K11" s="13">
        <v>0</v>
      </c>
      <c r="L11" s="13"/>
      <c r="M11" s="15" t="s">
        <v>73</v>
      </c>
      <c r="N11" s="15" t="s">
        <v>63</v>
      </c>
    </row>
    <row r="12" spans="1:14" ht="94.5" x14ac:dyDescent="0.25">
      <c r="A12" s="12">
        <f t="shared" si="0"/>
        <v>0</v>
      </c>
      <c r="B12" s="12">
        <f t="shared" si="1"/>
        <v>3</v>
      </c>
      <c r="C12" s="12">
        <f t="shared" si="2"/>
        <v>0</v>
      </c>
      <c r="D12" s="13">
        <v>10</v>
      </c>
      <c r="E12" s="14" t="s">
        <v>74</v>
      </c>
      <c r="F12" s="13" t="s">
        <v>57</v>
      </c>
      <c r="G12" s="13" t="s">
        <v>57</v>
      </c>
      <c r="H12" s="13" t="s">
        <v>57</v>
      </c>
      <c r="I12" s="13" t="s">
        <v>57</v>
      </c>
      <c r="J12" s="13">
        <v>0</v>
      </c>
      <c r="K12" s="13">
        <v>0</v>
      </c>
      <c r="L12" s="13"/>
      <c r="M12" s="15" t="s">
        <v>75</v>
      </c>
      <c r="N12" s="15" t="s">
        <v>63</v>
      </c>
    </row>
    <row r="13" spans="1:14" ht="73.5" x14ac:dyDescent="0.25">
      <c r="A13" s="12">
        <f t="shared" si="0"/>
        <v>0</v>
      </c>
      <c r="B13" s="12">
        <f t="shared" si="1"/>
        <v>3</v>
      </c>
      <c r="C13" s="12">
        <f t="shared" si="2"/>
        <v>0</v>
      </c>
      <c r="D13" s="13">
        <v>11</v>
      </c>
      <c r="E13" s="14" t="s">
        <v>76</v>
      </c>
      <c r="F13" s="13" t="s">
        <v>57</v>
      </c>
      <c r="G13" s="13" t="s">
        <v>57</v>
      </c>
      <c r="H13" s="13" t="s">
        <v>57</v>
      </c>
      <c r="I13" s="13" t="s">
        <v>57</v>
      </c>
      <c r="J13" s="13">
        <v>0</v>
      </c>
      <c r="K13" s="13">
        <v>0</v>
      </c>
      <c r="L13" s="13"/>
      <c r="M13" s="15" t="s">
        <v>77</v>
      </c>
      <c r="N13" s="15" t="s">
        <v>63</v>
      </c>
    </row>
    <row r="14" spans="1:14" ht="63" x14ac:dyDescent="0.25">
      <c r="A14" s="12">
        <f t="shared" si="0"/>
        <v>0</v>
      </c>
      <c r="B14" s="12">
        <f t="shared" si="1"/>
        <v>3</v>
      </c>
      <c r="C14" s="12">
        <v>0</v>
      </c>
      <c r="D14" s="13">
        <v>12</v>
      </c>
      <c r="E14" s="16" t="s">
        <v>78</v>
      </c>
      <c r="F14" s="13" t="s">
        <v>53</v>
      </c>
      <c r="G14" s="13" t="s">
        <v>53</v>
      </c>
      <c r="H14" s="13" t="s">
        <v>57</v>
      </c>
      <c r="I14" s="13" t="s">
        <v>57</v>
      </c>
      <c r="J14" s="13">
        <v>0</v>
      </c>
      <c r="K14" s="13">
        <v>0</v>
      </c>
      <c r="L14" s="13" t="s">
        <v>79</v>
      </c>
      <c r="M14" s="15" t="s">
        <v>80</v>
      </c>
      <c r="N14" s="15" t="s">
        <v>81</v>
      </c>
    </row>
    <row r="15" spans="1:14" ht="273" x14ac:dyDescent="0.25">
      <c r="A15" s="12">
        <f t="shared" si="0"/>
        <v>4</v>
      </c>
      <c r="B15" s="12">
        <f t="shared" si="1"/>
        <v>4</v>
      </c>
      <c r="C15" s="12">
        <f t="shared" si="2"/>
        <v>1</v>
      </c>
      <c r="D15" s="13">
        <v>13</v>
      </c>
      <c r="E15" s="16" t="s">
        <v>19</v>
      </c>
      <c r="F15" s="13" t="s">
        <v>53</v>
      </c>
      <c r="G15" s="13" t="s">
        <v>53</v>
      </c>
      <c r="H15" s="13" t="s">
        <v>57</v>
      </c>
      <c r="I15" s="13" t="s">
        <v>53</v>
      </c>
      <c r="J15" s="13">
        <v>0</v>
      </c>
      <c r="K15" s="13">
        <v>0</v>
      </c>
      <c r="L15" s="13" t="s">
        <v>79</v>
      </c>
      <c r="M15" s="15" t="s">
        <v>82</v>
      </c>
      <c r="N15" s="15" t="s">
        <v>83</v>
      </c>
    </row>
    <row r="16" spans="1:14" ht="178.5" x14ac:dyDescent="0.25">
      <c r="A16" s="12">
        <f t="shared" si="0"/>
        <v>5</v>
      </c>
      <c r="B16" s="12">
        <f t="shared" si="1"/>
        <v>5</v>
      </c>
      <c r="C16" s="12">
        <f t="shared" si="2"/>
        <v>1</v>
      </c>
      <c r="D16" s="13">
        <v>14</v>
      </c>
      <c r="E16" s="16" t="s">
        <v>20</v>
      </c>
      <c r="F16" s="13" t="s">
        <v>53</v>
      </c>
      <c r="G16" s="13" t="s">
        <v>53</v>
      </c>
      <c r="H16" s="13" t="s">
        <v>53</v>
      </c>
      <c r="I16" s="13" t="s">
        <v>53</v>
      </c>
      <c r="J16" s="13">
        <v>0</v>
      </c>
      <c r="K16" s="13">
        <v>0</v>
      </c>
      <c r="L16" s="13" t="s">
        <v>79</v>
      </c>
      <c r="M16" s="15" t="s">
        <v>84</v>
      </c>
      <c r="N16" s="15" t="s">
        <v>85</v>
      </c>
    </row>
    <row r="17" spans="1:14" ht="94.5" x14ac:dyDescent="0.25">
      <c r="A17" s="12">
        <f t="shared" si="0"/>
        <v>0</v>
      </c>
      <c r="B17" s="12">
        <f t="shared" si="1"/>
        <v>5</v>
      </c>
      <c r="C17" s="12">
        <f t="shared" si="2"/>
        <v>0</v>
      </c>
      <c r="D17" s="13">
        <v>15</v>
      </c>
      <c r="E17" s="16" t="s">
        <v>86</v>
      </c>
      <c r="F17" s="13" t="s">
        <v>57</v>
      </c>
      <c r="G17" s="13" t="s">
        <v>53</v>
      </c>
      <c r="H17" s="13" t="s">
        <v>57</v>
      </c>
      <c r="I17" s="13" t="s">
        <v>57</v>
      </c>
      <c r="J17" s="13">
        <v>0</v>
      </c>
      <c r="K17" s="13">
        <v>0</v>
      </c>
      <c r="L17" s="13"/>
      <c r="M17" s="15" t="s">
        <v>87</v>
      </c>
      <c r="N17" s="15" t="s">
        <v>88</v>
      </c>
    </row>
    <row r="18" spans="1:14" ht="199.5" x14ac:dyDescent="0.25">
      <c r="A18" s="12">
        <f t="shared" si="0"/>
        <v>0</v>
      </c>
      <c r="B18" s="12">
        <f t="shared" si="1"/>
        <v>5</v>
      </c>
      <c r="C18" s="12">
        <f t="shared" si="2"/>
        <v>0</v>
      </c>
      <c r="D18" s="13">
        <v>16</v>
      </c>
      <c r="E18" s="16" t="s">
        <v>89</v>
      </c>
      <c r="F18" s="13" t="s">
        <v>57</v>
      </c>
      <c r="G18" s="13" t="s">
        <v>53</v>
      </c>
      <c r="H18" s="13" t="s">
        <v>57</v>
      </c>
      <c r="I18" s="13" t="s">
        <v>57</v>
      </c>
      <c r="J18" s="13">
        <v>0</v>
      </c>
      <c r="K18" s="13">
        <v>0</v>
      </c>
      <c r="L18" s="13"/>
      <c r="M18" s="15" t="s">
        <v>90</v>
      </c>
      <c r="N18" s="15" t="s">
        <v>91</v>
      </c>
    </row>
    <row r="19" spans="1:14" ht="210" x14ac:dyDescent="0.25">
      <c r="A19" s="12">
        <f t="shared" si="0"/>
        <v>0</v>
      </c>
      <c r="B19" s="12">
        <f t="shared" si="1"/>
        <v>5</v>
      </c>
      <c r="C19" s="12">
        <f t="shared" si="2"/>
        <v>0</v>
      </c>
      <c r="D19" s="13">
        <v>17</v>
      </c>
      <c r="E19" s="16" t="s">
        <v>92</v>
      </c>
      <c r="F19" s="13" t="s">
        <v>57</v>
      </c>
      <c r="G19" s="13" t="s">
        <v>53</v>
      </c>
      <c r="H19" s="13" t="s">
        <v>57</v>
      </c>
      <c r="I19" s="13" t="s">
        <v>57</v>
      </c>
      <c r="J19" s="13">
        <v>0</v>
      </c>
      <c r="K19" s="13">
        <v>0</v>
      </c>
      <c r="L19" s="13"/>
      <c r="M19" s="15" t="s">
        <v>93</v>
      </c>
      <c r="N19" s="15" t="s">
        <v>91</v>
      </c>
    </row>
    <row r="20" spans="1:14" ht="52.5" x14ac:dyDescent="0.25">
      <c r="A20" s="12">
        <f t="shared" si="0"/>
        <v>6</v>
      </c>
      <c r="B20" s="12">
        <f t="shared" si="1"/>
        <v>6</v>
      </c>
      <c r="C20" s="12">
        <f t="shared" si="2"/>
        <v>1</v>
      </c>
      <c r="D20" s="13">
        <v>18</v>
      </c>
      <c r="E20" s="16" t="s">
        <v>21</v>
      </c>
      <c r="F20" s="13" t="s">
        <v>53</v>
      </c>
      <c r="G20" s="13" t="s">
        <v>53</v>
      </c>
      <c r="H20" s="13" t="s">
        <v>53</v>
      </c>
      <c r="I20" s="13" t="s">
        <v>57</v>
      </c>
      <c r="J20" s="13">
        <v>0</v>
      </c>
      <c r="K20" s="13">
        <v>0</v>
      </c>
      <c r="L20" s="13" t="s">
        <v>79</v>
      </c>
      <c r="M20" s="15" t="s">
        <v>94</v>
      </c>
      <c r="N20" s="15" t="s">
        <v>95</v>
      </c>
    </row>
    <row r="21" spans="1:14" ht="210" x14ac:dyDescent="0.25">
      <c r="A21" s="12">
        <f t="shared" si="0"/>
        <v>0</v>
      </c>
      <c r="B21" s="12">
        <f t="shared" si="1"/>
        <v>6</v>
      </c>
      <c r="C21" s="12">
        <f t="shared" si="2"/>
        <v>0</v>
      </c>
      <c r="D21" s="13">
        <v>19</v>
      </c>
      <c r="E21" s="16" t="s">
        <v>96</v>
      </c>
      <c r="F21" s="13" t="s">
        <v>57</v>
      </c>
      <c r="G21" s="13" t="s">
        <v>53</v>
      </c>
      <c r="H21" s="13" t="s">
        <v>53</v>
      </c>
      <c r="I21" s="13" t="s">
        <v>57</v>
      </c>
      <c r="J21" s="13">
        <v>0</v>
      </c>
      <c r="K21" s="13">
        <v>0</v>
      </c>
      <c r="L21" s="13"/>
      <c r="M21" s="15" t="s">
        <v>97</v>
      </c>
      <c r="N21" s="15" t="s">
        <v>98</v>
      </c>
    </row>
    <row r="22" spans="1:14" ht="231" x14ac:dyDescent="0.25">
      <c r="A22" s="12">
        <f t="shared" si="0"/>
        <v>7</v>
      </c>
      <c r="B22" s="12">
        <f t="shared" si="1"/>
        <v>7</v>
      </c>
      <c r="C22" s="12">
        <f t="shared" si="2"/>
        <v>1</v>
      </c>
      <c r="D22" s="13">
        <v>20</v>
      </c>
      <c r="E22" s="16" t="s">
        <v>22</v>
      </c>
      <c r="F22" s="13" t="s">
        <v>53</v>
      </c>
      <c r="G22" s="13" t="s">
        <v>53</v>
      </c>
      <c r="H22" s="13" t="s">
        <v>53</v>
      </c>
      <c r="I22" s="13" t="s">
        <v>53</v>
      </c>
      <c r="J22" s="13">
        <v>0</v>
      </c>
      <c r="K22" s="13">
        <v>0</v>
      </c>
      <c r="L22" s="13" t="s">
        <v>79</v>
      </c>
      <c r="M22" s="15" t="s">
        <v>99</v>
      </c>
      <c r="N22" s="15" t="s">
        <v>100</v>
      </c>
    </row>
    <row r="23" spans="1:14" ht="409.5" x14ac:dyDescent="0.25">
      <c r="A23" s="12">
        <f t="shared" si="0"/>
        <v>8</v>
      </c>
      <c r="B23" s="12">
        <f t="shared" si="1"/>
        <v>8</v>
      </c>
      <c r="C23" s="12">
        <f t="shared" si="2"/>
        <v>1</v>
      </c>
      <c r="D23" s="13">
        <v>21</v>
      </c>
      <c r="E23" s="16" t="s">
        <v>24</v>
      </c>
      <c r="F23" s="13" t="s">
        <v>53</v>
      </c>
      <c r="G23" s="13" t="s">
        <v>53</v>
      </c>
      <c r="H23" s="13" t="s">
        <v>53</v>
      </c>
      <c r="I23" s="13" t="s">
        <v>53</v>
      </c>
      <c r="J23" s="13">
        <v>1</v>
      </c>
      <c r="K23" s="13">
        <v>1</v>
      </c>
      <c r="L23" s="13" t="s">
        <v>79</v>
      </c>
      <c r="M23" s="15" t="s">
        <v>101</v>
      </c>
      <c r="N23" s="17" t="s">
        <v>102</v>
      </c>
    </row>
    <row r="24" spans="1:14" ht="52.5" x14ac:dyDescent="0.25">
      <c r="A24" s="12">
        <f t="shared" si="0"/>
        <v>9</v>
      </c>
      <c r="B24" s="12">
        <f t="shared" si="1"/>
        <v>9</v>
      </c>
      <c r="C24" s="12">
        <f t="shared" si="2"/>
        <v>1</v>
      </c>
      <c r="D24" s="13">
        <v>22</v>
      </c>
      <c r="E24" s="16" t="s">
        <v>26</v>
      </c>
      <c r="F24" s="13" t="s">
        <v>53</v>
      </c>
      <c r="G24" s="13" t="s">
        <v>53</v>
      </c>
      <c r="H24" s="13" t="s">
        <v>53</v>
      </c>
      <c r="I24" s="13" t="s">
        <v>53</v>
      </c>
      <c r="J24" s="13">
        <v>1</v>
      </c>
      <c r="K24" s="13">
        <v>0</v>
      </c>
      <c r="L24" s="13" t="s">
        <v>103</v>
      </c>
      <c r="M24" s="15" t="s">
        <v>104</v>
      </c>
      <c r="N24" s="15" t="s">
        <v>105</v>
      </c>
    </row>
    <row r="25" spans="1:14" ht="52.5" x14ac:dyDescent="0.25">
      <c r="A25" s="12">
        <f t="shared" si="0"/>
        <v>0</v>
      </c>
      <c r="B25" s="12">
        <f t="shared" si="1"/>
        <v>9</v>
      </c>
      <c r="C25" s="12">
        <f t="shared" si="2"/>
        <v>0</v>
      </c>
      <c r="D25" s="13">
        <v>23</v>
      </c>
      <c r="E25" s="16" t="s">
        <v>106</v>
      </c>
      <c r="F25" s="13" t="s">
        <v>57</v>
      </c>
      <c r="G25" s="13" t="s">
        <v>57</v>
      </c>
      <c r="H25" s="13" t="s">
        <v>57</v>
      </c>
      <c r="I25" s="13" t="s">
        <v>57</v>
      </c>
      <c r="J25" s="13">
        <v>0</v>
      </c>
      <c r="K25" s="13">
        <v>0</v>
      </c>
      <c r="L25" s="13"/>
      <c r="M25" s="15" t="s">
        <v>104</v>
      </c>
      <c r="N25" s="15" t="s">
        <v>107</v>
      </c>
    </row>
    <row r="26" spans="1:14" ht="409.5" x14ac:dyDescent="0.25">
      <c r="A26" s="12">
        <f t="shared" si="0"/>
        <v>10</v>
      </c>
      <c r="B26" s="12">
        <f t="shared" si="1"/>
        <v>10</v>
      </c>
      <c r="C26" s="12">
        <f t="shared" si="2"/>
        <v>1</v>
      </c>
      <c r="D26" s="13">
        <v>24</v>
      </c>
      <c r="E26" s="16" t="s">
        <v>27</v>
      </c>
      <c r="F26" s="13" t="s">
        <v>53</v>
      </c>
      <c r="G26" s="13" t="s">
        <v>53</v>
      </c>
      <c r="H26" s="13" t="s">
        <v>53</v>
      </c>
      <c r="I26" s="13" t="s">
        <v>53</v>
      </c>
      <c r="J26" s="13">
        <v>1</v>
      </c>
      <c r="K26" s="13">
        <v>1</v>
      </c>
      <c r="L26" s="13" t="s">
        <v>103</v>
      </c>
      <c r="M26" s="15" t="s">
        <v>108</v>
      </c>
      <c r="N26" s="17" t="s">
        <v>102</v>
      </c>
    </row>
    <row r="27" spans="1:14" ht="52.5" x14ac:dyDescent="0.25">
      <c r="A27" s="12">
        <f t="shared" si="0"/>
        <v>0</v>
      </c>
      <c r="B27" s="12">
        <f t="shared" si="1"/>
        <v>10</v>
      </c>
      <c r="C27" s="12">
        <f t="shared" si="2"/>
        <v>0</v>
      </c>
      <c r="D27" s="13">
        <v>25</v>
      </c>
      <c r="E27" s="16" t="s">
        <v>109</v>
      </c>
      <c r="F27" s="13" t="s">
        <v>57</v>
      </c>
      <c r="G27" s="13" t="s">
        <v>57</v>
      </c>
      <c r="H27" s="13" t="s">
        <v>57</v>
      </c>
      <c r="I27" s="13" t="s">
        <v>57</v>
      </c>
      <c r="J27" s="13">
        <v>1</v>
      </c>
      <c r="K27" s="13">
        <v>1</v>
      </c>
      <c r="L27" s="13"/>
      <c r="M27" s="15" t="s">
        <v>104</v>
      </c>
      <c r="N27" s="15" t="s">
        <v>110</v>
      </c>
    </row>
    <row r="28" spans="1:14" ht="52.5" x14ac:dyDescent="0.25">
      <c r="A28" s="12">
        <f t="shared" si="0"/>
        <v>11</v>
      </c>
      <c r="B28" s="12">
        <f t="shared" si="1"/>
        <v>11</v>
      </c>
      <c r="C28" s="12">
        <f t="shared" si="2"/>
        <v>1</v>
      </c>
      <c r="D28" s="13">
        <v>26</v>
      </c>
      <c r="E28" s="16" t="s">
        <v>28</v>
      </c>
      <c r="F28" s="13" t="s">
        <v>53</v>
      </c>
      <c r="G28" s="13" t="s">
        <v>57</v>
      </c>
      <c r="H28" s="13" t="s">
        <v>57</v>
      </c>
      <c r="I28" s="13" t="s">
        <v>53</v>
      </c>
      <c r="J28" s="13">
        <v>1</v>
      </c>
      <c r="K28" s="13">
        <v>1</v>
      </c>
      <c r="L28" s="13" t="s">
        <v>103</v>
      </c>
      <c r="M28" s="15" t="s">
        <v>111</v>
      </c>
      <c r="N28" s="17" t="s">
        <v>112</v>
      </c>
    </row>
    <row r="29" spans="1:14" ht="63" x14ac:dyDescent="0.25">
      <c r="A29" s="12">
        <f t="shared" si="0"/>
        <v>12</v>
      </c>
      <c r="B29" s="12">
        <f t="shared" si="1"/>
        <v>12</v>
      </c>
      <c r="C29" s="12">
        <f t="shared" si="2"/>
        <v>1</v>
      </c>
      <c r="D29" s="13">
        <v>27</v>
      </c>
      <c r="E29" s="14" t="s">
        <v>30</v>
      </c>
      <c r="F29" s="13" t="s">
        <v>53</v>
      </c>
      <c r="G29" s="13" t="s">
        <v>57</v>
      </c>
      <c r="H29" s="13" t="s">
        <v>57</v>
      </c>
      <c r="I29" s="13" t="s">
        <v>53</v>
      </c>
      <c r="J29" s="13">
        <v>1</v>
      </c>
      <c r="K29" s="13">
        <v>1</v>
      </c>
      <c r="L29" s="13" t="s">
        <v>103</v>
      </c>
      <c r="M29" s="15" t="s">
        <v>113</v>
      </c>
      <c r="N29" s="17" t="s">
        <v>112</v>
      </c>
    </row>
    <row r="30" spans="1:14" ht="52.5" x14ac:dyDescent="0.25">
      <c r="A30" s="12">
        <f t="shared" si="0"/>
        <v>0</v>
      </c>
      <c r="B30" s="12">
        <f t="shared" si="1"/>
        <v>12</v>
      </c>
      <c r="C30" s="12">
        <f t="shared" si="2"/>
        <v>0</v>
      </c>
      <c r="D30" s="13">
        <v>28</v>
      </c>
      <c r="E30" s="14" t="s">
        <v>114</v>
      </c>
      <c r="F30" s="13" t="s">
        <v>57</v>
      </c>
      <c r="G30" s="13" t="s">
        <v>57</v>
      </c>
      <c r="H30" s="13" t="s">
        <v>57</v>
      </c>
      <c r="I30" s="13" t="s">
        <v>57</v>
      </c>
      <c r="J30" s="13">
        <v>0</v>
      </c>
      <c r="K30" s="13">
        <v>0</v>
      </c>
      <c r="L30" s="13"/>
      <c r="M30" s="15" t="s">
        <v>115</v>
      </c>
      <c r="N30" s="17" t="s">
        <v>112</v>
      </c>
    </row>
    <row r="31" spans="1:14" ht="157.5" x14ac:dyDescent="0.25">
      <c r="A31" s="12">
        <f t="shared" si="0"/>
        <v>0</v>
      </c>
      <c r="B31" s="12">
        <f t="shared" si="1"/>
        <v>12</v>
      </c>
      <c r="C31" s="12">
        <f t="shared" si="2"/>
        <v>0</v>
      </c>
      <c r="D31" s="13">
        <v>29</v>
      </c>
      <c r="E31" s="14" t="s">
        <v>116</v>
      </c>
      <c r="F31" s="13" t="s">
        <v>57</v>
      </c>
      <c r="G31" s="13" t="s">
        <v>57</v>
      </c>
      <c r="H31" s="13" t="s">
        <v>57</v>
      </c>
      <c r="I31" s="13" t="s">
        <v>57</v>
      </c>
      <c r="J31" s="13">
        <v>0</v>
      </c>
      <c r="K31" s="13">
        <v>0</v>
      </c>
      <c r="L31" s="13"/>
      <c r="M31" s="15" t="s">
        <v>117</v>
      </c>
      <c r="N31" s="17" t="s">
        <v>112</v>
      </c>
    </row>
    <row r="32" spans="1:14" ht="94.5" x14ac:dyDescent="0.25">
      <c r="A32" s="12">
        <f t="shared" si="0"/>
        <v>0</v>
      </c>
      <c r="B32" s="12">
        <f t="shared" si="1"/>
        <v>12</v>
      </c>
      <c r="C32" s="12">
        <f t="shared" si="2"/>
        <v>0</v>
      </c>
      <c r="D32" s="13">
        <v>30</v>
      </c>
      <c r="E32" s="16" t="s">
        <v>118</v>
      </c>
      <c r="F32" s="13" t="s">
        <v>57</v>
      </c>
      <c r="G32" s="13" t="s">
        <v>57</v>
      </c>
      <c r="H32" s="13" t="s">
        <v>57</v>
      </c>
      <c r="I32" s="13" t="s">
        <v>57</v>
      </c>
      <c r="J32" s="13">
        <v>0</v>
      </c>
      <c r="K32" s="13">
        <v>0</v>
      </c>
      <c r="L32" s="13"/>
      <c r="M32" s="15" t="s">
        <v>119</v>
      </c>
      <c r="N32" s="17" t="s">
        <v>112</v>
      </c>
    </row>
    <row r="33" spans="1:14" ht="126" x14ac:dyDescent="0.25">
      <c r="A33" s="12">
        <f t="shared" si="0"/>
        <v>0</v>
      </c>
      <c r="B33" s="12">
        <f t="shared" si="1"/>
        <v>12</v>
      </c>
      <c r="C33" s="12">
        <f t="shared" si="2"/>
        <v>0</v>
      </c>
      <c r="D33" s="13">
        <v>31</v>
      </c>
      <c r="E33" s="14" t="s">
        <v>120</v>
      </c>
      <c r="F33" s="13" t="s">
        <v>57</v>
      </c>
      <c r="G33" s="13" t="s">
        <v>57</v>
      </c>
      <c r="H33" s="13" t="s">
        <v>57</v>
      </c>
      <c r="I33" s="13" t="s">
        <v>57</v>
      </c>
      <c r="J33" s="13">
        <v>0</v>
      </c>
      <c r="K33" s="13">
        <v>0</v>
      </c>
      <c r="L33" s="13"/>
      <c r="M33" s="15" t="s">
        <v>121</v>
      </c>
      <c r="N33" s="17" t="s">
        <v>112</v>
      </c>
    </row>
    <row r="34" spans="1:14" ht="63" x14ac:dyDescent="0.25">
      <c r="A34" s="12">
        <f t="shared" si="0"/>
        <v>0</v>
      </c>
      <c r="B34" s="12">
        <f t="shared" si="1"/>
        <v>12</v>
      </c>
      <c r="C34" s="12">
        <f t="shared" si="2"/>
        <v>0</v>
      </c>
      <c r="D34" s="13">
        <v>32</v>
      </c>
      <c r="E34" s="14" t="s">
        <v>122</v>
      </c>
      <c r="F34" s="13" t="s">
        <v>57</v>
      </c>
      <c r="G34" s="13" t="s">
        <v>57</v>
      </c>
      <c r="H34" s="13" t="s">
        <v>57</v>
      </c>
      <c r="I34" s="13" t="s">
        <v>57</v>
      </c>
      <c r="J34" s="13">
        <v>0</v>
      </c>
      <c r="K34" s="13">
        <v>0</v>
      </c>
      <c r="L34" s="13"/>
      <c r="M34" s="15" t="s">
        <v>123</v>
      </c>
      <c r="N34" s="17" t="s">
        <v>112</v>
      </c>
    </row>
    <row r="35" spans="1:14" ht="42" x14ac:dyDescent="0.25">
      <c r="A35" s="12">
        <f t="shared" si="0"/>
        <v>13</v>
      </c>
      <c r="B35" s="12">
        <f t="shared" si="1"/>
        <v>13</v>
      </c>
      <c r="C35" s="12">
        <f t="shared" si="2"/>
        <v>1</v>
      </c>
      <c r="D35" s="13">
        <v>33</v>
      </c>
      <c r="E35" s="16" t="s">
        <v>31</v>
      </c>
      <c r="F35" s="13" t="s">
        <v>53</v>
      </c>
      <c r="G35" s="13" t="s">
        <v>53</v>
      </c>
      <c r="H35" s="13" t="s">
        <v>57</v>
      </c>
      <c r="I35" s="13" t="s">
        <v>57</v>
      </c>
      <c r="J35" s="13">
        <v>1</v>
      </c>
      <c r="K35" s="13">
        <v>1</v>
      </c>
      <c r="L35" s="13" t="s">
        <v>103</v>
      </c>
      <c r="M35" s="15" t="s">
        <v>124</v>
      </c>
      <c r="N35" s="17" t="s">
        <v>112</v>
      </c>
    </row>
    <row r="36" spans="1:14" ht="105" x14ac:dyDescent="0.25">
      <c r="A36" s="12">
        <f t="shared" si="0"/>
        <v>14</v>
      </c>
      <c r="B36" s="12">
        <f t="shared" si="1"/>
        <v>14</v>
      </c>
      <c r="C36" s="12">
        <f t="shared" si="2"/>
        <v>1</v>
      </c>
      <c r="D36" s="13">
        <v>34</v>
      </c>
      <c r="E36" s="16" t="s">
        <v>33</v>
      </c>
      <c r="F36" s="13" t="s">
        <v>53</v>
      </c>
      <c r="G36" s="13" t="s">
        <v>53</v>
      </c>
      <c r="H36" s="13" t="s">
        <v>53</v>
      </c>
      <c r="I36" s="13" t="s">
        <v>53</v>
      </c>
      <c r="J36" s="13">
        <v>0</v>
      </c>
      <c r="K36" s="13">
        <v>0</v>
      </c>
      <c r="L36" s="13" t="s">
        <v>125</v>
      </c>
      <c r="M36" s="15" t="s">
        <v>126</v>
      </c>
      <c r="N36" s="15" t="s">
        <v>127</v>
      </c>
    </row>
    <row r="37" spans="1:14" ht="126" x14ac:dyDescent="0.25">
      <c r="A37" s="12">
        <f t="shared" si="0"/>
        <v>15</v>
      </c>
      <c r="B37" s="12">
        <f t="shared" si="1"/>
        <v>15</v>
      </c>
      <c r="C37" s="12">
        <f t="shared" si="2"/>
        <v>1</v>
      </c>
      <c r="D37" s="13">
        <v>35</v>
      </c>
      <c r="E37" s="16" t="s">
        <v>35</v>
      </c>
      <c r="F37" s="13" t="s">
        <v>53</v>
      </c>
      <c r="G37" s="13" t="s">
        <v>53</v>
      </c>
      <c r="H37" s="13" t="s">
        <v>57</v>
      </c>
      <c r="I37" s="13" t="s">
        <v>57</v>
      </c>
      <c r="J37" s="13">
        <v>0</v>
      </c>
      <c r="K37" s="13">
        <v>0</v>
      </c>
      <c r="L37" s="13" t="s">
        <v>125</v>
      </c>
      <c r="M37" s="15" t="s">
        <v>128</v>
      </c>
      <c r="N37" s="15" t="s">
        <v>129</v>
      </c>
    </row>
    <row r="38" spans="1:14" ht="63" x14ac:dyDescent="0.25">
      <c r="A38" s="12">
        <f t="shared" si="0"/>
        <v>16</v>
      </c>
      <c r="B38" s="12">
        <f t="shared" si="1"/>
        <v>16</v>
      </c>
      <c r="C38" s="12">
        <f t="shared" si="2"/>
        <v>1</v>
      </c>
      <c r="D38" s="13">
        <v>36</v>
      </c>
      <c r="E38" s="16" t="s">
        <v>36</v>
      </c>
      <c r="F38" s="13" t="s">
        <v>53</v>
      </c>
      <c r="G38" s="13" t="s">
        <v>53</v>
      </c>
      <c r="H38" s="13" t="s">
        <v>53</v>
      </c>
      <c r="I38" s="13" t="s">
        <v>57</v>
      </c>
      <c r="J38" s="13">
        <v>0</v>
      </c>
      <c r="K38" s="13">
        <v>0</v>
      </c>
      <c r="L38" s="13" t="s">
        <v>125</v>
      </c>
      <c r="M38" s="15" t="s">
        <v>130</v>
      </c>
      <c r="N38" s="15" t="s">
        <v>131</v>
      </c>
    </row>
    <row r="39" spans="1:14" ht="105" x14ac:dyDescent="0.25">
      <c r="A39" s="12">
        <f t="shared" si="0"/>
        <v>0</v>
      </c>
      <c r="B39" s="12">
        <f t="shared" si="1"/>
        <v>16</v>
      </c>
      <c r="C39" s="12">
        <f t="shared" si="2"/>
        <v>0</v>
      </c>
      <c r="D39" s="13">
        <v>37</v>
      </c>
      <c r="E39" s="16" t="s">
        <v>132</v>
      </c>
      <c r="F39" s="13" t="s">
        <v>57</v>
      </c>
      <c r="G39" s="13" t="s">
        <v>57</v>
      </c>
      <c r="H39" s="13" t="s">
        <v>57</v>
      </c>
      <c r="I39" s="13" t="s">
        <v>57</v>
      </c>
      <c r="J39" s="13">
        <v>0</v>
      </c>
      <c r="K39" s="13">
        <v>0</v>
      </c>
      <c r="L39" s="13" t="s">
        <v>125</v>
      </c>
      <c r="M39" s="15" t="s">
        <v>133</v>
      </c>
      <c r="N39" s="15" t="s">
        <v>129</v>
      </c>
    </row>
    <row r="40" spans="1:14" ht="126" x14ac:dyDescent="0.25">
      <c r="A40" s="12">
        <f t="shared" si="0"/>
        <v>0</v>
      </c>
      <c r="B40" s="12">
        <f t="shared" si="1"/>
        <v>16</v>
      </c>
      <c r="C40" s="12">
        <f t="shared" si="2"/>
        <v>0</v>
      </c>
      <c r="D40" s="13">
        <v>38</v>
      </c>
      <c r="E40" s="16" t="s">
        <v>134</v>
      </c>
      <c r="F40" s="13" t="s">
        <v>57</v>
      </c>
      <c r="G40" s="13" t="s">
        <v>57</v>
      </c>
      <c r="H40" s="13" t="s">
        <v>57</v>
      </c>
      <c r="I40" s="13" t="s">
        <v>57</v>
      </c>
      <c r="J40" s="13">
        <v>0</v>
      </c>
      <c r="K40" s="13">
        <v>0</v>
      </c>
      <c r="L40" s="13" t="s">
        <v>125</v>
      </c>
      <c r="M40" s="15" t="s">
        <v>135</v>
      </c>
      <c r="N40" s="15" t="s">
        <v>129</v>
      </c>
    </row>
    <row r="41" spans="1:14" ht="42" x14ac:dyDescent="0.25">
      <c r="A41" s="12">
        <f t="shared" si="0"/>
        <v>0</v>
      </c>
      <c r="B41" s="12">
        <f t="shared" si="1"/>
        <v>16</v>
      </c>
      <c r="C41" s="12">
        <f t="shared" si="2"/>
        <v>0</v>
      </c>
      <c r="D41" s="13">
        <v>39</v>
      </c>
      <c r="E41" s="16" t="s">
        <v>136</v>
      </c>
      <c r="F41" s="13" t="s">
        <v>57</v>
      </c>
      <c r="G41" s="13" t="s">
        <v>57</v>
      </c>
      <c r="H41" s="13" t="s">
        <v>57</v>
      </c>
      <c r="I41" s="13" t="s">
        <v>57</v>
      </c>
      <c r="J41" s="13">
        <v>0</v>
      </c>
      <c r="K41" s="13">
        <v>0</v>
      </c>
      <c r="L41" s="13" t="s">
        <v>125</v>
      </c>
      <c r="M41" s="15" t="s">
        <v>137</v>
      </c>
      <c r="N41" s="15" t="s">
        <v>138</v>
      </c>
    </row>
    <row r="42" spans="1:14" ht="63" x14ac:dyDescent="0.25">
      <c r="A42" s="12">
        <f t="shared" si="0"/>
        <v>0</v>
      </c>
      <c r="B42" s="12">
        <f t="shared" si="1"/>
        <v>16</v>
      </c>
      <c r="C42" s="12">
        <f t="shared" si="2"/>
        <v>0</v>
      </c>
      <c r="D42" s="13">
        <v>40</v>
      </c>
      <c r="E42" s="16" t="s">
        <v>139</v>
      </c>
      <c r="F42" s="13" t="s">
        <v>57</v>
      </c>
      <c r="G42" s="13" t="s">
        <v>57</v>
      </c>
      <c r="H42" s="13" t="s">
        <v>57</v>
      </c>
      <c r="I42" s="13" t="s">
        <v>57</v>
      </c>
      <c r="J42" s="13">
        <v>0</v>
      </c>
      <c r="K42" s="13">
        <v>0</v>
      </c>
      <c r="L42" s="13" t="s">
        <v>125</v>
      </c>
      <c r="M42" s="15" t="s">
        <v>140</v>
      </c>
      <c r="N42" s="15" t="s">
        <v>95</v>
      </c>
    </row>
    <row r="43" spans="1:14" ht="84" x14ac:dyDescent="0.25">
      <c r="A43" s="12">
        <f t="shared" si="0"/>
        <v>0</v>
      </c>
      <c r="B43" s="12">
        <f t="shared" si="1"/>
        <v>16</v>
      </c>
      <c r="C43" s="12">
        <f t="shared" si="2"/>
        <v>0</v>
      </c>
      <c r="D43" s="13">
        <v>41</v>
      </c>
      <c r="E43" s="16" t="s">
        <v>141</v>
      </c>
      <c r="F43" s="13" t="s">
        <v>57</v>
      </c>
      <c r="G43" s="13" t="s">
        <v>57</v>
      </c>
      <c r="H43" s="13" t="s">
        <v>57</v>
      </c>
      <c r="I43" s="13" t="s">
        <v>57</v>
      </c>
      <c r="J43" s="13">
        <v>0</v>
      </c>
      <c r="K43" s="13">
        <v>0</v>
      </c>
      <c r="L43" s="13" t="s">
        <v>125</v>
      </c>
      <c r="M43" s="15" t="s">
        <v>142</v>
      </c>
      <c r="N43" s="15" t="s">
        <v>95</v>
      </c>
    </row>
    <row r="44" spans="1:14" ht="52.5" x14ac:dyDescent="0.25">
      <c r="A44" s="12">
        <f t="shared" si="0"/>
        <v>0</v>
      </c>
      <c r="B44" s="12">
        <f t="shared" si="1"/>
        <v>16</v>
      </c>
      <c r="C44" s="12">
        <f t="shared" si="2"/>
        <v>0</v>
      </c>
      <c r="D44" s="13">
        <v>42</v>
      </c>
      <c r="E44" s="16" t="s">
        <v>143</v>
      </c>
      <c r="F44" s="13" t="s">
        <v>57</v>
      </c>
      <c r="G44" s="13" t="s">
        <v>57</v>
      </c>
      <c r="H44" s="13" t="s">
        <v>57</v>
      </c>
      <c r="I44" s="13" t="s">
        <v>57</v>
      </c>
      <c r="J44" s="13">
        <v>0</v>
      </c>
      <c r="K44" s="13">
        <v>0</v>
      </c>
      <c r="L44" s="13" t="s">
        <v>125</v>
      </c>
      <c r="M44" s="15" t="s">
        <v>144</v>
      </c>
      <c r="N44" s="15" t="s">
        <v>95</v>
      </c>
    </row>
    <row r="45" spans="1:14" ht="73.5" x14ac:dyDescent="0.25">
      <c r="A45" s="12">
        <f t="shared" si="0"/>
        <v>0</v>
      </c>
      <c r="B45" s="12">
        <f t="shared" si="1"/>
        <v>16</v>
      </c>
      <c r="C45" s="12">
        <f t="shared" si="2"/>
        <v>0</v>
      </c>
      <c r="D45" s="13">
        <v>43</v>
      </c>
      <c r="E45" s="16" t="s">
        <v>145</v>
      </c>
      <c r="F45" s="13" t="s">
        <v>57</v>
      </c>
      <c r="G45" s="13" t="s">
        <v>57</v>
      </c>
      <c r="H45" s="13" t="s">
        <v>57</v>
      </c>
      <c r="I45" s="13" t="s">
        <v>57</v>
      </c>
      <c r="J45" s="13">
        <v>0</v>
      </c>
      <c r="K45" s="13">
        <v>0</v>
      </c>
      <c r="L45" s="13" t="s">
        <v>125</v>
      </c>
      <c r="M45" s="15" t="s">
        <v>146</v>
      </c>
      <c r="N45" s="15" t="s">
        <v>138</v>
      </c>
    </row>
    <row r="46" spans="1:14" ht="94.5" x14ac:dyDescent="0.25">
      <c r="A46" s="12">
        <f t="shared" si="0"/>
        <v>0</v>
      </c>
      <c r="B46" s="12">
        <f t="shared" si="1"/>
        <v>16</v>
      </c>
      <c r="C46" s="12">
        <f t="shared" si="2"/>
        <v>0</v>
      </c>
      <c r="D46" s="13">
        <v>44</v>
      </c>
      <c r="E46" s="16" t="s">
        <v>147</v>
      </c>
      <c r="F46" s="13" t="s">
        <v>57</v>
      </c>
      <c r="G46" s="13" t="s">
        <v>57</v>
      </c>
      <c r="H46" s="13" t="s">
        <v>57</v>
      </c>
      <c r="I46" s="13" t="s">
        <v>57</v>
      </c>
      <c r="J46" s="13">
        <v>0</v>
      </c>
      <c r="K46" s="13">
        <v>0</v>
      </c>
      <c r="L46" s="13" t="s">
        <v>125</v>
      </c>
      <c r="M46" s="15" t="s">
        <v>148</v>
      </c>
      <c r="N46" s="15" t="s">
        <v>95</v>
      </c>
    </row>
    <row r="47" spans="1:14" ht="31.5" x14ac:dyDescent="0.25">
      <c r="A47" s="12">
        <f t="shared" si="0"/>
        <v>17</v>
      </c>
      <c r="B47" s="12">
        <f t="shared" si="1"/>
        <v>17</v>
      </c>
      <c r="C47" s="12">
        <f t="shared" si="2"/>
        <v>1</v>
      </c>
      <c r="D47" s="13">
        <v>45</v>
      </c>
      <c r="E47" s="16" t="s">
        <v>37</v>
      </c>
      <c r="F47" s="13" t="s">
        <v>53</v>
      </c>
      <c r="G47" s="13" t="s">
        <v>53</v>
      </c>
      <c r="H47" s="13" t="s">
        <v>53</v>
      </c>
      <c r="I47" s="13" t="s">
        <v>53</v>
      </c>
      <c r="J47" s="13">
        <v>0</v>
      </c>
      <c r="K47" s="13">
        <v>0</v>
      </c>
      <c r="L47" s="13" t="s">
        <v>125</v>
      </c>
      <c r="M47" s="15" t="s">
        <v>129</v>
      </c>
      <c r="N47" s="15" t="s">
        <v>137</v>
      </c>
    </row>
    <row r="48" spans="1:14" ht="84" x14ac:dyDescent="0.25">
      <c r="A48" s="12">
        <f t="shared" si="0"/>
        <v>18</v>
      </c>
      <c r="B48" s="12">
        <f t="shared" si="1"/>
        <v>18</v>
      </c>
      <c r="C48" s="12">
        <f t="shared" si="2"/>
        <v>1</v>
      </c>
      <c r="D48" s="13">
        <v>46</v>
      </c>
      <c r="E48" s="16" t="s">
        <v>39</v>
      </c>
      <c r="F48" s="13" t="s">
        <v>53</v>
      </c>
      <c r="G48" s="13" t="s">
        <v>53</v>
      </c>
      <c r="H48" s="13" t="s">
        <v>53</v>
      </c>
      <c r="I48" s="13" t="s">
        <v>53</v>
      </c>
      <c r="J48" s="13">
        <v>0</v>
      </c>
      <c r="K48" s="13">
        <v>0</v>
      </c>
      <c r="L48" s="13" t="s">
        <v>125</v>
      </c>
      <c r="M48" s="15" t="s">
        <v>149</v>
      </c>
      <c r="N48" s="15" t="s">
        <v>95</v>
      </c>
    </row>
    <row r="49" x14ac:dyDescent="0.25"/>
    <row r="50" x14ac:dyDescent="0.25"/>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vt:lpstr>
      <vt:lpstr>Charts</vt:lpstr>
      <vt:lpstr>KRI database</vt:lpstr>
      <vt:lpstr>Data</vt:lpstr>
      <vt:lpstr>List</vt:lpstr>
      <vt:lpstr>Charts!Print_Area</vt:lpstr>
      <vt:lpstr>Start!Print_Area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2013-10-24T14:29:09Z</dcterms:created>
  <dcterms:modified xsi:type="dcterms:W3CDTF">2015-09-30T16:37:47Z</dcterms:modified>
</cp:coreProperties>
</file>